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drawings/drawing164.xml" ContentType="application/vnd.openxmlformats-officedocument.drawing+xml"/>
  <Override PartName="/xl/drawings/drawing165.xml" ContentType="application/vnd.openxmlformats-officedocument.drawing+xml"/>
  <Override PartName="/xl/drawings/drawing166.xml" ContentType="application/vnd.openxmlformats-officedocument.drawing+xml"/>
  <Override PartName="/xl/drawings/drawing167.xml" ContentType="application/vnd.openxmlformats-officedocument.drawing+xml"/>
  <Override PartName="/xl/drawings/drawing168.xml" ContentType="application/vnd.openxmlformats-officedocument.drawing+xml"/>
  <Override PartName="/xl/drawings/drawing169.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drawings/drawing173.xml" ContentType="application/vnd.openxmlformats-officedocument.drawing+xml"/>
  <Override PartName="/xl/drawings/drawing174.xml" ContentType="application/vnd.openxmlformats-officedocument.drawing+xml"/>
  <Override PartName="/xl/drawings/drawing175.xml" ContentType="application/vnd.openxmlformats-officedocument.drawing+xml"/>
  <Override PartName="/xl/drawings/drawing176.xml" ContentType="application/vnd.openxmlformats-officedocument.drawing+xml"/>
  <Override PartName="/xl/drawings/drawing177.xml" ContentType="application/vnd.openxmlformats-officedocument.drawing+xml"/>
  <Override PartName="/xl/drawings/drawing178.xml" ContentType="application/vnd.openxmlformats-officedocument.drawing+xml"/>
  <Override PartName="/xl/drawings/drawing179.xml" ContentType="application/vnd.openxmlformats-officedocument.drawing+xml"/>
  <Override PartName="/xl/drawings/drawing180.xml" ContentType="application/vnd.openxmlformats-officedocument.drawing+xml"/>
  <Override PartName="/xl/drawings/drawing181.xml" ContentType="application/vnd.openxmlformats-officedocument.drawing+xml"/>
  <Override PartName="/xl/drawings/drawing182.xml" ContentType="application/vnd.openxmlformats-officedocument.drawing+xml"/>
  <Override PartName="/xl/drawings/drawing183.xml" ContentType="application/vnd.openxmlformats-officedocument.drawing+xml"/>
  <Override PartName="/xl/drawings/drawing184.xml" ContentType="application/vnd.openxmlformats-officedocument.drawing+xml"/>
  <Override PartName="/xl/drawings/drawing185.xml" ContentType="application/vnd.openxmlformats-officedocument.drawing+xml"/>
  <Override PartName="/xl/drawings/drawing186.xml" ContentType="application/vnd.openxmlformats-officedocument.drawing+xml"/>
  <Override PartName="/xl/drawings/drawing187.xml" ContentType="application/vnd.openxmlformats-officedocument.drawing+xml"/>
  <Override PartName="/xl/drawings/drawing188.xml" ContentType="application/vnd.openxmlformats-officedocument.drawing+xml"/>
  <Override PartName="/xl/drawings/drawing189.xml" ContentType="application/vnd.openxmlformats-officedocument.drawing+xml"/>
  <Override PartName="/xl/drawings/drawing190.xml" ContentType="application/vnd.openxmlformats-officedocument.drawing+xml"/>
  <Override PartName="/xl/drawings/drawing191.xml" ContentType="application/vnd.openxmlformats-officedocument.drawing+xml"/>
  <Override PartName="/xl/drawings/drawing192.xml" ContentType="application/vnd.openxmlformats-officedocument.drawing+xml"/>
  <Override PartName="/xl/drawings/drawing193.xml" ContentType="application/vnd.openxmlformats-officedocument.drawing+xml"/>
  <Override PartName="/xl/drawings/drawing194.xml" ContentType="application/vnd.openxmlformats-officedocument.drawing+xml"/>
  <Override PartName="/xl/drawings/drawing195.xml" ContentType="application/vnd.openxmlformats-officedocument.drawing+xml"/>
  <Override PartName="/xl/drawings/drawing196.xml" ContentType="application/vnd.openxmlformats-officedocument.drawing+xml"/>
  <Override PartName="/xl/drawings/drawing197.xml" ContentType="application/vnd.openxmlformats-officedocument.drawing+xml"/>
  <Override PartName="/xl/drawings/drawing198.xml" ContentType="application/vnd.openxmlformats-officedocument.drawing+xml"/>
  <Override PartName="/xl/drawings/drawing199.xml" ContentType="application/vnd.openxmlformats-officedocument.drawing+xml"/>
  <Override PartName="/xl/drawings/drawing200.xml" ContentType="application/vnd.openxmlformats-officedocument.drawing+xml"/>
  <Override PartName="/xl/drawings/drawing201.xml" ContentType="application/vnd.openxmlformats-officedocument.drawing+xml"/>
  <Override PartName="/xl/drawings/drawing202.xml" ContentType="application/vnd.openxmlformats-officedocument.drawing+xml"/>
  <Override PartName="/xl/drawings/drawing203.xml" ContentType="application/vnd.openxmlformats-officedocument.drawing+xml"/>
  <Override PartName="/xl/drawings/drawing204.xml" ContentType="application/vnd.openxmlformats-officedocument.drawing+xml"/>
  <Override PartName="/xl/drawings/drawing205.xml" ContentType="application/vnd.openxmlformats-officedocument.drawing+xml"/>
  <Override PartName="/xl/drawings/drawing206.xml" ContentType="application/vnd.openxmlformats-officedocument.drawing+xml"/>
  <Override PartName="/xl/drawings/drawing207.xml" ContentType="application/vnd.openxmlformats-officedocument.drawing+xml"/>
  <Override PartName="/xl/drawings/drawing208.xml" ContentType="application/vnd.openxmlformats-officedocument.drawing+xml"/>
  <Override PartName="/xl/drawings/drawing209.xml" ContentType="application/vnd.openxmlformats-officedocument.drawing+xml"/>
  <Override PartName="/xl/drawings/drawing210.xml" ContentType="application/vnd.openxmlformats-officedocument.drawing+xml"/>
  <Override PartName="/xl/drawings/drawing211.xml" ContentType="application/vnd.openxmlformats-officedocument.drawing+xml"/>
  <Override PartName="/xl/drawings/drawing212.xml" ContentType="application/vnd.openxmlformats-officedocument.drawing+xml"/>
  <Override PartName="/xl/drawings/drawing213.xml" ContentType="application/vnd.openxmlformats-officedocument.drawing+xml"/>
  <Override PartName="/xl/drawings/drawing214.xml" ContentType="application/vnd.openxmlformats-officedocument.drawing+xml"/>
  <Override PartName="/xl/drawings/drawing215.xml" ContentType="application/vnd.openxmlformats-officedocument.drawing+xml"/>
  <Override PartName="/xl/drawings/drawing216.xml" ContentType="application/vnd.openxmlformats-officedocument.drawing+xml"/>
  <Override PartName="/xl/drawings/drawing217.xml" ContentType="application/vnd.openxmlformats-officedocument.drawing+xml"/>
  <Override PartName="/xl/drawings/drawing218.xml" ContentType="application/vnd.openxmlformats-officedocument.drawing+xml"/>
  <Override PartName="/xl/drawings/drawing219.xml" ContentType="application/vnd.openxmlformats-officedocument.drawing+xml"/>
  <Override PartName="/xl/drawings/drawing220.xml" ContentType="application/vnd.openxmlformats-officedocument.drawing+xml"/>
  <Override PartName="/xl/drawings/drawing221.xml" ContentType="application/vnd.openxmlformats-officedocument.drawing+xml"/>
  <Override PartName="/xl/drawings/drawing222.xml" ContentType="application/vnd.openxmlformats-officedocument.drawing+xml"/>
  <Override PartName="/xl/drawings/drawing223.xml" ContentType="application/vnd.openxmlformats-officedocument.drawing+xml"/>
  <Override PartName="/xl/drawings/drawing224.xml" ContentType="application/vnd.openxmlformats-officedocument.drawing+xml"/>
  <Override PartName="/xl/drawings/drawing225.xml" ContentType="application/vnd.openxmlformats-officedocument.drawing+xml"/>
  <Override PartName="/xl/drawings/drawing226.xml" ContentType="application/vnd.openxmlformats-officedocument.drawing+xml"/>
  <Override PartName="/xl/drawings/drawing227.xml" ContentType="application/vnd.openxmlformats-officedocument.drawing+xml"/>
  <Override PartName="/xl/drawings/drawing228.xml" ContentType="application/vnd.openxmlformats-officedocument.drawing+xml"/>
  <Override PartName="/xl/drawings/drawing229.xml" ContentType="application/vnd.openxmlformats-officedocument.drawing+xml"/>
  <Override PartName="/xl/drawings/drawing230.xml" ContentType="application/vnd.openxmlformats-officedocument.drawing+xml"/>
  <Override PartName="/xl/drawings/drawing231.xml" ContentType="application/vnd.openxmlformats-officedocument.drawing+xml"/>
  <Override PartName="/xl/drawings/drawing232.xml" ContentType="application/vnd.openxmlformats-officedocument.drawing+xml"/>
  <Override PartName="/xl/drawings/drawing233.xml" ContentType="application/vnd.openxmlformats-officedocument.drawing+xml"/>
  <Override PartName="/xl/drawings/drawing234.xml" ContentType="application/vnd.openxmlformats-officedocument.drawing+xml"/>
  <Override PartName="/xl/drawings/drawing235.xml" ContentType="application/vnd.openxmlformats-officedocument.drawing+xml"/>
  <Override PartName="/xl/drawings/drawing236.xml" ContentType="application/vnd.openxmlformats-officedocument.drawing+xml"/>
  <Override PartName="/xl/drawings/drawing237.xml" ContentType="application/vnd.openxmlformats-officedocument.drawing+xml"/>
  <Override PartName="/xl/drawings/drawing238.xml" ContentType="application/vnd.openxmlformats-officedocument.drawing+xml"/>
  <Override PartName="/xl/drawings/drawing239.xml" ContentType="application/vnd.openxmlformats-officedocument.drawing+xml"/>
  <Override PartName="/xl/drawings/drawing240.xml" ContentType="application/vnd.openxmlformats-officedocument.drawing+xml"/>
  <Override PartName="/xl/drawings/drawing241.xml" ContentType="application/vnd.openxmlformats-officedocument.drawing+xml"/>
  <Override PartName="/xl/drawings/drawing242.xml" ContentType="application/vnd.openxmlformats-officedocument.drawing+xml"/>
  <Override PartName="/xl/drawings/drawing243.xml" ContentType="application/vnd.openxmlformats-officedocument.drawing+xml"/>
  <Override PartName="/xl/drawings/drawing244.xml" ContentType="application/vnd.openxmlformats-officedocument.drawing+xml"/>
  <Override PartName="/xl/drawings/drawing245.xml" ContentType="application/vnd.openxmlformats-officedocument.drawing+xml"/>
  <Override PartName="/xl/drawings/drawing246.xml" ContentType="application/vnd.openxmlformats-officedocument.drawing+xml"/>
  <Override PartName="/xl/drawings/drawing24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EsteLivro" defaultThemeVersion="166925"/>
  <mc:AlternateContent xmlns:mc="http://schemas.openxmlformats.org/markup-compatibility/2006">
    <mc:Choice Requires="x15">
      <x15ac:absPath xmlns:x15ac="http://schemas.microsoft.com/office/spreadsheetml/2010/11/ac" url="/Users/claravasconcelos/Desktop/"/>
    </mc:Choice>
  </mc:AlternateContent>
  <xr:revisionPtr revIDLastSave="0" documentId="13_ncr:1_{6CD307E3-081D-6941-BE5D-C601DB2A7F1B}" xr6:coauthVersionLast="47" xr6:coauthVersionMax="47" xr10:uidLastSave="{00000000-0000-0000-0000-000000000000}"/>
  <bookViews>
    <workbookView xWindow="0" yWindow="740" windowWidth="29040" windowHeight="15720" tabRatio="979" firstSheet="177" activeTab="185" xr2:uid="{5E9FFCAE-9ABC-4930-93C3-59E6EE29DB8E}"/>
  </bookViews>
  <sheets>
    <sheet name="ÍNDICE" sheetId="6" r:id="rId1"/>
    <sheet name="PONTO I" sheetId="10" r:id="rId2"/>
    <sheet name="Quadro 1.1." sheetId="171" r:id="rId3"/>
    <sheet name="Quadro 1.2." sheetId="172" r:id="rId4"/>
    <sheet name="Quadro 1.3." sheetId="173" r:id="rId5"/>
    <sheet name="Quadro 1.4." sheetId="174" r:id="rId6"/>
    <sheet name="PONTO II" sheetId="12" r:id="rId7"/>
    <sheet name="Quadro 2.1." sheetId="241" r:id="rId8"/>
    <sheet name="Quadro 2.2. " sheetId="240" r:id="rId9"/>
    <sheet name="Quadro 2.3." sheetId="254" r:id="rId10"/>
    <sheet name="Quadro 2.4." sheetId="13" r:id="rId11"/>
    <sheet name="Quadro 2.5." sheetId="278" r:id="rId12"/>
    <sheet name="Quadro 2.6." sheetId="279" r:id="rId13"/>
    <sheet name="Quadro 2.7." sheetId="280" r:id="rId14"/>
    <sheet name="Quadro 2.8." sheetId="281" r:id="rId15"/>
    <sheet name="Quadro 2.9." sheetId="56" r:id="rId16"/>
    <sheet name="Quadro 2.10." sheetId="57" r:id="rId17"/>
    <sheet name="Quadro 2.11." sheetId="58" r:id="rId18"/>
    <sheet name="Quadro 2.12." sheetId="53" r:id="rId19"/>
    <sheet name="Quadro 2.13." sheetId="14" r:id="rId20"/>
    <sheet name="Quadro 2.14." sheetId="17" r:id="rId21"/>
    <sheet name="Quadro 2.15." sheetId="18" r:id="rId22"/>
    <sheet name="Quadro 2.16." sheetId="54" r:id="rId23"/>
    <sheet name="Quadro 2.17." sheetId="59" r:id="rId24"/>
    <sheet name="Quadro 2.18. " sheetId="159" r:id="rId25"/>
    <sheet name="Quadro 2.19." sheetId="160" r:id="rId26"/>
    <sheet name="Quadro 2.20." sheetId="161" r:id="rId27"/>
    <sheet name="Quadro 2.21." sheetId="162" r:id="rId28"/>
    <sheet name="Quadro 2.22." sheetId="163" r:id="rId29"/>
    <sheet name="PONTO III" sheetId="38" r:id="rId30"/>
    <sheet name="Quadro 3.1." sheetId="242" r:id="rId31"/>
    <sheet name="Quadro 3.2." sheetId="243" r:id="rId32"/>
    <sheet name="Quadro 3.3." sheetId="244" r:id="rId33"/>
    <sheet name="Quadro 3.4." sheetId="370" r:id="rId34"/>
    <sheet name="Quadro 3.5." sheetId="287" r:id="rId35"/>
    <sheet name="Quadro 3.6." sheetId="371" r:id="rId36"/>
    <sheet name="Quadro 3.7." sheetId="289" r:id="rId37"/>
    <sheet name="Quadro 3.8." sheetId="290" r:id="rId38"/>
    <sheet name="Quadro 3.9." sheetId="291" r:id="rId39"/>
    <sheet name="Quadro 3.10." sheetId="292" r:id="rId40"/>
    <sheet name="Quadro 3.11." sheetId="293" r:id="rId41"/>
    <sheet name="Quadro 3.12." sheetId="294" r:id="rId42"/>
    <sheet name="Quadro 3.13." sheetId="265" r:id="rId43"/>
    <sheet name="Quadro 3.14." sheetId="266" r:id="rId44"/>
    <sheet name="Quadro 3.15." sheetId="220" r:id="rId45"/>
    <sheet name="Quadro 3.16." sheetId="221" r:id="rId46"/>
    <sheet name="Quadro 3.17." sheetId="222" r:id="rId47"/>
    <sheet name="Quadro 3.18." sheetId="223" r:id="rId48"/>
    <sheet name="Quadro 3.19." sheetId="224" r:id="rId49"/>
    <sheet name="Quadro 3.20." sheetId="295" r:id="rId50"/>
    <sheet name="Quadro 3.21." sheetId="296" r:id="rId51"/>
    <sheet name="Quadro 3.22." sheetId="297" r:id="rId52"/>
    <sheet name="Quadro 3.23." sheetId="298" r:id="rId53"/>
    <sheet name="Quadro 3.24." sheetId="299" r:id="rId54"/>
    <sheet name="Quadro 3.25." sheetId="273" r:id="rId55"/>
    <sheet name="Quadro 3.26." sheetId="274" r:id="rId56"/>
    <sheet name="Quadro 3.27." sheetId="313" r:id="rId57"/>
    <sheet name="Quadro 3.28." sheetId="314" r:id="rId58"/>
    <sheet name="Quadro 3.29." sheetId="315" r:id="rId59"/>
    <sheet name="Quadro 3.30." sheetId="316" r:id="rId60"/>
    <sheet name="Quadro 3.31." sheetId="317" r:id="rId61"/>
    <sheet name="Quadro 3.32." sheetId="318" r:id="rId62"/>
    <sheet name="Quadro 3.33." sheetId="319" r:id="rId63"/>
    <sheet name="Quadro 3.34." sheetId="320" r:id="rId64"/>
    <sheet name="Quadro 3.35." sheetId="321" r:id="rId65"/>
    <sheet name="Quadro 3.36." sheetId="322" r:id="rId66"/>
    <sheet name="Quadro 3.37." sheetId="323" r:id="rId67"/>
    <sheet name="Quadro 3.38." sheetId="325" r:id="rId68"/>
    <sheet name="Quadro 3.39." sheetId="327" r:id="rId69"/>
    <sheet name="Quadro 3.40." sheetId="328" r:id="rId70"/>
    <sheet name="Quadro 3.41." sheetId="329" r:id="rId71"/>
    <sheet name="Quadro 3.42." sheetId="330" r:id="rId72"/>
    <sheet name="Quadro 3.43." sheetId="238" r:id="rId73"/>
    <sheet name="Quadro 3.44." sheetId="306" r:id="rId74"/>
    <sheet name="Quadro 3.45." sheetId="307" r:id="rId75"/>
    <sheet name="Quadro 3.46." sheetId="308" r:id="rId76"/>
    <sheet name="Quadro 3.47." sheetId="309" r:id="rId77"/>
    <sheet name="Quadro 3.48." sheetId="310" r:id="rId78"/>
    <sheet name="Quadro 3.49." sheetId="311" r:id="rId79"/>
    <sheet name="Quadro 3.50." sheetId="312" r:id="rId80"/>
    <sheet name="Quadro 3.51. " sheetId="226" r:id="rId81"/>
    <sheet name="Quadro 3.52." sheetId="227" r:id="rId82"/>
    <sheet name="Quadro 3.53." sheetId="228" r:id="rId83"/>
    <sheet name="Quadro 3.54." sheetId="229" r:id="rId84"/>
    <sheet name="Quadro 3.55." sheetId="255" r:id="rId85"/>
    <sheet name="Quadro 3.56." sheetId="256" r:id="rId86"/>
    <sheet name="Quadro 3.57." sheetId="164" r:id="rId87"/>
    <sheet name="Quadro 3.58." sheetId="258" r:id="rId88"/>
    <sheet name="Quadro 3.59." sheetId="259" r:id="rId89"/>
    <sheet name="Quadro 3.60." sheetId="260" r:id="rId90"/>
    <sheet name="Quadro 3.61." sheetId="261" r:id="rId91"/>
    <sheet name="Quadro 3.62." sheetId="262" r:id="rId92"/>
    <sheet name="Quadro 3.63." sheetId="372" r:id="rId93"/>
    <sheet name="Quadro 3.64." sheetId="373" r:id="rId94"/>
    <sheet name="Quadro 3.65." sheetId="234" r:id="rId95"/>
    <sheet name="Quadro 3.66." sheetId="300" r:id="rId96"/>
    <sheet name="Quadro 3.67." sheetId="301" r:id="rId97"/>
    <sheet name="Quadro 3.68." sheetId="302" r:id="rId98"/>
    <sheet name="Quadro 3.69." sheetId="303" r:id="rId99"/>
    <sheet name="Quadro 3.70." sheetId="304" r:id="rId100"/>
    <sheet name="Quadro 3.71." sheetId="305" r:id="rId101"/>
    <sheet name="Quadro 3.72." sheetId="237" r:id="rId102"/>
    <sheet name="Quadro 3.73." sheetId="165" r:id="rId103"/>
    <sheet name="Quadro 3.74. " sheetId="166" r:id="rId104"/>
    <sheet name="Quadro 3.75." sheetId="167" r:id="rId105"/>
    <sheet name="Quadro 3.76." sheetId="168" r:id="rId106"/>
    <sheet name="Quadro 3.77." sheetId="169" r:id="rId107"/>
    <sheet name="Quadro 3.78." sheetId="170" r:id="rId108"/>
    <sheet name="Quadro 3.79." sheetId="19" r:id="rId109"/>
    <sheet name="Quadro 3.80." sheetId="20" r:id="rId110"/>
    <sheet name="Quadro 3.81. " sheetId="23" r:id="rId111"/>
    <sheet name="Quadro 3.82." sheetId="21" r:id="rId112"/>
    <sheet name="Quadro 3.83." sheetId="22" r:id="rId113"/>
    <sheet name="Quadro 3.84." sheetId="24" r:id="rId114"/>
    <sheet name="Quadro 3.85." sheetId="25" r:id="rId115"/>
    <sheet name="Quadro 3.86." sheetId="26" r:id="rId116"/>
    <sheet name="Quadro 3.87." sheetId="27" r:id="rId117"/>
    <sheet name="Quadro 3.88." sheetId="28" r:id="rId118"/>
    <sheet name="Quadro 3.89." sheetId="29" r:id="rId119"/>
    <sheet name="Quadro 3.90." sheetId="30" r:id="rId120"/>
    <sheet name="Quadro 3.91." sheetId="31" r:id="rId121"/>
    <sheet name="Quadro 3.92." sheetId="32" r:id="rId122"/>
    <sheet name="Quadro 3.93." sheetId="33" r:id="rId123"/>
    <sheet name="Quadro 3.94." sheetId="35" r:id="rId124"/>
    <sheet name="Quadro 3.95." sheetId="36" r:id="rId125"/>
    <sheet name="Quadro 3.96." sheetId="37" r:id="rId126"/>
    <sheet name="PONTO IV" sheetId="39" r:id="rId127"/>
    <sheet name="Quadro 4.1." sheetId="60" r:id="rId128"/>
    <sheet name="Quadro 4.2." sheetId="61" r:id="rId129"/>
    <sheet name="Quadro 4.3." sheetId="62" r:id="rId130"/>
    <sheet name="Quadro 4.4." sheetId="63" r:id="rId131"/>
    <sheet name="Quadro 4.5." sheetId="64" r:id="rId132"/>
    <sheet name="Quadro 4.6." sheetId="65" r:id="rId133"/>
    <sheet name="Quadro 4.7." sheetId="66" r:id="rId134"/>
    <sheet name="Quadro 4.8." sheetId="124" r:id="rId135"/>
    <sheet name="Quadro 4.9." sheetId="67" r:id="rId136"/>
    <sheet name="Quadro 4.10." sheetId="125" r:id="rId137"/>
    <sheet name="Quadro 4.11." sheetId="126" r:id="rId138"/>
    <sheet name="Quadro 4.12." sheetId="275" r:id="rId139"/>
    <sheet name="Quadro 4.13." sheetId="276" r:id="rId140"/>
    <sheet name="Quadro 4.14." sheetId="127" r:id="rId141"/>
    <sheet name="Quadro 4.15." sheetId="128" r:id="rId142"/>
    <sheet name="Quadro 4.16." sheetId="129" r:id="rId143"/>
    <sheet name="Quadro 4.17." sheetId="130" r:id="rId144"/>
    <sheet name="Quadro 4.18." sheetId="131" r:id="rId145"/>
    <sheet name="Quadro 4.19." sheetId="132" r:id="rId146"/>
    <sheet name="Quadro 4.20." sheetId="133" r:id="rId147"/>
    <sheet name="Quadro 4.21." sheetId="135" r:id="rId148"/>
    <sheet name="Quadro 4.22." sheetId="134" r:id="rId149"/>
    <sheet name="Quadro 4.23." sheetId="136" r:id="rId150"/>
    <sheet name="Quadro 4.24." sheetId="137" r:id="rId151"/>
    <sheet name="Quadro 4.25." sheetId="138" r:id="rId152"/>
    <sheet name="Quadro 4.26." sheetId="139" r:id="rId153"/>
    <sheet name="Quadro 4.27." sheetId="72" r:id="rId154"/>
    <sheet name="Quadro 4.28." sheetId="140" r:id="rId155"/>
    <sheet name="Quadro 4.29." sheetId="141" r:id="rId156"/>
    <sheet name="Quadro 4.30." sheetId="76" r:id="rId157"/>
    <sheet name="Quadro 4.31." sheetId="142" r:id="rId158"/>
    <sheet name="Quadro 4.32." sheetId="143" r:id="rId159"/>
    <sheet name="Quadro 4.33." sheetId="80" r:id="rId160"/>
    <sheet name="Quadro 4.34." sheetId="81" r:id="rId161"/>
    <sheet name="Quadro 4.35." sheetId="144" r:id="rId162"/>
    <sheet name="Quadro 4.36." sheetId="82" r:id="rId163"/>
    <sheet name="Quadro 4.37." sheetId="83" r:id="rId164"/>
    <sheet name="Quadro 4.38." sheetId="84" r:id="rId165"/>
    <sheet name="Quadro 4.39." sheetId="334" r:id="rId166"/>
    <sheet name="Quadro 4.40." sheetId="335" r:id="rId167"/>
    <sheet name="Quadro 4.41." sheetId="336" r:id="rId168"/>
    <sheet name="Quadro 4.42." sheetId="148" r:id="rId169"/>
    <sheet name="Quadro 4.43." sheetId="149" r:id="rId170"/>
    <sheet name="Quadro 4.44." sheetId="146" r:id="rId171"/>
    <sheet name="Quadro 4.45." sheetId="85" r:id="rId172"/>
    <sheet name="Quadro 4.46." sheetId="147" r:id="rId173"/>
    <sheet name="Quadro 4.47." sheetId="344" r:id="rId174"/>
    <sheet name="Quadro 4.48." sheetId="345" r:id="rId175"/>
    <sheet name="Quadro 4.49." sheetId="150" r:id="rId176"/>
    <sheet name="Quadro 4.50." sheetId="86" r:id="rId177"/>
    <sheet name="Quadro 4.51." sheetId="87" r:id="rId178"/>
    <sheet name="Quadro 4.52." sheetId="88" r:id="rId179"/>
    <sheet name="Quadro 4.53." sheetId="89" r:id="rId180"/>
    <sheet name="Quadro 4.54." sheetId="151" r:id="rId181"/>
    <sheet name="Quadro 4.55." sheetId="90" r:id="rId182"/>
    <sheet name="Quadro 4.56." sheetId="91" r:id="rId183"/>
    <sheet name="Quadro 4.57." sheetId="152" r:id="rId184"/>
    <sheet name="Quadro 4.58." sheetId="339" r:id="rId185"/>
    <sheet name="Quadro 4.59." sheetId="153" r:id="rId186"/>
    <sheet name="Quadro 4.60." sheetId="92" r:id="rId187"/>
    <sheet name="Quadro 4.61." sheetId="154" r:id="rId188"/>
    <sheet name="Quadro 4.62." sheetId="155" r:id="rId189"/>
    <sheet name="Quadro 4.63." sheetId="93" r:id="rId190"/>
    <sheet name="Quadro 4.64." sheetId="94" r:id="rId191"/>
    <sheet name="Quadro 4.65." sheetId="158" r:id="rId192"/>
    <sheet name="Quadro 4.66." sheetId="157" r:id="rId193"/>
    <sheet name="ANEXOS" sheetId="40" r:id="rId194"/>
    <sheet name="Quadro A 1" sheetId="175" r:id="rId195"/>
    <sheet name="Quadro A 2" sheetId="176" r:id="rId196"/>
    <sheet name="Quadro A 3" sheetId="194" r:id="rId197"/>
    <sheet name="Quadro A 4" sheetId="195" r:id="rId198"/>
    <sheet name="Quadro A 5" sheetId="196" r:id="rId199"/>
    <sheet name="Quadro A 6" sheetId="197" r:id="rId200"/>
    <sheet name="Quadro A 7" sheetId="198" r:id="rId201"/>
    <sheet name="Quadro A 8" sheetId="199" r:id="rId202"/>
    <sheet name="Quadro A 9" sheetId="200" r:id="rId203"/>
    <sheet name="Quadro A 10" sheetId="201" r:id="rId204"/>
    <sheet name="Quadro A 11" sheetId="202" r:id="rId205"/>
    <sheet name="Quadro A 12" sheetId="203" r:id="rId206"/>
    <sheet name="Quadro A 13" sheetId="204" r:id="rId207"/>
    <sheet name="Quadro A 14" sheetId="205" r:id="rId208"/>
    <sheet name="Quadro A 15" sheetId="206" r:id="rId209"/>
    <sheet name="Quadro A 16" sheetId="207" r:id="rId210"/>
    <sheet name="Quadro A 17" sheetId="208" r:id="rId211"/>
    <sheet name="Quadro A 18" sheetId="209" r:id="rId212"/>
    <sheet name="Quadro A 19" sheetId="210" r:id="rId213"/>
    <sheet name="Quadro A 20" sheetId="211" r:id="rId214"/>
    <sheet name="Quadro A 21" sheetId="212" r:id="rId215"/>
    <sheet name="Quadro A 22" sheetId="213" r:id="rId216"/>
    <sheet name="Quadro A 23" sheetId="214" r:id="rId217"/>
    <sheet name="Quadro A 24" sheetId="215" r:id="rId218"/>
    <sheet name="Quadro A 25" sheetId="216" r:id="rId219"/>
    <sheet name="Quadro A 26" sheetId="217" r:id="rId220"/>
    <sheet name="Quadro A 27" sheetId="218" r:id="rId221"/>
    <sheet name="Quadro A 28" sheetId="267" r:id="rId222"/>
    <sheet name="Quadro A 29" sheetId="268" r:id="rId223"/>
    <sheet name="Quadro A 30" sheetId="269" r:id="rId224"/>
    <sheet name="Quadro A 31" sheetId="270" r:id="rId225"/>
    <sheet name="Quadro A 32" sheetId="271" r:id="rId226"/>
    <sheet name="Quadro A 33" sheetId="272" r:id="rId227"/>
    <sheet name="Quadro A 34" sheetId="351" r:id="rId228"/>
    <sheet name="Quadro A 35" sheetId="352" r:id="rId229"/>
    <sheet name="Quadro A 36" sheetId="353" r:id="rId230"/>
    <sheet name="Quadro A 37" sheetId="354" r:id="rId231"/>
    <sheet name="Quadro A 38" sheetId="347" r:id="rId232"/>
    <sheet name="Quadro A 39" sheetId="348" r:id="rId233"/>
    <sheet name="Quadro A 40" sheetId="356" r:id="rId234"/>
    <sheet name="Quadro A 41" sheetId="357" r:id="rId235"/>
    <sheet name="Quadro A 42" sheetId="358" r:id="rId236"/>
    <sheet name="Quadro A 43" sheetId="359" r:id="rId237"/>
    <sheet name="Quadro A 44" sheetId="360" r:id="rId238"/>
    <sheet name="Quadro A 45" sheetId="361" r:id="rId239"/>
    <sheet name="Quadro A 46" sheetId="362" r:id="rId240"/>
    <sheet name="Quadro A 47" sheetId="363" r:id="rId241"/>
    <sheet name="Quadro A 48" sheetId="364" r:id="rId242"/>
    <sheet name="Quadro A 49" sheetId="365" r:id="rId243"/>
    <sheet name="Quadro A 50" sheetId="366" r:id="rId244"/>
    <sheet name="Quadro A 51" sheetId="367" r:id="rId245"/>
    <sheet name="Quadro A 52" sheetId="225" r:id="rId246"/>
    <sheet name="Quadro A 53" sheetId="368" r:id="rId247"/>
    <sheet name="CSS" sheetId="41" r:id="rId248"/>
    <sheet name="Quadro CSS 1" sheetId="44" r:id="rId249"/>
    <sheet name="Quadro CSS 2" sheetId="45" r:id="rId250"/>
    <sheet name="Quadro CSS 3" sheetId="46" r:id="rId251"/>
    <sheet name="Quadro CSS 4" sheetId="47" r:id="rId252"/>
    <sheet name="Quadro CSS 5" sheetId="48" r:id="rId253"/>
  </sheets>
  <externalReferences>
    <externalReference r:id="rId254"/>
  </externalReferences>
  <definedNames>
    <definedName name="__123Graph_A" localSheetId="138" hidden="1">#REF!</definedName>
    <definedName name="__123Graph_A" localSheetId="139" hidden="1">#REF!</definedName>
    <definedName name="__123Graph_A" localSheetId="184" hidden="1">#REF!</definedName>
    <definedName name="__123Graph_A" hidden="1">#REF!</definedName>
    <definedName name="__123Graph_AECTOT" localSheetId="138" hidden="1">#REF!</definedName>
    <definedName name="__123Graph_AECTOT" localSheetId="139" hidden="1">#REF!</definedName>
    <definedName name="__123Graph_AECTOT" localSheetId="184" hidden="1">#REF!</definedName>
    <definedName name="__123Graph_AECTOT" hidden="1">#REF!</definedName>
    <definedName name="__123Graph_B" localSheetId="138" hidden="1">#REF!</definedName>
    <definedName name="__123Graph_B" localSheetId="139" hidden="1">#REF!</definedName>
    <definedName name="__123Graph_B" localSheetId="184" hidden="1">#REF!</definedName>
    <definedName name="__123Graph_B" hidden="1">#REF!</definedName>
    <definedName name="__123Graph_BECTOT" localSheetId="138" hidden="1">#REF!</definedName>
    <definedName name="__123Graph_BECTOT" localSheetId="139" hidden="1">#REF!</definedName>
    <definedName name="__123Graph_BECTOT" localSheetId="184" hidden="1">#REF!</definedName>
    <definedName name="__123Graph_BECTOT" hidden="1">#REF!</definedName>
    <definedName name="__123Graph_C" localSheetId="138" hidden="1">#REF!</definedName>
    <definedName name="__123Graph_C" localSheetId="139" hidden="1">#REF!</definedName>
    <definedName name="__123Graph_C" localSheetId="184" hidden="1">#REF!</definedName>
    <definedName name="__123Graph_C" hidden="1">#REF!</definedName>
    <definedName name="__123Graph_CECTOT" localSheetId="138" hidden="1">#REF!</definedName>
    <definedName name="__123Graph_CECTOT" localSheetId="139" hidden="1">#REF!</definedName>
    <definedName name="__123Graph_CECTOT" localSheetId="184" hidden="1">#REF!</definedName>
    <definedName name="__123Graph_CECTOT" hidden="1">#REF!</definedName>
    <definedName name="__123Graph_D" localSheetId="138" hidden="1">#REF!</definedName>
    <definedName name="__123Graph_D" localSheetId="139" hidden="1">#REF!</definedName>
    <definedName name="__123Graph_D" localSheetId="184" hidden="1">#REF!</definedName>
    <definedName name="__123Graph_D" hidden="1">#REF!</definedName>
    <definedName name="__123Graph_DECTOT" localSheetId="138" hidden="1">#REF!</definedName>
    <definedName name="__123Graph_DECTOT" localSheetId="139" hidden="1">#REF!</definedName>
    <definedName name="__123Graph_DECTOT" localSheetId="184" hidden="1">#REF!</definedName>
    <definedName name="__123Graph_DECTOT" hidden="1">#REF!</definedName>
    <definedName name="__123Graph_E" localSheetId="138" hidden="1">#REF!</definedName>
    <definedName name="__123Graph_E" localSheetId="139" hidden="1">#REF!</definedName>
    <definedName name="__123Graph_E" localSheetId="184" hidden="1">#REF!</definedName>
    <definedName name="__123Graph_E" hidden="1">#REF!</definedName>
    <definedName name="__123Graph_EECTOT" localSheetId="138" hidden="1">#REF!</definedName>
    <definedName name="__123Graph_EECTOT" localSheetId="139" hidden="1">#REF!</definedName>
    <definedName name="__123Graph_EECTOT" localSheetId="184" hidden="1">#REF!</definedName>
    <definedName name="__123Graph_EECTOT" hidden="1">#REF!</definedName>
    <definedName name="__123Graph_X" localSheetId="138" hidden="1">#REF!</definedName>
    <definedName name="__123Graph_X" localSheetId="139" hidden="1">#REF!</definedName>
    <definedName name="__123Graph_X" localSheetId="184" hidden="1">#REF!</definedName>
    <definedName name="__123Graph_X" hidden="1">#REF!</definedName>
    <definedName name="__123Graph_XECTOT" localSheetId="138" hidden="1">#REF!</definedName>
    <definedName name="__123Graph_XECTOT" localSheetId="139" hidden="1">#REF!</definedName>
    <definedName name="__123Graph_XECTOT" localSheetId="184" hidden="1">#REF!</definedName>
    <definedName name="__123Graph_XECTOT" hidden="1">#REF!</definedName>
    <definedName name="_xlnm._FilterDatabase" localSheetId="205" hidden="1">'Quadro A 12'!$B$6:$O$67</definedName>
    <definedName name="_xlnm._FilterDatabase" localSheetId="208" hidden="1">'Quadro A 15'!$B$9:$O$22</definedName>
    <definedName name="_xlnm._FilterDatabase" localSheetId="211" hidden="1">'Quadro A 18'!$B$9:$P$23</definedName>
    <definedName name="_xlnm._FilterDatabase" localSheetId="214" hidden="1">'Quadro A 21'!$B$8:$M$32</definedName>
    <definedName name="_xlnm._FilterDatabase" localSheetId="217" hidden="1">'Quadro A 24'!$B$8:$Q$18</definedName>
    <definedName name="_xlnm._FilterDatabase" localSheetId="196" hidden="1">'Quadro A 3'!$B$9:$O$39</definedName>
    <definedName name="_xlnm._FilterDatabase" localSheetId="223" hidden="1">'Quadro A 30'!$B$6:$Q$39</definedName>
    <definedName name="_xlnm._FilterDatabase" localSheetId="199" hidden="1">'Quadro A 6'!$B$9:$O$101</definedName>
    <definedName name="_xlnm._FilterDatabase" localSheetId="202" hidden="1">'Quadro A 9'!$B$9:$M$20</definedName>
    <definedName name="_Order1" hidden="1">0</definedName>
    <definedName name="_Order2" hidden="1">255</definedName>
    <definedName name="_Toc134709366" localSheetId="58">'Quadro 3.29.'!$B$2</definedName>
    <definedName name="_Toc134709443" localSheetId="165">'Quadro 4.39.'!$B$2</definedName>
    <definedName name="_Toc134801850" localSheetId="57">'Quadro 3.28.'!$B$2</definedName>
    <definedName name="_Toc134801856" localSheetId="73">'Quadro 3.44.'!$B$2</definedName>
    <definedName name="_Toc134807537" localSheetId="65">'Quadro 3.36.'!$B$2</definedName>
    <definedName name="_Toc166160556" localSheetId="56">'Quadro 3.27.'!$B$2</definedName>
    <definedName name="_Toc166160559" localSheetId="59">'Quadro 3.30.'!$B$2</definedName>
    <definedName name="_Toc166160560" localSheetId="60">'Quadro 3.31.'!$B$2</definedName>
    <definedName name="_Toc166160561" localSheetId="61">'Quadro 3.32.'!$B$2</definedName>
    <definedName name="_Toc166160562" localSheetId="62">'Quadro 3.33.'!$B$2</definedName>
    <definedName name="_Toc166160563" localSheetId="63">'Quadro 3.34.'!$B$2</definedName>
    <definedName name="_Toc166160564" localSheetId="64">'Quadro 3.35.'!$B$2</definedName>
    <definedName name="_Toc166160566" localSheetId="66">'Quadro 3.37.'!$B$2</definedName>
    <definedName name="_Toc166160568" localSheetId="67">'Quadro 3.38.'!$B$2</definedName>
    <definedName name="_Toc166160570" localSheetId="68">'Quadro 3.39.'!$B$2</definedName>
    <definedName name="_Toc166160576" localSheetId="74">'Quadro 3.45.'!$B$2</definedName>
    <definedName name="_Toc166160577" localSheetId="75">'Quadro 3.46.'!$B$2</definedName>
    <definedName name="_Toc166160578" localSheetId="76">'Quadro 3.47.'!$B$2</definedName>
    <definedName name="_Toc166160579" localSheetId="77">'Quadro 3.48.'!$B$2</definedName>
    <definedName name="_Toc166160580" localSheetId="78">'Quadro 3.49.'!$B$2</definedName>
    <definedName name="_Toc166160581" localSheetId="79">'Quadro 3.50.'!$B$2</definedName>
    <definedName name="_Toc166171078" localSheetId="165">'Quadro 4.39.'!$B$2</definedName>
    <definedName name="_Toc97742517" localSheetId="228">'Quadro A 35'!$B$2</definedName>
    <definedName name="Ano_Ab" localSheetId="138" hidden="1">#REF!</definedName>
    <definedName name="Ano_Ab" localSheetId="139" hidden="1">#REF!</definedName>
    <definedName name="Ano_Ab" localSheetId="184" hidden="1">#REF!</definedName>
    <definedName name="Ano_Ab" hidden="1">#REF!</definedName>
    <definedName name="Ano_Enc" localSheetId="138" hidden="1">#REF!</definedName>
    <definedName name="Ano_Enc" localSheetId="139" hidden="1">#REF!</definedName>
    <definedName name="Ano_Enc" localSheetId="184" hidden="1">#REF!</definedName>
    <definedName name="Ano_Enc" hidden="1">#REF!</definedName>
    <definedName name="anscount" hidden="1">1</definedName>
    <definedName name="BandasAnoInicial" localSheetId="138" hidden="1">#REF!</definedName>
    <definedName name="BandasAnoInicial" localSheetId="139" hidden="1">#REF!</definedName>
    <definedName name="BandasAnoInicial" localSheetId="184" hidden="1">#REF!</definedName>
    <definedName name="BandasAnoInicial" hidden="1">#REF!</definedName>
    <definedName name="BandasCadernoEncargos" localSheetId="138" hidden="1">#REF!</definedName>
    <definedName name="BandasCadernoEncargos" localSheetId="139" hidden="1">#REF!</definedName>
    <definedName name="BandasCadernoEncargos" localSheetId="184" hidden="1">#REF!</definedName>
    <definedName name="BandasCadernoEncargos" hidden="1">#REF!</definedName>
    <definedName name="BandasIndiceActualizaçãoTarifária" localSheetId="138" hidden="1">#REF!</definedName>
    <definedName name="BandasIndiceActualizaçãoTarifária" localSheetId="139" hidden="1">#REF!</definedName>
    <definedName name="BandasIndiceActualizaçãoTarifária" localSheetId="184" hidden="1">#REF!</definedName>
    <definedName name="BandasIndiceActualizaçãoTarifária" hidden="1">#REF!</definedName>
    <definedName name="BandasLimitesSuperior" localSheetId="138" hidden="1">#REF!</definedName>
    <definedName name="BandasLimitesSuperior" localSheetId="139" hidden="1">#REF!</definedName>
    <definedName name="BandasLimitesSuperior" localSheetId="184" hidden="1">#REF!</definedName>
    <definedName name="BandasLimitesSuperior" hidden="1">#REF!</definedName>
    <definedName name="BandasPagamentosFixos" localSheetId="138" hidden="1">#REF!</definedName>
    <definedName name="BandasPagamentosFixos" localSheetId="139" hidden="1">#REF!</definedName>
    <definedName name="BandasPagamentosFixos" localSheetId="184" hidden="1">#REF!</definedName>
    <definedName name="BandasPagamentosFixos" hidden="1">#REF!</definedName>
    <definedName name="BandasPagamentosVariaveis" localSheetId="138" hidden="1">#REF!</definedName>
    <definedName name="BandasPagamentosVariaveis" localSheetId="139" hidden="1">#REF!</definedName>
    <definedName name="BandasPagamentosVariaveis" localSheetId="184" hidden="1">#REF!</definedName>
    <definedName name="BandasPagamentosVariaveis" hidden="1">#REF!</definedName>
    <definedName name="BandasPenalizaçõesPercentagem" localSheetId="138" hidden="1">#REF!</definedName>
    <definedName name="BandasPenalizaçõesPercentagem" localSheetId="139" hidden="1">#REF!</definedName>
    <definedName name="BandasPenalizaçõesPercentagem" localSheetId="184" hidden="1">#REF!</definedName>
    <definedName name="BandasPenalizaçõesPercentagem" hidden="1">#REF!</definedName>
    <definedName name="BandasPgtIndiceActualizaçãoTarifária" localSheetId="138" hidden="1">#REF!</definedName>
    <definedName name="BandasPgtIndiceActualizaçãoTarifária" localSheetId="139" hidden="1">#REF!</definedName>
    <definedName name="BandasPgtIndiceActualizaçãoTarifária" localSheetId="184" hidden="1">#REF!</definedName>
    <definedName name="BandasPgtIndiceActualizaçãoTarifária" hidden="1">#REF!</definedName>
    <definedName name="BandasReceitasPortagem" localSheetId="138" hidden="1">#REF!</definedName>
    <definedName name="BandasReceitasPortagem" localSheetId="139" hidden="1">#REF!</definedName>
    <definedName name="BandasReceitasPortagem" localSheetId="184" hidden="1">#REF!</definedName>
    <definedName name="BandasReceitasPortagem" hidden="1">#REF!</definedName>
    <definedName name="BandasTabelaActualizaçãoTarifária" localSheetId="138" hidden="1">#REF!</definedName>
    <definedName name="BandasTabelaActualizaçãoTarifária" localSheetId="139" hidden="1">#REF!</definedName>
    <definedName name="BandasTabelaActualizaçãoTarifária" localSheetId="184" hidden="1">#REF!</definedName>
    <definedName name="BandasTabelaActualizaçãoTarifária" hidden="1">#REF!</definedName>
    <definedName name="BandasTarifasReferência" localSheetId="138" hidden="1">#REF!</definedName>
    <definedName name="BandasTarifasReferência" localSheetId="139" hidden="1">#REF!</definedName>
    <definedName name="BandasTarifasReferência" localSheetId="184" hidden="1">#REF!</definedName>
    <definedName name="BandasTarifasReferência" hidden="1">#REF!</definedName>
    <definedName name="BandasVeiculosKmsAlocação" localSheetId="138" hidden="1">#REF!</definedName>
    <definedName name="BandasVeiculosKmsAlocação" localSheetId="139" hidden="1">#REF!</definedName>
    <definedName name="BandasVeiculosKmsAlocação" localSheetId="184" hidden="1">#REF!</definedName>
    <definedName name="BandasVeiculosKmsAlocação" hidden="1">#REF!</definedName>
    <definedName name="Barreiras_Entrada_Manual" localSheetId="138" hidden="1">#REF!</definedName>
    <definedName name="Barreiras_Entrada_Manual" localSheetId="139" hidden="1">#REF!</definedName>
    <definedName name="Barreiras_Entrada_Manual" localSheetId="184" hidden="1">#REF!</definedName>
    <definedName name="Barreiras_Entrada_Manual" hidden="1">#REF!</definedName>
    <definedName name="Barreiras_Entrada_VV" localSheetId="138" hidden="1">#REF!</definedName>
    <definedName name="Barreiras_Entrada_VV" localSheetId="139" hidden="1">#REF!</definedName>
    <definedName name="Barreiras_Entrada_VV" localSheetId="184" hidden="1">#REF!</definedName>
    <definedName name="Barreiras_Entrada_VV" hidden="1">#REF!</definedName>
    <definedName name="Barreiras_Lanços" localSheetId="138" hidden="1">#REF!</definedName>
    <definedName name="Barreiras_Lanços" localSheetId="139" hidden="1">#REF!</definedName>
    <definedName name="Barreiras_Lanços" localSheetId="184" hidden="1">#REF!</definedName>
    <definedName name="Barreiras_Lanços" hidden="1">#REF!</definedName>
    <definedName name="Barreiras_Saída_Manual" localSheetId="138" hidden="1">#REF!</definedName>
    <definedName name="Barreiras_Saída_Manual" localSheetId="139" hidden="1">#REF!</definedName>
    <definedName name="Barreiras_Saída_Manual" localSheetId="184" hidden="1">#REF!</definedName>
    <definedName name="Barreiras_Saída_Manual" hidden="1">#REF!</definedName>
    <definedName name="Barreiras_Saída_VV" localSheetId="138" hidden="1">#REF!</definedName>
    <definedName name="Barreiras_Saída_VV" localSheetId="139" hidden="1">#REF!</definedName>
    <definedName name="Barreiras_Saída_VV" localSheetId="184" hidden="1">#REF!</definedName>
    <definedName name="Barreiras_Saída_VV" hidden="1">#REF!</definedName>
    <definedName name="Barreiras_Sublanços" localSheetId="138" hidden="1">#REF!</definedName>
    <definedName name="Barreiras_Sublanços" localSheetId="139" hidden="1">#REF!</definedName>
    <definedName name="Barreiras_Sublanços" localSheetId="184" hidden="1">#REF!</definedName>
    <definedName name="Barreiras_Sublanços" hidden="1">#REF!</definedName>
    <definedName name="CustosExploraçãoParâmetros" localSheetId="138" hidden="1">#REF!</definedName>
    <definedName name="CustosExploraçãoParâmetros" localSheetId="139" hidden="1">#REF!</definedName>
    <definedName name="CustosExploraçãoParâmetros" localSheetId="184" hidden="1">#REF!</definedName>
    <definedName name="CustosExploraçãoParâmetros" hidden="1">#REF!</definedName>
    <definedName name="CustosExploraçãoValores" localSheetId="138" hidden="1">#REF!</definedName>
    <definedName name="CustosExploraçãoValores" localSheetId="139" hidden="1">#REF!</definedName>
    <definedName name="CustosExploraçãoValores" localSheetId="184" hidden="1">#REF!</definedName>
    <definedName name="CustosExploraçãoValores" hidden="1">#REF!</definedName>
    <definedName name="DataCessãoExploração" localSheetId="138" hidden="1">#REF!</definedName>
    <definedName name="DataCessãoExploração" localSheetId="139" hidden="1">#REF!</definedName>
    <definedName name="DataCessãoExploração" localSheetId="184" hidden="1">#REF!</definedName>
    <definedName name="DataCessãoExploração" hidden="1">#REF!</definedName>
    <definedName name="Dias_Ab" localSheetId="138" hidden="1">#REF!</definedName>
    <definedName name="Dias_Ab" localSheetId="139" hidden="1">#REF!</definedName>
    <definedName name="Dias_Ab" localSheetId="184" hidden="1">#REF!</definedName>
    <definedName name="Dias_Ab" hidden="1">#REF!</definedName>
    <definedName name="Dias_Enc" localSheetId="138" hidden="1">#REF!</definedName>
    <definedName name="Dias_Enc" localSheetId="139" hidden="1">#REF!</definedName>
    <definedName name="Dias_Enc" localSheetId="184" hidden="1">#REF!</definedName>
    <definedName name="Dias_Enc" hidden="1">#REF!</definedName>
    <definedName name="DividaAcrJuros" localSheetId="138" hidden="1">#REF!</definedName>
    <definedName name="DividaAcrJuros" localSheetId="139" hidden="1">#REF!</definedName>
    <definedName name="DividaAcrJuros" localSheetId="184" hidden="1">#REF!</definedName>
    <definedName name="DividaAcrJuros" hidden="1">#REF!</definedName>
    <definedName name="DividaAlocação" localSheetId="138" hidden="1">#REF!</definedName>
    <definedName name="DividaAlocação" localSheetId="139" hidden="1">#REF!</definedName>
    <definedName name="DividaAlocação" localSheetId="184" hidden="1">#REF!</definedName>
    <definedName name="DividaAlocação" hidden="1">#REF!</definedName>
    <definedName name="DividaCom" localSheetId="138" hidden="1">#REF!</definedName>
    <definedName name="DividaCom" localSheetId="139" hidden="1">#REF!</definedName>
    <definedName name="DividaCom" localSheetId="184" hidden="1">#REF!</definedName>
    <definedName name="DividaCom" hidden="1">#REF!</definedName>
    <definedName name="DividaCP" localSheetId="138" hidden="1">#REF!</definedName>
    <definedName name="DividaCP" localSheetId="139" hidden="1">#REF!</definedName>
    <definedName name="DividaCP" localSheetId="184" hidden="1">#REF!</definedName>
    <definedName name="DividaCP" hidden="1">#REF!</definedName>
    <definedName name="DividaJurCapitaliz" localSheetId="138" hidden="1">#REF!</definedName>
    <definedName name="DividaJurCapitaliz" localSheetId="139" hidden="1">#REF!</definedName>
    <definedName name="DividaJurCapitaliz" localSheetId="184" hidden="1">#REF!</definedName>
    <definedName name="DividaJurCapitaliz" hidden="1">#REF!</definedName>
    <definedName name="DividaJuros" localSheetId="138" hidden="1">#REF!</definedName>
    <definedName name="DividaJuros" localSheetId="139" hidden="1">#REF!</definedName>
    <definedName name="DividaJuros" localSheetId="184" hidden="1">#REF!</definedName>
    <definedName name="DividaJuros" hidden="1">#REF!</definedName>
    <definedName name="DividaMLP" localSheetId="138" hidden="1">#REF!</definedName>
    <definedName name="DividaMLP" localSheetId="139" hidden="1">#REF!</definedName>
    <definedName name="DividaMLP" localSheetId="184" hidden="1">#REF!</definedName>
    <definedName name="DividaMLP" hidden="1">#REF!</definedName>
    <definedName name="DividaTaxasJuro" localSheetId="138" hidden="1">#REF!</definedName>
    <definedName name="DividaTaxasJuro" localSheetId="139" hidden="1">#REF!</definedName>
    <definedName name="DividaTaxasJuro" localSheetId="184" hidden="1">#REF!</definedName>
    <definedName name="DividaTaxasJuro" hidden="1">#REF!</definedName>
    <definedName name="dwqdq" localSheetId="138" hidden="1">#REF!</definedName>
    <definedName name="dwqdq" localSheetId="139" hidden="1">#REF!</definedName>
    <definedName name="dwqdq" localSheetId="184" hidden="1">#REF!</definedName>
    <definedName name="dwqdq" hidden="1">#REF!</definedName>
    <definedName name="e" localSheetId="138" hidden="1">#REF!</definedName>
    <definedName name="e" localSheetId="139" hidden="1">#REF!</definedName>
    <definedName name="e" localSheetId="184" hidden="1">#REF!</definedName>
    <definedName name="e" hidden="1">#REF!</definedName>
    <definedName name="Extensão" localSheetId="138" hidden="1">#REF!</definedName>
    <definedName name="Extensão" localSheetId="139" hidden="1">#REF!</definedName>
    <definedName name="Extensão" localSheetId="184" hidden="1">#REF!</definedName>
    <definedName name="Extensão" hidden="1">#REF!</definedName>
    <definedName name="ExtensãoObras" localSheetId="138" hidden="1">#REF!</definedName>
    <definedName name="ExtensãoObras" localSheetId="139" hidden="1">#REF!</definedName>
    <definedName name="ExtensãoObras" localSheetId="184" hidden="1">#REF!</definedName>
    <definedName name="ExtensãoObras" hidden="1">#REF!</definedName>
    <definedName name="folha1.1">'[1]Quadro 1.1.'!$A$1</definedName>
    <definedName name="folha1.2">'[1]Quadro 1.2.'!$A$1</definedName>
    <definedName name="folha1.3">'[1]Quadro 1.3.'!$A$1</definedName>
    <definedName name="folha1.4">'[1]Quadro 1.4.'!$A$1</definedName>
    <definedName name="HTML1_1" hidden="1">"'[SICN.XLS]1.2.1 SEC_SINTESE'!$A$1:$D$59"</definedName>
    <definedName name="HTML1_10" hidden="1">""</definedName>
    <definedName name="HTML1_11" hidden="1">1</definedName>
    <definedName name="HTML1_12" hidden="1">"C:\TRABALHO\FILIPE\x.htm"</definedName>
    <definedName name="HTML1_2" hidden="1">1</definedName>
    <definedName name="HTML1_3" hidden="1">"SICN"</definedName>
    <definedName name="HTML1_4" hidden="1">"1.2.1 SEC_SINTESE"</definedName>
    <definedName name="HTML1_5" hidden="1">""</definedName>
    <definedName name="HTML1_6" hidden="1">-4146</definedName>
    <definedName name="HTML1_7" hidden="1">-4146</definedName>
    <definedName name="HTML1_8" hidden="1">"15-10-1997"</definedName>
    <definedName name="HTML1_9" hidden="1">"INSTITUTO NACIONAL ESTATÍSTICA"</definedName>
    <definedName name="HTML2_1" hidden="1">"'[SICN.XLS]1. REALIZAÇÃO'!$A$1:$D$31"</definedName>
    <definedName name="HTML2_10" hidden="1">""</definedName>
    <definedName name="HTML2_11" hidden="1">1</definedName>
    <definedName name="HTML2_12" hidden="1">"C:\TRABALHO\FILIPE\xxxxxxxx.htm"</definedName>
    <definedName name="HTML2_2" hidden="1">1</definedName>
    <definedName name="HTML2_3" hidden="1">"SICN"</definedName>
    <definedName name="HTML2_4" hidden="1">"1. REALIZAÇÃO"</definedName>
    <definedName name="HTML2_5" hidden="1">""</definedName>
    <definedName name="HTML2_6" hidden="1">-4146</definedName>
    <definedName name="HTML2_7" hidden="1">-4146</definedName>
    <definedName name="HTML2_8" hidden="1">"15-10-1997"</definedName>
    <definedName name="HTML2_9" hidden="1">"INSTITUTO NACIONAL ESTATÍSTICA"</definedName>
    <definedName name="HTMLCount" hidden="1">2</definedName>
    <definedName name="II.1">#REF!</definedName>
    <definedName name="II.15">#REF!</definedName>
    <definedName name="II.2">#REF!</definedName>
    <definedName name="II.3">#REF!</definedName>
    <definedName name="II.4">#REF!</definedName>
    <definedName name="IMOB_AmortizaçõesAcumuladas" localSheetId="138" hidden="1">#REF!</definedName>
    <definedName name="IMOB_AmortizaçõesAcumuladas" localSheetId="139" hidden="1">#REF!</definedName>
    <definedName name="IMOB_AmortizaçõesAcumuladas" localSheetId="184" hidden="1">#REF!</definedName>
    <definedName name="IMOB_AmortizaçõesAcumuladas" hidden="1">#REF!</definedName>
    <definedName name="IMOB_AmortizaçõesExercício" localSheetId="138" hidden="1">#REF!</definedName>
    <definedName name="IMOB_AmortizaçõesExercício" localSheetId="139" hidden="1">#REF!</definedName>
    <definedName name="IMOB_AmortizaçõesExercício" localSheetId="184" hidden="1">#REF!</definedName>
    <definedName name="IMOB_AmortizaçõesExercício" hidden="1">#REF!</definedName>
    <definedName name="IMOB_ImobilizadoBruto" localSheetId="138" hidden="1">#REF!</definedName>
    <definedName name="IMOB_ImobilizadoBruto" localSheetId="139" hidden="1">#REF!</definedName>
    <definedName name="IMOB_ImobilizadoBruto" localSheetId="184" hidden="1">#REF!</definedName>
    <definedName name="IMOB_ImobilizadoBruto" hidden="1">#REF!</definedName>
    <definedName name="IMOB_tppe" localSheetId="138" hidden="1">#REF!</definedName>
    <definedName name="IMOB_tppe" localSheetId="139" hidden="1">#REF!</definedName>
    <definedName name="IMOB_tppe" localSheetId="184" hidden="1">#REF!</definedName>
    <definedName name="IMOB_tppe" hidden="1">#REF!</definedName>
    <definedName name="IMOB_Transferências" localSheetId="138" hidden="1">#REF!</definedName>
    <definedName name="IMOB_Transferências" localSheetId="139" hidden="1">#REF!</definedName>
    <definedName name="IMOB_Transferências" localSheetId="184" hidden="1">#REF!</definedName>
    <definedName name="IMOB_Transferências" hidden="1">#REF!</definedName>
    <definedName name="IMOBConta" localSheetId="138" hidden="1">#REF!</definedName>
    <definedName name="IMOBConta" localSheetId="139" hidden="1">#REF!</definedName>
    <definedName name="IMOBConta" localSheetId="184" hidden="1">#REF!</definedName>
    <definedName name="IMOBConta" hidden="1">#REF!</definedName>
    <definedName name="IMOBInvest_v" localSheetId="138" hidden="1">#REF!</definedName>
    <definedName name="IMOBInvest_v" localSheetId="139" hidden="1">#REF!</definedName>
    <definedName name="IMOBInvest_v" localSheetId="184" hidden="1">#REF!</definedName>
    <definedName name="IMOBInvest_v" hidden="1">#REF!</definedName>
    <definedName name="IMOBTransf_v" localSheetId="138" hidden="1">#REF!</definedName>
    <definedName name="IMOBTransf_v" localSheetId="139" hidden="1">#REF!</definedName>
    <definedName name="IMOBTransf_v" localSheetId="184" hidden="1">#REF!</definedName>
    <definedName name="IMOBTransf_v" hidden="1">#REF!</definedName>
    <definedName name="IMOBTransf_vduod" localSheetId="138" hidden="1">#REF!</definedName>
    <definedName name="IMOBTransf_vduod" localSheetId="139" hidden="1">#REF!</definedName>
    <definedName name="IMOBTransf_vduod" localSheetId="184" hidden="1">#REF!</definedName>
    <definedName name="IMOBTransf_vduod" hidden="1">#REF!</definedName>
    <definedName name="infpte" localSheetId="138" hidden="1">#REF!</definedName>
    <definedName name="infpte" localSheetId="139" hidden="1">#REF!</definedName>
    <definedName name="infpte" localSheetId="184" hidden="1">#REF!</definedName>
    <definedName name="infpte" hidden="1">#REF!</definedName>
    <definedName name="Investimentos" localSheetId="138" hidden="1">#REF!</definedName>
    <definedName name="Investimentos" localSheetId="139" hidden="1">#REF!</definedName>
    <definedName name="Investimentos" localSheetId="184" hidden="1">#REF!</definedName>
    <definedName name="Investimentos" hidden="1">#REF!</definedName>
    <definedName name="Investimentos_Areas" localSheetId="138" hidden="1">#REF!</definedName>
    <definedName name="Investimentos_Areas" localSheetId="139" hidden="1">#REF!</definedName>
    <definedName name="Investimentos_Areas" localSheetId="184" hidden="1">#REF!</definedName>
    <definedName name="Investimentos_Areas" hidden="1">#REF!</definedName>
    <definedName name="Investimentos_fc" localSheetId="138" hidden="1">#REF!</definedName>
    <definedName name="Investimentos_fc" localSheetId="139" hidden="1">#REF!</definedName>
    <definedName name="Investimentos_fc" localSheetId="184" hidden="1">#REF!</definedName>
    <definedName name="Investimentos_fc" hidden="1">#REF!</definedName>
    <definedName name="Investimentos_Sublanços" localSheetId="138" hidden="1">#REF!</definedName>
    <definedName name="Investimentos_Sublanços" localSheetId="139" hidden="1">#REF!</definedName>
    <definedName name="Investimentos_Sublanços" localSheetId="184" hidden="1">#REF!</definedName>
    <definedName name="Investimentos_Sublanços" hidden="1">#REF!</definedName>
    <definedName name="IPC_Mensal" localSheetId="138" hidden="1">#REF!</definedName>
    <definedName name="IPC_Mensal" localSheetId="139" hidden="1">#REF!</definedName>
    <definedName name="IPC_Mensal" localSheetId="184" hidden="1">#REF!</definedName>
    <definedName name="IPC_Mensal" hidden="1">#REF!</definedName>
    <definedName name="IVA_Areas_SErviço" localSheetId="138" hidden="1">#REF!</definedName>
    <definedName name="IVA_Areas_SErviço" localSheetId="139" hidden="1">#REF!</definedName>
    <definedName name="IVA_Areas_SErviço" localSheetId="184" hidden="1">#REF!</definedName>
    <definedName name="IVA_Areas_SErviço" hidden="1">#REF!</definedName>
    <definedName name="IVA_Invest" localSheetId="138" hidden="1">#REF!</definedName>
    <definedName name="IVA_Invest" localSheetId="139" hidden="1">#REF!</definedName>
    <definedName name="IVA_Invest" localSheetId="184" hidden="1">#REF!</definedName>
    <definedName name="IVA_Invest" hidden="1">#REF!</definedName>
    <definedName name="Iva_Outros_Proveitos" localSheetId="138" hidden="1">#REF!</definedName>
    <definedName name="Iva_Outros_Proveitos" localSheetId="139" hidden="1">#REF!</definedName>
    <definedName name="Iva_Outros_Proveitos" localSheetId="184" hidden="1">#REF!</definedName>
    <definedName name="Iva_Outros_Proveitos" hidden="1">#REF!</definedName>
    <definedName name="IVA_Portagens" localSheetId="138" hidden="1">#REF!</definedName>
    <definedName name="IVA_Portagens" localSheetId="139" hidden="1">#REF!</definedName>
    <definedName name="IVA_Portagens" localSheetId="184" hidden="1">#REF!</definedName>
    <definedName name="IVA_Portagens" hidden="1">#REF!</definedName>
    <definedName name="Outros_Activos" localSheetId="138" hidden="1">#REF!</definedName>
    <definedName name="Outros_Activos" localSheetId="139" hidden="1">#REF!</definedName>
    <definedName name="Outros_Activos" localSheetId="184" hidden="1">#REF!</definedName>
    <definedName name="Outros_Activos" hidden="1">#REF!</definedName>
    <definedName name="PO14.9">#REF!</definedName>
    <definedName name="PO15.3">#REF!</definedName>
    <definedName name="Portagem_Receitas" localSheetId="138" hidden="1">#REF!</definedName>
    <definedName name="Portagem_Receitas" localSheetId="139" hidden="1">#REF!</definedName>
    <definedName name="Portagem_Receitas" localSheetId="184" hidden="1">#REF!</definedName>
    <definedName name="Portagem_Receitas" hidden="1">#REF!</definedName>
    <definedName name="Portagem_Receitas_Estrutura" localSheetId="138" hidden="1">#REF!</definedName>
    <definedName name="Portagem_Receitas_Estrutura" localSheetId="139" hidden="1">#REF!</definedName>
    <definedName name="Portagem_Receitas_Estrutura" localSheetId="184" hidden="1">#REF!</definedName>
    <definedName name="Portagem_Receitas_Estrutura" hidden="1">#REF!</definedName>
    <definedName name="Portagem_Receitascl1" localSheetId="138" hidden="1">#REF!</definedName>
    <definedName name="Portagem_Receitascl1" localSheetId="139" hidden="1">#REF!</definedName>
    <definedName name="Portagem_Receitascl1" localSheetId="184" hidden="1">#REF!</definedName>
    <definedName name="Portagem_Receitascl1" hidden="1">#REF!</definedName>
    <definedName name="Portagem_Receitascl2" localSheetId="138" hidden="1">#REF!</definedName>
    <definedName name="Portagem_Receitascl2" localSheetId="139" hidden="1">#REF!</definedName>
    <definedName name="Portagem_Receitascl2" localSheetId="184" hidden="1">#REF!</definedName>
    <definedName name="Portagem_Receitascl2" hidden="1">#REF!</definedName>
    <definedName name="Portagem_Receitascl3" localSheetId="138" hidden="1">#REF!</definedName>
    <definedName name="Portagem_Receitascl3" localSheetId="139" hidden="1">#REF!</definedName>
    <definedName name="Portagem_Receitascl3" localSheetId="184" hidden="1">#REF!</definedName>
    <definedName name="Portagem_Receitascl3" hidden="1">#REF!</definedName>
    <definedName name="Portagem_Receitascl4" localSheetId="138" hidden="1">#REF!</definedName>
    <definedName name="Portagem_Receitascl4" localSheetId="139" hidden="1">#REF!</definedName>
    <definedName name="Portagem_Receitascl4" localSheetId="184" hidden="1">#REF!</definedName>
    <definedName name="Portagem_Receitascl4" hidden="1">#REF!</definedName>
    <definedName name="Portagem_Taxascl1" localSheetId="138" hidden="1">#REF!</definedName>
    <definedName name="Portagem_Taxascl1" localSheetId="139" hidden="1">#REF!</definedName>
    <definedName name="Portagem_Taxascl1" localSheetId="184" hidden="1">#REF!</definedName>
    <definedName name="Portagem_Taxascl1" hidden="1">#REF!</definedName>
    <definedName name="Portagem_Taxascl2" localSheetId="138" hidden="1">#REF!</definedName>
    <definedName name="Portagem_Taxascl2" localSheetId="139" hidden="1">#REF!</definedName>
    <definedName name="Portagem_Taxascl2" localSheetId="184" hidden="1">#REF!</definedName>
    <definedName name="Portagem_Taxascl2" hidden="1">#REF!</definedName>
    <definedName name="Portagem_Taxascl3" localSheetId="138" hidden="1">#REF!</definedName>
    <definedName name="Portagem_Taxascl3" localSheetId="139" hidden="1">#REF!</definedName>
    <definedName name="Portagem_Taxascl3" localSheetId="184" hidden="1">#REF!</definedName>
    <definedName name="Portagem_Taxascl3" hidden="1">#REF!</definedName>
    <definedName name="Portagem_Taxascl4" localSheetId="138" hidden="1">#REF!</definedName>
    <definedName name="Portagem_Taxascl4" localSheetId="139" hidden="1">#REF!</definedName>
    <definedName name="Portagem_Taxascl4" localSheetId="184" hidden="1">#REF!</definedName>
    <definedName name="Portagem_Taxascl4" hidden="1">#REF!</definedName>
    <definedName name="QD_Balanços" localSheetId="138" hidden="1">#REF!</definedName>
    <definedName name="QD_Balanços" localSheetId="139" hidden="1">#REF!</definedName>
    <definedName name="QD_Balanços" localSheetId="184" hidden="1">#REF!</definedName>
    <definedName name="QD_Balanços" hidden="1">#REF!</definedName>
    <definedName name="QD_DemonstraçãoFluxosCaixa" localSheetId="138" hidden="1">#REF!</definedName>
    <definedName name="QD_DemonstraçãoFluxosCaixa" localSheetId="139" hidden="1">#REF!</definedName>
    <definedName name="QD_DemonstraçãoFluxosCaixa" localSheetId="184" hidden="1">#REF!</definedName>
    <definedName name="QD_DemonstraçãoFluxosCaixa" hidden="1">#REF!</definedName>
    <definedName name="QD_DemonstraçãoResultados" localSheetId="138" hidden="1">#REF!</definedName>
    <definedName name="QD_DemonstraçãoResultados" localSheetId="139" hidden="1">#REF!</definedName>
    <definedName name="QD_DemonstraçãoResultados" localSheetId="184" hidden="1">#REF!</definedName>
    <definedName name="QD_DemonstraçãoResultados" hidden="1">#REF!</definedName>
    <definedName name="QD_FundosPróprios" localSheetId="138" hidden="1">#REF!</definedName>
    <definedName name="QD_FundosPróprios" localSheetId="139" hidden="1">#REF!</definedName>
    <definedName name="QD_FundosPróprios" localSheetId="184" hidden="1">#REF!</definedName>
    <definedName name="QD_FundosPróprios" hidden="1">#REF!</definedName>
    <definedName name="QD_MOAF" localSheetId="138" hidden="1">#REF!</definedName>
    <definedName name="QD_MOAF" localSheetId="139" hidden="1">#REF!</definedName>
    <definedName name="QD_MOAF" localSheetId="184" hidden="1">#REF!</definedName>
    <definedName name="QD_MOAF" hidden="1">#REF!</definedName>
    <definedName name="QuadroDividaModelo" localSheetId="138" hidden="1">#REF!</definedName>
    <definedName name="QuadroDividaModelo" localSheetId="139" hidden="1">#REF!</definedName>
    <definedName name="QuadroDividaModelo" localSheetId="184" hidden="1">#REF!</definedName>
    <definedName name="QuadroDividaModelo" hidden="1">#REF!</definedName>
    <definedName name="QuadroDividaUtilizador" localSheetId="138" hidden="1">#REF!</definedName>
    <definedName name="QuadroDividaUtilizador" localSheetId="139" hidden="1">#REF!</definedName>
    <definedName name="QuadroDividaUtilizador" localSheetId="184" hidden="1">#REF!</definedName>
    <definedName name="QuadroDividaUtilizador" hidden="1">#REF!</definedName>
    <definedName name="Sublanços_a" localSheetId="138" hidden="1">#REF!</definedName>
    <definedName name="Sublanços_a" localSheetId="139" hidden="1">#REF!</definedName>
    <definedName name="Sublanços_a" localSheetId="184" hidden="1">#REF!</definedName>
    <definedName name="Sublanços_a" hidden="1">#REF!</definedName>
    <definedName name="Subs_Calculados_v" localSheetId="138" hidden="1">#REF!</definedName>
    <definedName name="Subs_Calculados_v" localSheetId="139" hidden="1">#REF!</definedName>
    <definedName name="Subs_Calculados_v" localSheetId="184" hidden="1">#REF!</definedName>
    <definedName name="Subs_Calculados_v" hidden="1">#REF!</definedName>
    <definedName name="Subs_Exploração" localSheetId="138" hidden="1">#REF!</definedName>
    <definedName name="Subs_Exploração" localSheetId="139" hidden="1">#REF!</definedName>
    <definedName name="Subs_Exploração" localSheetId="184" hidden="1">#REF!</definedName>
    <definedName name="Subs_Exploração" hidden="1">#REF!</definedName>
    <definedName name="Subs_Recebidos_v" localSheetId="138" hidden="1">#REF!</definedName>
    <definedName name="Subs_Recebidos_v" localSheetId="139" hidden="1">#REF!</definedName>
    <definedName name="Subs_Recebidos_v" localSheetId="184" hidden="1">#REF!</definedName>
    <definedName name="Subs_Recebidos_v" hidden="1">#REF!</definedName>
    <definedName name="Subs_Taxas_v" localSheetId="138" hidden="1">#REF!</definedName>
    <definedName name="Subs_Taxas_v" localSheetId="139" hidden="1">#REF!</definedName>
    <definedName name="Subs_Taxas_v" localSheetId="184" hidden="1">#REF!</definedName>
    <definedName name="Subs_Taxas_v" hidden="1">#REF!</definedName>
    <definedName name="Tabela_Areas_Serviço_Downpayment" localSheetId="138" hidden="1">#REF!</definedName>
    <definedName name="Tabela_Areas_Serviço_Downpayment" localSheetId="139" hidden="1">#REF!</definedName>
    <definedName name="Tabela_Areas_Serviço_Downpayment" localSheetId="184" hidden="1">#REF!</definedName>
    <definedName name="Tabela_Areas_Serviço_Downpayment" hidden="1">#REF!</definedName>
    <definedName name="Tabela_Areas_Serviço_Fixas" localSheetId="138" hidden="1">#REF!</definedName>
    <definedName name="Tabela_Areas_Serviço_Fixas" localSheetId="139" hidden="1">#REF!</definedName>
    <definedName name="Tabela_Areas_Serviço_Fixas" localSheetId="184" hidden="1">#REF!</definedName>
    <definedName name="Tabela_Areas_Serviço_Fixas" hidden="1">#REF!</definedName>
    <definedName name="Tabela_Areas_Serviço_Proveitos_Diferidos" localSheetId="138" hidden="1">#REF!</definedName>
    <definedName name="Tabela_Areas_Serviço_Proveitos_Diferidos" localSheetId="139" hidden="1">#REF!</definedName>
    <definedName name="Tabela_Areas_Serviço_Proveitos_Diferidos" localSheetId="184" hidden="1">#REF!</definedName>
    <definedName name="Tabela_Areas_Serviço_Proveitos_Diferidos" hidden="1">#REF!</definedName>
    <definedName name="Tabela_Areas_Serviço_Proveitos_Exercício" localSheetId="138" hidden="1">#REF!</definedName>
    <definedName name="Tabela_Areas_Serviço_Proveitos_Exercício" localSheetId="139" hidden="1">#REF!</definedName>
    <definedName name="Tabela_Areas_Serviço_Proveitos_Exercício" localSheetId="184" hidden="1">#REF!</definedName>
    <definedName name="Tabela_Areas_Serviço_Proveitos_Exercício" hidden="1">#REF!</definedName>
    <definedName name="Tabela_Custos_Exploração_Resumo" localSheetId="138" hidden="1">#REF!</definedName>
    <definedName name="Tabela_Custos_Exploração_Resumo" localSheetId="139" hidden="1">#REF!</definedName>
    <definedName name="Tabela_Custos_Exploração_Resumo" localSheetId="184" hidden="1">#REF!</definedName>
    <definedName name="Tabela_Custos_Exploração_Resumo" hidden="1">#REF!</definedName>
    <definedName name="Tabela_IVA" localSheetId="138" hidden="1">#REF!</definedName>
    <definedName name="Tabela_IVA" localSheetId="139" hidden="1">#REF!</definedName>
    <definedName name="Tabela_IVA" localSheetId="184" hidden="1">#REF!</definedName>
    <definedName name="Tabela_IVA" hidden="1">#REF!</definedName>
    <definedName name="Tabela_Lanços" localSheetId="138" hidden="1">#REF!</definedName>
    <definedName name="Tabela_Lanços" localSheetId="139" hidden="1">#REF!</definedName>
    <definedName name="Tabela_Lanços" localSheetId="184" hidden="1">#REF!</definedName>
    <definedName name="Tabela_Lanços" hidden="1">#REF!</definedName>
    <definedName name="Tabela_Outros_Proveitos" localSheetId="138" hidden="1">#REF!</definedName>
    <definedName name="Tabela_Outros_Proveitos" localSheetId="139" hidden="1">#REF!</definedName>
    <definedName name="Tabela_Outros_Proveitos" localSheetId="184" hidden="1">#REF!</definedName>
    <definedName name="Tabela_Outros_Proveitos" hidden="1">#REF!</definedName>
    <definedName name="Tabela_Prazos_Médios" localSheetId="138" hidden="1">#REF!</definedName>
    <definedName name="Tabela_Prazos_Médios" localSheetId="139" hidden="1">#REF!</definedName>
    <definedName name="Tabela_Prazos_Médios" localSheetId="184" hidden="1">#REF!</definedName>
    <definedName name="Tabela_Prazos_Médios" hidden="1">#REF!</definedName>
    <definedName name="TabelaActualizaçãoTarifária" localSheetId="138" hidden="1">#REF!</definedName>
    <definedName name="TabelaActualizaçãoTarifária" localSheetId="139" hidden="1">#REF!</definedName>
    <definedName name="TabelaActualizaçãoTarifária" localSheetId="184" hidden="1">#REF!</definedName>
    <definedName name="TabelaActualizaçãoTarifária" hidden="1">#REF!</definedName>
    <definedName name="TMDA" localSheetId="138" hidden="1">#REF!</definedName>
    <definedName name="TMDA" localSheetId="139" hidden="1">#REF!</definedName>
    <definedName name="TMDA" localSheetId="184" hidden="1">#REF!</definedName>
    <definedName name="TMDA" hidden="1">#REF!</definedName>
    <definedName name="TMDA_kms_Exploração" localSheetId="138" hidden="1">#REF!</definedName>
    <definedName name="TMDA_kms_Exploração" localSheetId="139" hidden="1">#REF!</definedName>
    <definedName name="TMDA_kms_Exploração" localSheetId="184" hidden="1">#REF!</definedName>
    <definedName name="TMDA_kms_Exploração" hidden="1">#REF!</definedName>
    <definedName name="TMDA_Kms_Exploração_média" localSheetId="138" hidden="1">#REF!</definedName>
    <definedName name="TMDA_Kms_Exploração_média" localSheetId="139" hidden="1">#REF!</definedName>
    <definedName name="TMDA_Kms_Exploração_média" localSheetId="184" hidden="1">#REF!</definedName>
    <definedName name="TMDA_Kms_Exploração_média" hidden="1">#REF!</definedName>
    <definedName name="TMDA_kms_Percorridos_Lanços" localSheetId="138" hidden="1">#REF!</definedName>
    <definedName name="TMDA_kms_Percorridos_Lanços" localSheetId="139" hidden="1">#REF!</definedName>
    <definedName name="TMDA_kms_Percorridos_Lanços" localSheetId="184" hidden="1">#REF!</definedName>
    <definedName name="TMDA_kms_Percorridos_Lanços" hidden="1">#REF!</definedName>
    <definedName name="TMDA_Receitas" localSheetId="138" hidden="1">#REF!</definedName>
    <definedName name="TMDA_Receitas" localSheetId="139" hidden="1">#REF!</definedName>
    <definedName name="TMDA_Receitas" localSheetId="184" hidden="1">#REF!</definedName>
    <definedName name="TMDA_Receitas" hidden="1">#REF!</definedName>
    <definedName name="TMDA_Receitascl1" localSheetId="138" hidden="1">#REF!</definedName>
    <definedName name="TMDA_Receitascl1" localSheetId="139" hidden="1">#REF!</definedName>
    <definedName name="TMDA_Receitascl1" localSheetId="184" hidden="1">#REF!</definedName>
    <definedName name="TMDA_Receitascl1" hidden="1">#REF!</definedName>
    <definedName name="TMDA_Receitascl2" localSheetId="138" hidden="1">#REF!</definedName>
    <definedName name="TMDA_Receitascl2" localSheetId="139" hidden="1">#REF!</definedName>
    <definedName name="TMDA_Receitascl2" localSheetId="184" hidden="1">#REF!</definedName>
    <definedName name="TMDA_Receitascl2" hidden="1">#REF!</definedName>
    <definedName name="TMDA_Receitascl3" localSheetId="138" hidden="1">#REF!</definedName>
    <definedName name="TMDA_Receitascl3" localSheetId="139" hidden="1">#REF!</definedName>
    <definedName name="TMDA_Receitascl3" localSheetId="184" hidden="1">#REF!</definedName>
    <definedName name="TMDA_Receitascl3" hidden="1">#REF!</definedName>
    <definedName name="TMDA_Receitascl4" localSheetId="138" hidden="1">#REF!</definedName>
    <definedName name="TMDA_Receitascl4" localSheetId="139" hidden="1">#REF!</definedName>
    <definedName name="TMDA_Receitascl4" localSheetId="184" hidden="1">#REF!</definedName>
    <definedName name="TMDA_Receitascl4" hidden="1">#REF!</definedName>
    <definedName name="TMDA_ViasLanços" localSheetId="138" hidden="1">#REF!</definedName>
    <definedName name="TMDA_ViasLanços" localSheetId="139" hidden="1">#REF!</definedName>
    <definedName name="TMDA_ViasLanços" localSheetId="184" hidden="1">#REF!</definedName>
    <definedName name="TMDA_ViasLanços" hidden="1">#REF!</definedName>
    <definedName name="TMDAcl1" localSheetId="138" hidden="1">#REF!</definedName>
    <definedName name="TMDAcl1" localSheetId="139" hidden="1">#REF!</definedName>
    <definedName name="TMDAcl1" localSheetId="184" hidden="1">#REF!</definedName>
    <definedName name="TMDAcl1" hidden="1">#REF!</definedName>
    <definedName name="TMDAcl2" localSheetId="138" hidden="1">#REF!</definedName>
    <definedName name="TMDAcl2" localSheetId="139" hidden="1">#REF!</definedName>
    <definedName name="TMDAcl2" localSheetId="184" hidden="1">#REF!</definedName>
    <definedName name="TMDAcl2" hidden="1">#REF!</definedName>
    <definedName name="TMDAcl3" localSheetId="138" hidden="1">#REF!</definedName>
    <definedName name="TMDAcl3" localSheetId="139" hidden="1">#REF!</definedName>
    <definedName name="TMDAcl3" localSheetId="184" hidden="1">#REF!</definedName>
    <definedName name="TMDAcl3" hidden="1">#REF!</definedName>
    <definedName name="TMDAcl4" localSheetId="138" hidden="1">#REF!</definedName>
    <definedName name="TMDAcl4" localSheetId="139" hidden="1">#REF!</definedName>
    <definedName name="TMDAcl4" localSheetId="184" hidden="1">#REF!</definedName>
    <definedName name="TMDAcl4" hidden="1">#REF!</definedName>
    <definedName name="Total_Nós_média" localSheetId="138" hidden="1">#REF!</definedName>
    <definedName name="Total_Nós_média" localSheetId="139" hidden="1">#REF!</definedName>
    <definedName name="Total_Nós_média" localSheetId="184" hidden="1">#REF!</definedName>
    <definedName name="Total_Nós_média" hidden="1">#REF!</definedName>
    <definedName name="Total_Portagens_média" localSheetId="138" hidden="1">#REF!</definedName>
    <definedName name="Total_Portagens_média" localSheetId="139" hidden="1">#REF!</definedName>
    <definedName name="Total_Portagens_média" localSheetId="184" hidden="1">#REF!</definedName>
    <definedName name="Total_Portagens_média"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4" i="6" l="1"/>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200" i="6" l="1"/>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262" i="6" l="1"/>
  <c r="B261" i="6"/>
  <c r="B260" i="6"/>
  <c r="B259" i="6"/>
  <c r="B258"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34" i="6"/>
  <c r="B33" i="6"/>
  <c r="B32" i="6"/>
  <c r="B31" i="6"/>
  <c r="B30" i="6"/>
  <c r="B29" i="6"/>
  <c r="B28" i="6"/>
  <c r="B27" i="6"/>
  <c r="B26" i="6"/>
  <c r="B25" i="6"/>
  <c r="B24" i="6"/>
  <c r="B23" i="6"/>
  <c r="B22" i="6"/>
  <c r="B21" i="6"/>
  <c r="B20" i="6"/>
  <c r="B19" i="6"/>
  <c r="B18" i="6"/>
  <c r="B17" i="6"/>
  <c r="B16" i="6"/>
  <c r="B15" i="6"/>
  <c r="B14" i="6"/>
  <c r="B13" i="6"/>
  <c r="B7" i="6"/>
  <c r="B10" i="6"/>
  <c r="B9" i="6"/>
  <c r="B8" i="6"/>
  <c r="B257" i="6" l="1"/>
  <c r="B6" i="6" l="1"/>
  <c r="B202" i="6"/>
  <c r="B36" i="6"/>
  <c r="B12" i="6"/>
  <c r="F82" i="271" l="1"/>
  <c r="E82" i="271"/>
  <c r="D81" i="271"/>
  <c r="D80" i="271" s="1"/>
  <c r="C81" i="271"/>
  <c r="C80" i="271" s="1"/>
  <c r="F79" i="271"/>
  <c r="E79" i="271"/>
  <c r="D78" i="271"/>
  <c r="D77" i="271" s="1"/>
  <c r="C78" i="271"/>
  <c r="C77" i="271" s="1"/>
  <c r="D75" i="271"/>
  <c r="C75" i="271"/>
  <c r="E74" i="271"/>
  <c r="F73" i="271"/>
  <c r="E73" i="271"/>
  <c r="E71" i="271"/>
  <c r="F70" i="271"/>
  <c r="E70" i="271"/>
  <c r="D69" i="271"/>
  <c r="C69" i="271"/>
  <c r="E68" i="271"/>
  <c r="D67" i="271"/>
  <c r="C67" i="271"/>
  <c r="F65" i="271"/>
  <c r="E65" i="271"/>
  <c r="F64" i="271"/>
  <c r="E64" i="271"/>
  <c r="F63" i="271"/>
  <c r="E63" i="271"/>
  <c r="D62" i="271"/>
  <c r="D61" i="271" s="1"/>
  <c r="C62" i="271"/>
  <c r="F59" i="271"/>
  <c r="E59" i="271"/>
  <c r="F57" i="271"/>
  <c r="E57" i="271"/>
  <c r="F56" i="271"/>
  <c r="E56" i="271"/>
  <c r="F55" i="271"/>
  <c r="E55" i="271"/>
  <c r="F54" i="271"/>
  <c r="E54" i="271"/>
  <c r="F53" i="271"/>
  <c r="E53" i="271"/>
  <c r="E52" i="271"/>
  <c r="E51" i="271"/>
  <c r="F50" i="271"/>
  <c r="E50" i="271"/>
  <c r="F49" i="271"/>
  <c r="E49" i="271"/>
  <c r="F48" i="271"/>
  <c r="E48" i="271"/>
  <c r="F47" i="271"/>
  <c r="E47" i="271"/>
  <c r="F46" i="271"/>
  <c r="E46" i="271"/>
  <c r="F44" i="271"/>
  <c r="E44" i="271"/>
  <c r="F43" i="271"/>
  <c r="E43" i="271"/>
  <c r="F42" i="271"/>
  <c r="E42" i="271"/>
  <c r="F41" i="271"/>
  <c r="E41" i="271"/>
  <c r="F40" i="271"/>
  <c r="E40" i="271"/>
  <c r="F38" i="271"/>
  <c r="E38" i="271"/>
  <c r="F37" i="271"/>
  <c r="E37" i="271"/>
  <c r="F36" i="271"/>
  <c r="E36" i="271"/>
  <c r="D35" i="271"/>
  <c r="C35" i="271"/>
  <c r="E33" i="271"/>
  <c r="D32" i="271"/>
  <c r="C32" i="271"/>
  <c r="C31" i="271"/>
  <c r="E31" i="271" s="1"/>
  <c r="F30" i="271"/>
  <c r="E30" i="271"/>
  <c r="F29" i="271"/>
  <c r="E29" i="271"/>
  <c r="F28" i="271"/>
  <c r="E28" i="271"/>
  <c r="E27" i="271"/>
  <c r="F26" i="271"/>
  <c r="E26" i="271"/>
  <c r="C25" i="271"/>
  <c r="E25" i="271" s="1"/>
  <c r="F24" i="271"/>
  <c r="E24" i="271"/>
  <c r="D23" i="271"/>
  <c r="D21" i="271"/>
  <c r="C21" i="271"/>
  <c r="F20" i="271"/>
  <c r="E20" i="271"/>
  <c r="F19" i="271"/>
  <c r="E19" i="271"/>
  <c r="F18" i="271"/>
  <c r="E18" i="271"/>
  <c r="C16" i="271"/>
  <c r="E16" i="271" s="1"/>
  <c r="C14" i="271"/>
  <c r="F14" i="271" s="1"/>
  <c r="F13" i="271"/>
  <c r="E13" i="271"/>
  <c r="E12" i="271"/>
  <c r="E11" i="271"/>
  <c r="E10" i="271"/>
  <c r="E9" i="271"/>
  <c r="F77" i="271" l="1"/>
  <c r="F62" i="271"/>
  <c r="C61" i="271"/>
  <c r="E61" i="271" s="1"/>
  <c r="F75" i="271"/>
  <c r="F25" i="271"/>
  <c r="D66" i="271"/>
  <c r="D60" i="271" s="1"/>
  <c r="C23" i="271"/>
  <c r="F23" i="271" s="1"/>
  <c r="F21" i="271"/>
  <c r="F31" i="271"/>
  <c r="F69" i="271"/>
  <c r="F16" i="271"/>
  <c r="C66" i="271"/>
  <c r="E77" i="271"/>
  <c r="C76" i="271"/>
  <c r="E32" i="271"/>
  <c r="D22" i="271"/>
  <c r="F80" i="271"/>
  <c r="E62" i="271"/>
  <c r="E78" i="271"/>
  <c r="F78" i="271"/>
  <c r="F81" i="271"/>
  <c r="E67" i="271"/>
  <c r="E21" i="271"/>
  <c r="E81" i="271"/>
  <c r="E35" i="271"/>
  <c r="F35" i="271"/>
  <c r="E14" i="271"/>
  <c r="E69" i="271"/>
  <c r="C8" i="271"/>
  <c r="C7" i="271" s="1"/>
  <c r="D8" i="271"/>
  <c r="E75" i="271"/>
  <c r="E80" i="271"/>
  <c r="D76" i="271"/>
  <c r="E23" i="271" l="1"/>
  <c r="F61" i="271"/>
  <c r="F66" i="271"/>
  <c r="D84" i="271"/>
  <c r="C60" i="271"/>
  <c r="F60" i="271" s="1"/>
  <c r="E66" i="271"/>
  <c r="C22" i="271"/>
  <c r="D7" i="271"/>
  <c r="F8" i="271"/>
  <c r="E8" i="271"/>
  <c r="C83" i="271"/>
  <c r="E76" i="271"/>
  <c r="F76" i="271"/>
  <c r="E60" i="271" l="1"/>
  <c r="C84" i="271"/>
  <c r="E22" i="271"/>
  <c r="F22" i="271"/>
  <c r="C6" i="271"/>
  <c r="C85" i="271" s="1"/>
  <c r="D6" i="271"/>
  <c r="D83" i="271"/>
  <c r="E7" i="271"/>
  <c r="F7" i="271"/>
  <c r="F84" i="271" l="1"/>
  <c r="E84" i="271"/>
  <c r="E83" i="271"/>
  <c r="F83" i="271"/>
  <c r="D85" i="271"/>
  <c r="F6" i="271"/>
  <c r="E6" i="271"/>
  <c r="E85" i="271" l="1"/>
  <c r="F85" i="271"/>
  <c r="G11" i="218" l="1"/>
  <c r="H10" i="218" s="1"/>
  <c r="E11" i="218"/>
  <c r="F9" i="218" s="1"/>
  <c r="C11" i="218"/>
  <c r="D9" i="218" s="1"/>
  <c r="I10" i="218"/>
  <c r="J10" i="218" s="1"/>
  <c r="I9" i="218"/>
  <c r="J9" i="218" s="1"/>
  <c r="I8" i="218"/>
  <c r="J8" i="218" s="1"/>
  <c r="I7" i="218"/>
  <c r="I35" i="215"/>
  <c r="J29" i="215" s="1"/>
  <c r="G35" i="215"/>
  <c r="E35" i="215"/>
  <c r="F28" i="215" s="1"/>
  <c r="L34" i="215"/>
  <c r="K34" i="215"/>
  <c r="J34" i="215"/>
  <c r="H34" i="215"/>
  <c r="F34" i="215"/>
  <c r="K33" i="215"/>
  <c r="L33" i="215" s="1"/>
  <c r="L32" i="215"/>
  <c r="K32" i="215"/>
  <c r="J32" i="215"/>
  <c r="H32" i="215"/>
  <c r="F32" i="215"/>
  <c r="K31" i="215"/>
  <c r="L31" i="215" s="1"/>
  <c r="K30" i="215"/>
  <c r="L30" i="215" s="1"/>
  <c r="K29" i="215"/>
  <c r="L29" i="215" s="1"/>
  <c r="K28" i="215"/>
  <c r="L28" i="215" s="1"/>
  <c r="I18" i="215"/>
  <c r="J12" i="215" s="1"/>
  <c r="G18" i="215"/>
  <c r="H12" i="215" s="1"/>
  <c r="E18" i="215"/>
  <c r="F12" i="215" s="1"/>
  <c r="K17" i="215"/>
  <c r="L17" i="215" s="1"/>
  <c r="L16" i="215"/>
  <c r="K16" i="215"/>
  <c r="J16" i="215"/>
  <c r="H16" i="215"/>
  <c r="F16" i="215"/>
  <c r="K15" i="215"/>
  <c r="L15" i="215" s="1"/>
  <c r="F15" i="215"/>
  <c r="L14" i="215"/>
  <c r="K14" i="215"/>
  <c r="H14" i="215"/>
  <c r="F14" i="215"/>
  <c r="L13" i="215"/>
  <c r="K13" i="215"/>
  <c r="J13" i="215"/>
  <c r="H13" i="215"/>
  <c r="K12" i="215"/>
  <c r="L12" i="215" s="1"/>
  <c r="K11" i="215"/>
  <c r="L11" i="215" s="1"/>
  <c r="K10" i="215"/>
  <c r="L10" i="215" s="1"/>
  <c r="K9" i="215"/>
  <c r="L9" i="215" s="1"/>
  <c r="I35" i="206"/>
  <c r="J34" i="206" s="1"/>
  <c r="G35" i="206"/>
  <c r="H34" i="206" s="1"/>
  <c r="E35" i="206"/>
  <c r="F34" i="206" s="1"/>
  <c r="K34" i="206"/>
  <c r="L34" i="206" s="1"/>
  <c r="L33" i="206"/>
  <c r="K33" i="206"/>
  <c r="H33" i="206"/>
  <c r="H10" i="206"/>
  <c r="F12" i="206"/>
  <c r="L21" i="206"/>
  <c r="K21" i="206"/>
  <c r="J21" i="206"/>
  <c r="H21" i="206"/>
  <c r="F21" i="206"/>
  <c r="K20" i="206"/>
  <c r="L20" i="206" s="1"/>
  <c r="K19" i="206"/>
  <c r="L19" i="206" s="1"/>
  <c r="K18" i="206"/>
  <c r="L18" i="206" s="1"/>
  <c r="K17" i="206"/>
  <c r="L17" i="206" s="1"/>
  <c r="J17" i="206"/>
  <c r="K16" i="206"/>
  <c r="L16" i="206" s="1"/>
  <c r="K15" i="206"/>
  <c r="L15" i="206" s="1"/>
  <c r="K14" i="206"/>
  <c r="L14" i="206" s="1"/>
  <c r="K13" i="206"/>
  <c r="L13" i="206" s="1"/>
  <c r="K12" i="206"/>
  <c r="L12" i="206" s="1"/>
  <c r="K11" i="206"/>
  <c r="L11" i="206" s="1"/>
  <c r="K10" i="206"/>
  <c r="L10" i="206" s="1"/>
  <c r="H9" i="218" l="1"/>
  <c r="F29" i="215"/>
  <c r="F30" i="215"/>
  <c r="F31" i="215"/>
  <c r="F33" i="215"/>
  <c r="H7" i="218"/>
  <c r="D8" i="218"/>
  <c r="F8" i="218"/>
  <c r="H8" i="218"/>
  <c r="F13" i="215"/>
  <c r="F17" i="215"/>
  <c r="K35" i="215"/>
  <c r="L35" i="215" s="1"/>
  <c r="J31" i="215"/>
  <c r="J28" i="215"/>
  <c r="H15" i="215"/>
  <c r="F9" i="215"/>
  <c r="F11" i="215"/>
  <c r="H11" i="215"/>
  <c r="K18" i="215"/>
  <c r="L18" i="215" s="1"/>
  <c r="J10" i="215"/>
  <c r="J14" i="215"/>
  <c r="J15" i="215"/>
  <c r="J17" i="215"/>
  <c r="J11" i="215"/>
  <c r="J9" i="215"/>
  <c r="F33" i="206"/>
  <c r="F35" i="206" s="1"/>
  <c r="K35" i="206"/>
  <c r="L35" i="206" s="1"/>
  <c r="H35" i="206"/>
  <c r="H14" i="206"/>
  <c r="F15" i="206"/>
  <c r="J33" i="206"/>
  <c r="J35" i="206" s="1"/>
  <c r="H18" i="206"/>
  <c r="J10" i="206"/>
  <c r="J13" i="206"/>
  <c r="J15" i="206"/>
  <c r="J18" i="206"/>
  <c r="J12" i="206"/>
  <c r="J14" i="206"/>
  <c r="J20" i="206"/>
  <c r="J11" i="206"/>
  <c r="J16" i="206"/>
  <c r="J19" i="206"/>
  <c r="I11" i="218"/>
  <c r="J11" i="218" s="1"/>
  <c r="J7" i="218"/>
  <c r="H29" i="215"/>
  <c r="H28" i="215"/>
  <c r="H31" i="215"/>
  <c r="H30" i="215"/>
  <c r="H33" i="215"/>
  <c r="F19" i="206"/>
  <c r="F10" i="206"/>
  <c r="F13" i="206"/>
  <c r="F18" i="206"/>
  <c r="F14" i="206"/>
  <c r="F17" i="206"/>
  <c r="F20" i="206"/>
  <c r="F11" i="206"/>
  <c r="F16" i="206"/>
  <c r="H19" i="206"/>
  <c r="H9" i="215"/>
  <c r="H16" i="206"/>
  <c r="H11" i="206"/>
  <c r="J33" i="215"/>
  <c r="D10" i="218"/>
  <c r="F10" i="215"/>
  <c r="J30" i="215"/>
  <c r="D7" i="218"/>
  <c r="F10" i="218"/>
  <c r="H20" i="206"/>
  <c r="H10" i="215"/>
  <c r="F7" i="218"/>
  <c r="H17" i="206"/>
  <c r="H12" i="206"/>
  <c r="H15" i="206"/>
  <c r="H17" i="215"/>
  <c r="H13" i="206"/>
  <c r="F35" i="215" l="1"/>
  <c r="J35" i="215"/>
  <c r="D11" i="218"/>
  <c r="F11" i="218"/>
  <c r="H11" i="218"/>
  <c r="F18" i="215"/>
  <c r="J18" i="215"/>
  <c r="H35" i="215"/>
  <c r="H18" i="215"/>
  <c r="D15" i="17" l="1"/>
  <c r="F14" i="17"/>
  <c r="E14" i="17"/>
  <c r="E13" i="17"/>
  <c r="C12" i="17"/>
  <c r="F12" i="17" s="1"/>
  <c r="E11" i="17"/>
  <c r="F10" i="17"/>
  <c r="E10" i="17"/>
  <c r="F9" i="17"/>
  <c r="E9" i="17"/>
  <c r="F8" i="17"/>
  <c r="E8" i="17"/>
  <c r="F7" i="17"/>
  <c r="E7" i="17"/>
  <c r="C6" i="17"/>
  <c r="F6" i="17" s="1"/>
  <c r="C15" i="17" l="1"/>
  <c r="F15" i="17" s="1"/>
  <c r="E6" i="17"/>
  <c r="E12" i="17"/>
  <c r="E15" i="17" l="1"/>
</calcChain>
</file>

<file path=xl/sharedStrings.xml><?xml version="1.0" encoding="utf-8"?>
<sst xmlns="http://schemas.openxmlformats.org/spreadsheetml/2006/main" count="13364" uniqueCount="5865">
  <si>
    <t>Conta Geral do Estado de 2023
Volume I, Tomo I – Relatório de Análise Global e Conta da Segurança Social
Quadros do Relatório de Análise Global</t>
  </si>
  <si>
    <t>I. Economia Portuguesa: evolução recente</t>
  </si>
  <si>
    <t>II. Finanças Públicas</t>
  </si>
  <si>
    <t>Quadro 2.8. Ajustamentos défice-dívida</t>
  </si>
  <si>
    <t>Quadro 2.10. Alterações na carteira de participações do Estado: síntese evolutiva</t>
  </si>
  <si>
    <t>Quadro 2.11. Variação do valor nominal da carteira de participações do Estado / Direção-Geral do Tesouro e Finanças</t>
  </si>
  <si>
    <t>Quadro 2.13. Encargos com as parcerias público-privadas: execução versus orçamento 2023</t>
  </si>
  <si>
    <t>Quadro 2.14. Encargos com as parcerias público-privadas: execução 2023 versus 2022</t>
  </si>
  <si>
    <t>Quadro 2.15. Encargos líquidos plurianuais previstos para o Estado com as parcerias público-privadas</t>
  </si>
  <si>
    <t>Quadro 2.16. Endividamento: entidades públicas reclassificadas</t>
  </si>
  <si>
    <t>Quadro 2.17. Endividamento: entidades públicas não reclassificadas, não financeiras</t>
  </si>
  <si>
    <t>III. Situação Financeira das Administrações Públicas</t>
  </si>
  <si>
    <t>Quadro 3.12. Evolução da receita consolidada da Administração Central</t>
  </si>
  <si>
    <t>Quadro 3.13. Administração Central: impostos diretos</t>
  </si>
  <si>
    <t>Quadro 3.14. Administração Central: impostos indiretos</t>
  </si>
  <si>
    <t>Quadro 3.15. Dívidas fiscais recuperadas</t>
  </si>
  <si>
    <t>Quadro 3.16. Anulações de dívidas fiscais</t>
  </si>
  <si>
    <t>Quadro 3.17. Dívidas que prescreveram</t>
  </si>
  <si>
    <t>Quadro 3.19. Despesa fiscal</t>
  </si>
  <si>
    <t>Quadro 3.20. Receita efetiva não fiscal da Administração Central</t>
  </si>
  <si>
    <t>Quadro 3.21. Transferências da Administração Central</t>
  </si>
  <si>
    <t>Quadro 3.22. Restantes receitas da Administração Central</t>
  </si>
  <si>
    <t>Quadro 3.23. Pagamentos de reembolsos e restituições de receitas fiscais</t>
  </si>
  <si>
    <t>Quadro 3.24. Pagamentos de reembolsos e restituições de receitas não fiscais</t>
  </si>
  <si>
    <t>Quadro 3.25. Receitas liquidadas por cobrar</t>
  </si>
  <si>
    <t>Quadro 3.26. Receitas fiscais por cobrar: saldos de liquidação</t>
  </si>
  <si>
    <t>Quadro 3.27. Evolução da despesa consolidada da Administração Central</t>
  </si>
  <si>
    <t>Quadro 3.28. Despesa com indemnizações compensatórias</t>
  </si>
  <si>
    <t>Quadro 3.29. Esforço financeiro do Estado</t>
  </si>
  <si>
    <t>Quadro 3.32. Dotações de capital e outros ativos financeiros</t>
  </si>
  <si>
    <t>Quadro 3.33. Empréstimos concedidos pela Direção-Geral do Tesouro e Finanças</t>
  </si>
  <si>
    <t>Quadro 3.34. Reposições abatidas nos pagamentos</t>
  </si>
  <si>
    <t>Quadro 3.35. Alterações Orçamentais da Administração Central: receita</t>
  </si>
  <si>
    <t>Quadro 3.36. Alterações orçamentais da Administração Central: despesa</t>
  </si>
  <si>
    <t>Quadro 3.37. Reforços com contrapartida na dotação provisional</t>
  </si>
  <si>
    <t>Quadro 4.1. Despesa efetiva consolidada da Administração Central por Programa Orçamental</t>
  </si>
  <si>
    <t>Quadro 4.2. Execução da despesa face aos limites</t>
  </si>
  <si>
    <t>Quadro 4.3. Despesas em projetos por Programa Orçamental</t>
  </si>
  <si>
    <t>Quadro 4.4. Plano de Recuperação e Resiliência: por Programa Orçamental</t>
  </si>
  <si>
    <t>Quadro 4.5. PO01 — Órgãos de Soberania: despesa por classificação económica</t>
  </si>
  <si>
    <t>Quadro 4.6. PO01 — Órgãos de Soberania: dotações específicas</t>
  </si>
  <si>
    <t>Quadro 4.7. PO01 — Órgãos de Soberania: despesa por medidas do Programa</t>
  </si>
  <si>
    <t>Quadro 4.8. PO02 — Governação: despesa por classificação económica</t>
  </si>
  <si>
    <t>Quadro 4.9. PO02 — Governação: despesa por medidas do Programa</t>
  </si>
  <si>
    <t>QUADROS ANEXOS</t>
  </si>
  <si>
    <t>Quadros da Conta da Segurança Social</t>
  </si>
  <si>
    <t>Quadro CSS 1 — Execução global e por sistema/subsistema</t>
  </si>
  <si>
    <t>Quadro CSS 2 — Execução orçamental da conta da Segurança Social</t>
  </si>
  <si>
    <t>Quadro CSS 3 — Saldo orçamental na ótica da Contabilidade Pública</t>
  </si>
  <si>
    <t>Quadro CSS 4 — Medidas Excecionais e Temporárias Pandemia: coronavírus SARS-CoV-2 e COVID-19</t>
  </si>
  <si>
    <t>CGE2023</t>
  </si>
  <si>
    <t>(milhões de euros)</t>
  </si>
  <si>
    <t>Políticas Invariantes</t>
  </si>
  <si>
    <t>Medidas de Política</t>
  </si>
  <si>
    <t>Choque Geopolítico</t>
  </si>
  <si>
    <t>Medidas Temporárias</t>
  </si>
  <si>
    <t>Total</t>
  </si>
  <si>
    <t>Despesa</t>
  </si>
  <si>
    <t>n.d.</t>
  </si>
  <si>
    <t>Outras despesas</t>
  </si>
  <si>
    <t>Pensões</t>
  </si>
  <si>
    <t>Pensões (regular)</t>
  </si>
  <si>
    <t>Efeito composição: aumento pensão média e entradas vs saídas de pensionistas</t>
  </si>
  <si>
    <t>Atualização regular pensões</t>
  </si>
  <si>
    <t>Outras prestações sociais e transferências</t>
  </si>
  <si>
    <t>Apoio extraordinário às famílias</t>
  </si>
  <si>
    <t xml:space="preserve">Apoio extraordinário a Instituições Particulares de Solidariedade Social </t>
  </si>
  <si>
    <t>Investimentos</t>
  </si>
  <si>
    <t>Universalização da escola digital</t>
  </si>
  <si>
    <t>Saúde</t>
  </si>
  <si>
    <t>Transportes e combustíveis</t>
  </si>
  <si>
    <t xml:space="preserve">Redução das tarifas de acesso às redes na eletricidade </t>
  </si>
  <si>
    <t>Outras</t>
  </si>
  <si>
    <t>Consumos intermédios</t>
  </si>
  <si>
    <t xml:space="preserve">Juros devidos pelas Administrações Públicas </t>
  </si>
  <si>
    <t>Transferência para o Orçamento da União Europeia</t>
  </si>
  <si>
    <t xml:space="preserve">Conversão de ativos por impostos diferidos em crédito tributário </t>
  </si>
  <si>
    <t>Impacto no saldo</t>
  </si>
  <si>
    <t>% do PIB</t>
  </si>
  <si>
    <t>Parcerias</t>
  </si>
  <si>
    <t>Execução VS Orçamento (*)</t>
  </si>
  <si>
    <t>EXE. 2023</t>
  </si>
  <si>
    <t>OE 2023</t>
  </si>
  <si>
    <t>Valor</t>
  </si>
  <si>
    <t>%</t>
  </si>
  <si>
    <t>Rodoviárias</t>
  </si>
  <si>
    <t>encargos brutos</t>
  </si>
  <si>
    <t>receitas</t>
  </si>
  <si>
    <t>Ferroviárias</t>
  </si>
  <si>
    <t xml:space="preserve">Saúde </t>
  </si>
  <si>
    <t>Aeroportuário</t>
  </si>
  <si>
    <t>Oceanário</t>
  </si>
  <si>
    <t>n/a</t>
  </si>
  <si>
    <t>TOTAL</t>
  </si>
  <si>
    <t xml:space="preserve">Parcerias </t>
  </si>
  <si>
    <t>Execução (*)</t>
  </si>
  <si>
    <t>Variação homóloga
2023 vs 2022</t>
  </si>
  <si>
    <t xml:space="preserve">Rodoviárias </t>
  </si>
  <si>
    <t>Parcerias (*)</t>
  </si>
  <si>
    <t xml:space="preserve">Ferroviárias </t>
  </si>
  <si>
    <t>(unidades)</t>
  </si>
  <si>
    <t>TIPO DE REGISTOS</t>
  </si>
  <si>
    <t>TOTAIS</t>
  </si>
  <si>
    <t>EDIFICADO</t>
  </si>
  <si>
    <t>Registos Completos</t>
  </si>
  <si>
    <t>Registos Incompletos</t>
  </si>
  <si>
    <t>TERRENOS</t>
  </si>
  <si>
    <t>Fonte: ESTAMO – Participações Imobiliárias, S.A.</t>
  </si>
  <si>
    <t>(euros)</t>
  </si>
  <si>
    <t>MINISTÉRIO</t>
  </si>
  <si>
    <t>2014-2022</t>
  </si>
  <si>
    <t>Estimado (€)</t>
  </si>
  <si>
    <t>Recebido até 2022 (€)</t>
  </si>
  <si>
    <t>Recebido em 2023 (€)</t>
  </si>
  <si>
    <t>Recebido Total (€)</t>
  </si>
  <si>
    <t>Executado (%)</t>
  </si>
  <si>
    <t>MAI</t>
  </si>
  <si>
    <t>MA (agricultura)</t>
  </si>
  <si>
    <t>MA (ambiente)</t>
  </si>
  <si>
    <t>MAA</t>
  </si>
  <si>
    <t>MAAC</t>
  </si>
  <si>
    <t>MAFDR</t>
  </si>
  <si>
    <t>MAM</t>
  </si>
  <si>
    <t>MAOTE</t>
  </si>
  <si>
    <t>MATE</t>
  </si>
  <si>
    <t>MC</t>
  </si>
  <si>
    <t>MCT</t>
  </si>
  <si>
    <t>MCTES</t>
  </si>
  <si>
    <t>MDN</t>
  </si>
  <si>
    <t>MDN (FA)</t>
  </si>
  <si>
    <t>ME (economia)</t>
  </si>
  <si>
    <t>ME (educação)</t>
  </si>
  <si>
    <t>MEC</t>
  </si>
  <si>
    <t>MEM</t>
  </si>
  <si>
    <t>METD</t>
  </si>
  <si>
    <t>MF</t>
  </si>
  <si>
    <t>MI</t>
  </si>
  <si>
    <t>-</t>
  </si>
  <si>
    <t>MIH</t>
  </si>
  <si>
    <t>MJ</t>
  </si>
  <si>
    <t>MM</t>
  </si>
  <si>
    <t>MMEAP</t>
  </si>
  <si>
    <t>MNE</t>
  </si>
  <si>
    <t>MP</t>
  </si>
  <si>
    <t>MPI</t>
  </si>
  <si>
    <t>MS</t>
  </si>
  <si>
    <t>MSESS</t>
  </si>
  <si>
    <t>MTSSS</t>
  </si>
  <si>
    <t>PCM</t>
  </si>
  <si>
    <t>Totais</t>
  </si>
  <si>
    <t>Recebido (€)</t>
  </si>
  <si>
    <t>2014-2023</t>
  </si>
  <si>
    <t>ANO</t>
  </si>
  <si>
    <t>2019 (FA)</t>
  </si>
  <si>
    <t>2020 (FA)</t>
  </si>
  <si>
    <t>2021 (FA)</t>
  </si>
  <si>
    <t>2022 (FA)</t>
  </si>
  <si>
    <t>2023 (FA)</t>
  </si>
  <si>
    <t>Aquisição de imóveis em 2023</t>
  </si>
  <si>
    <t>un: euros</t>
  </si>
  <si>
    <t>Instituto Politécnico de Portalegre</t>
  </si>
  <si>
    <t>Instituto Politécnico de Bragança</t>
  </si>
  <si>
    <t>Instituto da Habitação e Reabilitação Urbana, IP</t>
  </si>
  <si>
    <t>Subtotal</t>
  </si>
  <si>
    <t>Aquisição de direitos de superfície em 2023</t>
  </si>
  <si>
    <t>Aquisição de  imóveis</t>
  </si>
  <si>
    <t>Administração Regional de Saúde do Centro, I.P.</t>
  </si>
  <si>
    <t xml:space="preserve">Aquisição de direitos de superfície </t>
  </si>
  <si>
    <t>Instituto da Habitação e Reabilitação Urbana, I.P.</t>
  </si>
  <si>
    <t>Classificação económica da despesa</t>
  </si>
  <si>
    <t>Entidades</t>
  </si>
  <si>
    <t>07.01.01</t>
  </si>
  <si>
    <t>07.01.03</t>
  </si>
  <si>
    <t>06.02.02</t>
  </si>
  <si>
    <t>Aquisição de imóveis em anos anteriores</t>
  </si>
  <si>
    <t>Aquisição de direitos de superfície em anos anteriores</t>
  </si>
  <si>
    <t>Receita proveniente de alienações realizadas em 2023</t>
  </si>
  <si>
    <t>Receita proveniente de onerações realizadas em 2023</t>
  </si>
  <si>
    <t>Receita proveniente de alienações realizadas em Anos Anteriores (AA)</t>
  </si>
  <si>
    <t>Receita proveniente de juros pelo diferimento do pagamento e juros de mora de alienações (AA)</t>
  </si>
  <si>
    <t>Receita proveniente de onerações realizadas em Anos Anteriores (AA)</t>
  </si>
  <si>
    <t>Receita proveniente de indemnizaçao-Expropriação (AA)</t>
  </si>
  <si>
    <t xml:space="preserve">Total da receita </t>
  </si>
  <si>
    <t>Fonte: Direção-Geral do Tesouro e Finanças/ESTAMO – Participações Imobiliárias, S.A.</t>
  </si>
  <si>
    <t>Receita contabilizada</t>
  </si>
  <si>
    <t>Execução 
acumulada até em 31.12.2023</t>
  </si>
  <si>
    <t>Total 09. - Alienação de imóveis da propriedade do Estado / Receita de Impostos</t>
  </si>
  <si>
    <t>Total 05. - Juros pelo diferimento do pagamento de alienação de imóveis da propriedade do Estado/ Receita de Impostos</t>
  </si>
  <si>
    <t>Total 04. -Juros de mora - Alienação de imóveis da propriedade do Estado/ Receita de Impostos</t>
  </si>
  <si>
    <t>Total 13. - Indemnização - Expropriação/Receita de Impostos</t>
  </si>
  <si>
    <t>Total 09. - Alienação de imóveis da propriedade do Estado/Receita Própria</t>
  </si>
  <si>
    <t>Total 07. - Oneração de imóveis da propriedade do Estado/Receita Própria</t>
  </si>
  <si>
    <t>Total 05. - Juros pelo diferimento do pagamento de alienação de imóveis da propriedade do Estado/Receita Própria</t>
  </si>
  <si>
    <t>Total 04. -Juros de mora - Alienação de imóveis da propriedade do Estado/Receita Própria</t>
  </si>
  <si>
    <t>Total 13. - Indemnização - Expropriação/Receita Própria</t>
  </si>
  <si>
    <t>Total 17. - Alienação de imóveis da propriedade de Institutos Públicos/Transferência extra orçamental</t>
  </si>
  <si>
    <t>Total 17. - Juros pelo diferimento do pagamento de alienação de imóveis da propriedade de Institutos Públicos/Transferência extra orçamental</t>
  </si>
  <si>
    <t>Fonte: Direção-Geral do Tesouro e Finanças/ESTAMO — Participações Imobiliárias, S.A.</t>
  </si>
  <si>
    <t>Classificação da Receita</t>
  </si>
  <si>
    <t>Discriminação</t>
  </si>
  <si>
    <t>Execução
 acumulada até 31.12.2023</t>
  </si>
  <si>
    <t>Venda de terrenos - Soc e quase soc não financ</t>
  </si>
  <si>
    <t>09.01.01.01.78</t>
  </si>
  <si>
    <t>Receita Própria</t>
  </si>
  <si>
    <t>Venda de terrenos - Famílias</t>
  </si>
  <si>
    <t>09.01.10.01.99</t>
  </si>
  <si>
    <t>Receita de Impostos</t>
  </si>
  <si>
    <t>09.01.10.01.78</t>
  </si>
  <si>
    <t>Venda de habitações - Famílias</t>
  </si>
  <si>
    <t>09.02.10.01.99</t>
  </si>
  <si>
    <t>09.02.10.01.78</t>
  </si>
  <si>
    <t>Venda de edifícios - Soc. e quase soc. não financeiras</t>
  </si>
  <si>
    <t>09.03.01.01.99</t>
  </si>
  <si>
    <t>09.03.01.01.78</t>
  </si>
  <si>
    <t>Venda de edifícios - Adm. Pública - Adm. Local - Continente</t>
  </si>
  <si>
    <t>09.03.06.01.78</t>
  </si>
  <si>
    <t>Venda de edifícios - Instituições sem fins lucrativos</t>
  </si>
  <si>
    <t>09.03.09.01.99</t>
  </si>
  <si>
    <t>09.03.09.01.78</t>
  </si>
  <si>
    <t>Renda de edifícios</t>
  </si>
  <si>
    <t>07.03.02.01.78</t>
  </si>
  <si>
    <t>Juros de mora - Alienações</t>
  </si>
  <si>
    <t>04.02.01.01.99</t>
  </si>
  <si>
    <t>04.02.01.01.78</t>
  </si>
  <si>
    <t>Juros - Sociedades não financeiras privadas</t>
  </si>
  <si>
    <t>05.01.02.01.99</t>
  </si>
  <si>
    <t>05.01.02.01.78</t>
  </si>
  <si>
    <t>Juros - Adm. Pública - Adm. Local - Continente</t>
  </si>
  <si>
    <t>05.03.04.01.78</t>
  </si>
  <si>
    <t>Juros - Instituições s/fins lucrativos</t>
  </si>
  <si>
    <t>05.04.01.01.99</t>
  </si>
  <si>
    <t>05.04.01.01.78</t>
  </si>
  <si>
    <t>Juros - Famílias</t>
  </si>
  <si>
    <t>05.05.01.01.99</t>
  </si>
  <si>
    <t>05.05.01.01.78</t>
  </si>
  <si>
    <t>Outras receitas de capital - Indemnização - Expropriação</t>
  </si>
  <si>
    <t>13.01.01.99.99</t>
  </si>
  <si>
    <t>13.01.01.99.78</t>
  </si>
  <si>
    <t>Total da Receita de Impostos</t>
  </si>
  <si>
    <t>Total da Receita Própria</t>
  </si>
  <si>
    <t>Total da Receita</t>
  </si>
  <si>
    <t>Receita Própria DGTF / ESTAMO</t>
  </si>
  <si>
    <t>DGTF
Execução de
01.01.2023 a 31.08.2023</t>
  </si>
  <si>
    <t>ESTAMO
Execução de 
01.09.2023 a 31.12.2023</t>
  </si>
  <si>
    <t>Execução acumulada até 31.12.2023</t>
  </si>
  <si>
    <t>Total 09</t>
  </si>
  <si>
    <t>Venda - Receita própria</t>
  </si>
  <si>
    <t>Total 07</t>
  </si>
  <si>
    <t>Renda - Receita própria</t>
  </si>
  <si>
    <t>Total 04</t>
  </si>
  <si>
    <t>Juros de mora - Receita própria</t>
  </si>
  <si>
    <t>Total 05</t>
  </si>
  <si>
    <t>Juros - Receita própria</t>
  </si>
  <si>
    <t>Total 13</t>
  </si>
  <si>
    <t>Indemnização|Expropriação - Receita própria</t>
  </si>
  <si>
    <t>Total de receita própria</t>
  </si>
  <si>
    <t>Venda - Receita afeta a entidades</t>
  </si>
  <si>
    <t>Renda - Receita afeta a entidades</t>
  </si>
  <si>
    <t>Juros de mora - Receita afeta a entidades</t>
  </si>
  <si>
    <t>Juros - Receita afeta a entidades</t>
  </si>
  <si>
    <t>Indemnização|Expropriação - Receita afeta a entidades</t>
  </si>
  <si>
    <t>Receita contabilizada em SGR e afeta em 2023 a entidades</t>
  </si>
  <si>
    <t>Receita contabilizada em 2023 a transferir em 2024 a entidades</t>
  </si>
  <si>
    <t>Total da receita contabilizada em 2023 para entidades</t>
  </si>
  <si>
    <t>Receita própria DGTF/ESTAMO</t>
  </si>
  <si>
    <t>Classificação económica de receita</t>
  </si>
  <si>
    <t>RECEITA</t>
  </si>
  <si>
    <t>Contabilizada em 2023</t>
  </si>
  <si>
    <t>Transferida em 2023</t>
  </si>
  <si>
    <t>A transferir em 2024
(*)</t>
  </si>
  <si>
    <t>09.01.10</t>
  </si>
  <si>
    <t>Fundo de Reabilitação e Conservação Patrimonial</t>
  </si>
  <si>
    <t>09.02.10</t>
  </si>
  <si>
    <t>Instituto de Gestão Financeira e Equipamentos da Justiça, IP</t>
  </si>
  <si>
    <t>09.03.01</t>
  </si>
  <si>
    <t xml:space="preserve">Guarda Nacional Republicana </t>
  </si>
  <si>
    <t>09.03.09</t>
  </si>
  <si>
    <t>07.03.02</t>
  </si>
  <si>
    <t>Direção Geral de Recursos da Defesa Nacional</t>
  </si>
  <si>
    <t>04.02.01</t>
  </si>
  <si>
    <t>05.01.02</t>
  </si>
  <si>
    <t>05.04.01</t>
  </si>
  <si>
    <t>05.05.01</t>
  </si>
  <si>
    <t>13.01.01</t>
  </si>
  <si>
    <t>Receita transferida por aplicação do saldo de gerência</t>
  </si>
  <si>
    <t>Contabilizada e não transferida
em 2023</t>
  </si>
  <si>
    <t>Contabilizada em 2019/2020/2021 e 2022</t>
  </si>
  <si>
    <t>09.01.01</t>
  </si>
  <si>
    <t>Instituto da Conservação da Natureza e Florestas, IP</t>
  </si>
  <si>
    <t>09.01.06</t>
  </si>
  <si>
    <t>Instituto de Gestão Financeira e Equipamentos da Justiça,IP</t>
  </si>
  <si>
    <t>09.03.06</t>
  </si>
  <si>
    <t xml:space="preserve">Direção Geral de Recursos da Defesa Nacional </t>
  </si>
  <si>
    <t>05.03.04</t>
  </si>
  <si>
    <t>Fonte Fin.</t>
  </si>
  <si>
    <t>Transferência  corrente e de capital</t>
  </si>
  <si>
    <t>04.03.01</t>
  </si>
  <si>
    <t>Guarda Nacional Republicana  - Juros</t>
  </si>
  <si>
    <t>Direção-Geral dos Recursos da Defesa Nacional - Oneração DS</t>
  </si>
  <si>
    <t>04.03.05</t>
  </si>
  <si>
    <t xml:space="preserve">Instituto de Gestão Financeira e Equipamentos da Justiça, I.P. </t>
  </si>
  <si>
    <t>Fundo de Reabilitação e Conservação Patrimonial- Juros</t>
  </si>
  <si>
    <t xml:space="preserve">Subtotal </t>
  </si>
  <si>
    <t>08.03.01</t>
  </si>
  <si>
    <t xml:space="preserve">Guarda Nacional Republicana  </t>
  </si>
  <si>
    <t>08.03.06</t>
  </si>
  <si>
    <t>Instituto de Gestão Financeira e Equipamentos da Justiça, I.P.</t>
  </si>
  <si>
    <t>Total Fonte Financiamento 513</t>
  </si>
  <si>
    <t>Guarda Nacional Republicana -Juros</t>
  </si>
  <si>
    <t>Direção-Geral dos Recursos da Defesa Nacional</t>
  </si>
  <si>
    <t>Instituto de Conservação da Natureza e Florestas, I.P.</t>
  </si>
  <si>
    <t>Total Fonte Financiamento 522</t>
  </si>
  <si>
    <t>Total Transferido</t>
  </si>
  <si>
    <t>Fonte: Direção-Geral do Tesouro e Finanças/ ESTAMO — Participações Imobiliárias, S.A.</t>
  </si>
  <si>
    <t xml:space="preserve">Transferência extraorçamental </t>
  </si>
  <si>
    <t>12.02.04</t>
  </si>
  <si>
    <t xml:space="preserve"> Agência para a Competividade e Inovação, IP, (IAPMEI)</t>
  </si>
  <si>
    <t>Instituto da Vinha e do Vinho, IP, (IVV)</t>
  </si>
  <si>
    <t>Instituto da Segurança Social, I.P (ISS)</t>
  </si>
  <si>
    <t>Subtotal - Alienações</t>
  </si>
  <si>
    <t>Subtotal - Juros</t>
  </si>
  <si>
    <t>Aquisições de imóveis pelas EPR em 2023</t>
  </si>
  <si>
    <t>Montante</t>
  </si>
  <si>
    <t>Metro do Porto, S.A.</t>
  </si>
  <si>
    <t>Metro-Mondego, SA</t>
  </si>
  <si>
    <t>Instituto Português Oncologia Lisboa Francisco Gentil, EPE</t>
  </si>
  <si>
    <t>Infraestruturas de Portugal, S.A.</t>
  </si>
  <si>
    <t>EDIA, S.A.</t>
  </si>
  <si>
    <t>Parvalorem, S.A.</t>
  </si>
  <si>
    <t>Metro-Mondego, S.A.</t>
  </si>
  <si>
    <t/>
  </si>
  <si>
    <t>(milhões de euro)</t>
  </si>
  <si>
    <t>Designação</t>
  </si>
  <si>
    <t>Orçamento Inicial</t>
  </si>
  <si>
    <t>Orçamento corrigido em 31/12/2023</t>
  </si>
  <si>
    <t>Variação</t>
  </si>
  <si>
    <t>CSS 2023</t>
  </si>
  <si>
    <t>Grau de execução (%)</t>
  </si>
  <si>
    <t>(1)</t>
  </si>
  <si>
    <t>(2)</t>
  </si>
  <si>
    <t>(3)=(2)-(1)</t>
  </si>
  <si>
    <t>(4)=(3)/(1)*100</t>
  </si>
  <si>
    <t>(5)</t>
  </si>
  <si>
    <t>(6)=(5)/(2)*100</t>
  </si>
  <si>
    <t>Receitas</t>
  </si>
  <si>
    <t xml:space="preserve">Mapa 9 - Receitas por classificação económica do total do subsetor da Segurança Social </t>
  </si>
  <si>
    <t>Mapa 9 - Receitas por classificação económica do subsetor por Sistema e Subsistema</t>
  </si>
  <si>
    <t>Receitas do Sistema Previdencial - Repartição</t>
  </si>
  <si>
    <t>Receitas do Sistema Previdencial - Capitalização</t>
  </si>
  <si>
    <t>Receitas do Subsistema de Solidariedade</t>
  </si>
  <si>
    <t>Receitas do  Subsistema Proteção Familiar</t>
  </si>
  <si>
    <t>Receitas do Subsistema de Ação Social</t>
  </si>
  <si>
    <t>Receitas do Sistema Regimes Especiais</t>
  </si>
  <si>
    <t>Despesas</t>
  </si>
  <si>
    <t>Mapa 7 - Despesas por classificação funcional do total do subsetor da Segurança Social</t>
  </si>
  <si>
    <t>Mapa 7 - Despesas por classificação funcional do subsetor por Sistema e Subsistema</t>
  </si>
  <si>
    <t>Despesa funcional do Sistema Previdencial - Repartição</t>
  </si>
  <si>
    <t>Despesa funcional do Sistema Previdencial - Capitalização</t>
  </si>
  <si>
    <t>Despesa funcional do Subsistema de Solidariedade</t>
  </si>
  <si>
    <t>Despesa funcional do  Subsistema Proteção Familiar</t>
  </si>
  <si>
    <t>Despesa funcional do Subsistema de Ação Social</t>
  </si>
  <si>
    <t>Despesa funcional do Sistema Regimes Especiais</t>
  </si>
  <si>
    <t xml:space="preserve">Mapa 8 - Despesas por classificação económica do total do Subsetor da Segurança Social </t>
  </si>
  <si>
    <t>Mapa 8 - Despesas por classificação económica do subsetor por Sistema e Subsistema</t>
  </si>
  <si>
    <t>Despesas do Sistema Previdencial - Repartição</t>
  </si>
  <si>
    <t>Despesas do Sistema Previdencial - Capitalização</t>
  </si>
  <si>
    <t>Despesas do Subsistema de Solidariedade</t>
  </si>
  <si>
    <t>Despesas do  Subsistema Proteção Familiar</t>
  </si>
  <si>
    <t>Despesas do Subsistema de Ação Social</t>
  </si>
  <si>
    <t>Despesas do Sistema Regimes Especiais</t>
  </si>
  <si>
    <t>Desiganação</t>
  </si>
  <si>
    <t>Execução Orçamental </t>
  </si>
  <si>
    <t>OSS Revisto </t>
  </si>
  <si>
    <t>Grau de Execução em  2023</t>
  </si>
  <si>
    <t>Variação em 2023-2022</t>
  </si>
  <si>
    <t xml:space="preserve"> %</t>
  </si>
  <si>
    <t>Receita corrente</t>
  </si>
  <si>
    <t>Impostos Indiretos</t>
  </si>
  <si>
    <t>Contribuições e quotizações</t>
  </si>
  <si>
    <t>Transferências correntes da Administração Central</t>
  </si>
  <si>
    <t>das quais:</t>
  </si>
  <si>
    <t xml:space="preserve">     Transferências do OE</t>
  </si>
  <si>
    <t>Lei de Bases da Segurança Social:</t>
  </si>
  <si>
    <t>Ao abrigo da Lei de Bases da Segurança Social</t>
  </si>
  <si>
    <t>Medidas excecionais e temporárias (COVID-19)</t>
  </si>
  <si>
    <t xml:space="preserve">Restantes transferências </t>
  </si>
  <si>
    <t>IVA Social</t>
  </si>
  <si>
    <t>Pensões bancários</t>
  </si>
  <si>
    <t>Adicional ao IMI</t>
  </si>
  <si>
    <t>Consignação do IRC</t>
  </si>
  <si>
    <t>Adicional de solidariedade sobre o setor Bancário</t>
  </si>
  <si>
    <t>Transferências do Fundo Social Europeu</t>
  </si>
  <si>
    <t>Transferências do Fundo Europeu de Auxílio às Pessoas Mais Carenciadas - FEAC</t>
  </si>
  <si>
    <t>Transferências da União Europeia - Plano de Recuperação e Resiliência*</t>
  </si>
  <si>
    <t>Outras transferências</t>
  </si>
  <si>
    <t>Outras receitas correntes</t>
  </si>
  <si>
    <t>dos quais:</t>
  </si>
  <si>
    <t xml:space="preserve">    Vendas de Bens de Investimento associado ao fundo "Administração"</t>
  </si>
  <si>
    <t>Receita de capital</t>
  </si>
  <si>
    <t>Transferências do Orçamento de Estado</t>
  </si>
  <si>
    <t>Transferência de capital - Plano de Recuperação e Resiliência</t>
  </si>
  <si>
    <t>Outras receitas de capital</t>
  </si>
  <si>
    <t>Receita Efetiva</t>
  </si>
  <si>
    <t>Despesa Corrente</t>
  </si>
  <si>
    <t>Prestações Sociais</t>
  </si>
  <si>
    <t xml:space="preserve">      Pensões</t>
  </si>
  <si>
    <t xml:space="preserve">            Sobrevivência</t>
  </si>
  <si>
    <t xml:space="preserve">            Invalidez</t>
  </si>
  <si>
    <t xml:space="preserve">            Velhice</t>
  </si>
  <si>
    <t xml:space="preserve">            Beneficiários dos antigos combatentes</t>
  </si>
  <si>
    <t xml:space="preserve">            Parcela de atualização extraordinária de pensões</t>
  </si>
  <si>
    <t xml:space="preserve">           Complemento excecional de pensão</t>
  </si>
  <si>
    <t>Abono de família</t>
  </si>
  <si>
    <t>Subsídio por doença</t>
  </si>
  <si>
    <t>Prestações de desemprego</t>
  </si>
  <si>
    <t>Complemento Solidário para Idosos</t>
  </si>
  <si>
    <t>Prestação Social para a Inclusão e complemento</t>
  </si>
  <si>
    <t>Prestações de parentalidade</t>
  </si>
  <si>
    <t>Medidas Excecionais e temporárias (COVID)*</t>
  </si>
  <si>
    <t>Complemento-creche</t>
  </si>
  <si>
    <t>Garantia Infância</t>
  </si>
  <si>
    <t>Outras prestações</t>
  </si>
  <si>
    <t>Ação social</t>
  </si>
  <si>
    <t>que inclui  financiamento PRR de:</t>
  </si>
  <si>
    <t>Rendimento Social de Inserção</t>
  </si>
  <si>
    <t>Subsidio de Apoio ao Cuidador Informal</t>
  </si>
  <si>
    <t xml:space="preserve">     Pensões  » RSBancário + BPN + CARRIS + SCTP</t>
  </si>
  <si>
    <t>Administração</t>
  </si>
  <si>
    <t>Outras despesas correntes</t>
  </si>
  <si>
    <t>Transferências correntes</t>
  </si>
  <si>
    <t>Ações de Formação Profissional</t>
  </si>
  <si>
    <t>Com suporte no Fundo Social Europeu</t>
  </si>
  <si>
    <t>Subsídios Correntes - Outros PO PT2020/30</t>
  </si>
  <si>
    <t>Subsídios Correntes - Prog. Oper. de Apoio às Pessoas Mais Carenciadas - POAPMC</t>
  </si>
  <si>
    <t>Despesa de Capital</t>
  </si>
  <si>
    <t>ex-PIDDAC</t>
  </si>
  <si>
    <t>Despesa efetiva</t>
  </si>
  <si>
    <t>Saldo global</t>
  </si>
  <si>
    <t>Ativos financeiros líquidos de reembolsos</t>
  </si>
  <si>
    <t>Alienação de partes de Capital</t>
  </si>
  <si>
    <t>Passivos financeiros líquidos de amortizações</t>
  </si>
  <si>
    <t>Poupança (+) / Utilização (-) de saldo da gerência anterior</t>
  </si>
  <si>
    <t>Nota: Valores consolidados. São excluídas transferências intrassetoriais.
Fonte: Instituto de Gestão Financeira da Segurança Social, IP.</t>
  </si>
  <si>
    <t>Sistema</t>
  </si>
  <si>
    <t>Sistema Previdencial - Repartição e Capitalização</t>
  </si>
  <si>
    <t>Sistema de Proteção Social de Cidadania</t>
  </si>
  <si>
    <t>Sistema de Regimes Especiais</t>
  </si>
  <si>
    <t>Impacto na Receita</t>
  </si>
  <si>
    <t xml:space="preserve">Isenção de pagamento de TSU </t>
  </si>
  <si>
    <t>Diferimento de pagamento de Contribuições para a Segurança Social ( trabalho dependente e Independente - ano de 2022) a)</t>
  </si>
  <si>
    <t>Suspensão de pagamento de planos prestacionais e processos de execução contributiva</t>
  </si>
  <si>
    <t>Adiamento, redução ou isenção de pagamento de rendas de imóveis</t>
  </si>
  <si>
    <t>Impacto na Despesa</t>
  </si>
  <si>
    <t>A- Subsistema Solidariedade</t>
  </si>
  <si>
    <t>Prorrogação subsidio social  desemprego</t>
  </si>
  <si>
    <t>Complemento estabilização trabalhadores layoff</t>
  </si>
  <si>
    <t>Apoio extraordinário de proteção social</t>
  </si>
  <si>
    <t>Apoio extraordinário ao rendimento dos trabalhadores</t>
  </si>
  <si>
    <t>Majoração Apoio Extraordinário</t>
  </si>
  <si>
    <t xml:space="preserve">B -Subsistema Proteção Familiar </t>
  </si>
  <si>
    <t>Apoio excepcional à familia</t>
  </si>
  <si>
    <t>Abono de familia-13</t>
  </si>
  <si>
    <t xml:space="preserve">C- Sistema Previdencial - Regime de Repartição </t>
  </si>
  <si>
    <t>Incentivo extraordinário normalização atividade empresarial (Trf IEFP)</t>
  </si>
  <si>
    <t>Apoio extraordinário à redução da atividade económica TI</t>
  </si>
  <si>
    <t>Isolamento Profilático</t>
  </si>
  <si>
    <t xml:space="preserve">Subsídios de assistência a filho e a neto </t>
  </si>
  <si>
    <t xml:space="preserve">Layoff </t>
  </si>
  <si>
    <t>Medida Extraordinária de Incentivo à Atividade Profissional</t>
  </si>
  <si>
    <t>Apoio a Situações de Desproteção Social de TI</t>
  </si>
  <si>
    <t>Apoio extraordinário à retoma progressiva de atividade</t>
  </si>
  <si>
    <t>Subsidio doença</t>
  </si>
  <si>
    <t>Prestações por doenças profissionais</t>
  </si>
  <si>
    <t>Prorrogação subsidio desemprego</t>
  </si>
  <si>
    <t>Diminuição dos prazos de garantia (SD e subsídio por cessação de atividade)</t>
  </si>
  <si>
    <t>Total da Despesa de medidas COVID - Execução Orçamental D=( A+B+C)</t>
  </si>
  <si>
    <t>E-Subsistema Ação Social e outras despesas indiretas neste âmbito ( administração e aquisição de bens de capital)</t>
  </si>
  <si>
    <t>Total do impacto da pandemia (COVID-19 e coronavírus SARS-CoV-2) -F=( D+E)</t>
  </si>
  <si>
    <t>Diferimento de pagamento de Contribuições para a Segurança Social ( trabalho dependente e Independente - ano de 2023) a)</t>
  </si>
  <si>
    <t xml:space="preserve"> Subsistema Solidariedade</t>
  </si>
  <si>
    <t xml:space="preserve">Apoio extraordinário famílias mais vulneráveis </t>
  </si>
  <si>
    <t>Complemento excecional de pensão</t>
  </si>
  <si>
    <t>Apoio extraordinário a titulares de rendimentos e prestações sociais</t>
  </si>
  <si>
    <t>Apoio extraordinário por pessoa dependente</t>
  </si>
  <si>
    <t>Apoio extraordinário à renda</t>
  </si>
  <si>
    <t>Subsistema Proteção Familiar</t>
  </si>
  <si>
    <t>Complemento ao apoio extraordinário para crianças e jovens</t>
  </si>
  <si>
    <t>Subsistema Ação Social</t>
  </si>
  <si>
    <t>Apoio extraordinário a Instituições Particulares de Solidariedade Social(IPSS)</t>
  </si>
  <si>
    <t>Apoio para alimentação das famílias mais carenciadas</t>
  </si>
  <si>
    <t>Quadro CSS 5 — Medidas excecionais: efeitos do choque geopolítico</t>
  </si>
  <si>
    <t>Quadro 2.9. Evolução dos resultados 2022-2023: empresas públicas não financeiras</t>
  </si>
  <si>
    <t>Resultado das EPNF</t>
  </si>
  <si>
    <t>Setor da Saúde</t>
  </si>
  <si>
    <t>Resultado Operacional antes de Subsídios e I.C.</t>
  </si>
  <si>
    <t>Resultado Líquido do Exercício</t>
  </si>
  <si>
    <t>EBITDA</t>
  </si>
  <si>
    <t>Total das EPNF sem Setor da Saúde</t>
  </si>
  <si>
    <t>(milhares de euros)</t>
  </si>
  <si>
    <t>Sector</t>
  </si>
  <si>
    <t>Ano</t>
  </si>
  <si>
    <t>Entradas</t>
  </si>
  <si>
    <t>Saídas</t>
  </si>
  <si>
    <t>Var.</t>
  </si>
  <si>
    <t>Empresa</t>
  </si>
  <si>
    <t>Participações Relevantes</t>
  </si>
  <si>
    <t xml:space="preserve">  Comunicação Social</t>
  </si>
  <si>
    <t xml:space="preserve">  Cultura</t>
  </si>
  <si>
    <t>Museus e Monumentos de Portugal, EPE</t>
  </si>
  <si>
    <t xml:space="preserve">  Gestão de Infra-estruturas</t>
  </si>
  <si>
    <t xml:space="preserve">  Saúde</t>
  </si>
  <si>
    <t>Centro Hospitalar Universitário de Santo António, EPE</t>
  </si>
  <si>
    <t>Centro Hospitalar e Universitário do Porto, EPE</t>
  </si>
  <si>
    <t>Hospital de Magalhães Lemos, EPE</t>
  </si>
  <si>
    <t xml:space="preserve">  Transportes</t>
  </si>
  <si>
    <t xml:space="preserve">  Parpública</t>
  </si>
  <si>
    <t xml:space="preserve"> Comunicações</t>
  </si>
  <si>
    <t xml:space="preserve"> Defesa</t>
  </si>
  <si>
    <t xml:space="preserve">  Outros Setores </t>
  </si>
  <si>
    <t>IHRU - Instituto da Habitação e da Reabilitação Urbana, IP</t>
  </si>
  <si>
    <t>FRME - Fundo para a Revitalização e Modernização do Tecido Empresarial, SGPS, SA</t>
  </si>
  <si>
    <t xml:space="preserve">  Empresas Públicas Financeiras</t>
  </si>
  <si>
    <t xml:space="preserve">  Empresas Sediadas Estrangeiro</t>
  </si>
  <si>
    <t xml:space="preserve">  Organismos Internacionais</t>
  </si>
  <si>
    <t>Outras Participações</t>
  </si>
  <si>
    <t xml:space="preserve">  Carteira  Acessória</t>
  </si>
  <si>
    <t>Brisa - Auto Estradas de Portugal, SA</t>
  </si>
  <si>
    <t>Dom Pedro - Investimentos Turísticos, SA</t>
  </si>
  <si>
    <t>Fonte: Direção-Geral do Tesouro e Finanças.</t>
  </si>
  <si>
    <t>31.12.2022</t>
  </si>
  <si>
    <t>31.12.2023</t>
  </si>
  <si>
    <t xml:space="preserve">  Comunicações</t>
  </si>
  <si>
    <t xml:space="preserve">  Defesa</t>
  </si>
  <si>
    <t xml:space="preserve"> Carteira  Acessória</t>
  </si>
  <si>
    <t xml:space="preserve"> Empresas em liquidação</t>
  </si>
  <si>
    <t xml:space="preserve"> Fundos de Investimento e Capital de Risco</t>
  </si>
  <si>
    <t>Instituições Financeiras Internacionais</t>
  </si>
  <si>
    <t>Outras Participações Minoritárias</t>
  </si>
  <si>
    <t>Designação da Empresa Pública (EPR)</t>
  </si>
  <si>
    <t>Designação da sociedade participada</t>
  </si>
  <si>
    <t>Participação</t>
  </si>
  <si>
    <t>Moeda</t>
  </si>
  <si>
    <t>Ano de 2022</t>
  </si>
  <si>
    <t>Ano de 2023</t>
  </si>
  <si>
    <t>Valor nominal</t>
  </si>
  <si>
    <t>AICEP, EPE</t>
  </si>
  <si>
    <t>AICEP Global Parques, SA</t>
  </si>
  <si>
    <t>EUR</t>
  </si>
  <si>
    <t>Banco Português de Fomento, SA</t>
  </si>
  <si>
    <t>Spidouro, SA</t>
  </si>
  <si>
    <t>CITEVE - Centro Tecn. Ind. Text. Vest. De Port.</t>
  </si>
  <si>
    <t>Club Financiero Vigo</t>
  </si>
  <si>
    <t>Vitrocristal ACE</t>
  </si>
  <si>
    <t>FCR Portugal Ventures Grandes Projetos de Investimento</t>
  </si>
  <si>
    <t>FCR Portugal Ventures Internacionalização</t>
  </si>
  <si>
    <t>FCR Portugal Ventures Grow and Expand</t>
  </si>
  <si>
    <t>FINOVA – Fundo de Apoio ao Financiamento à Inovação</t>
  </si>
  <si>
    <t>Fundo de Compensação do Trabalho</t>
  </si>
  <si>
    <t>CP-Comboios de Portugal, EPE</t>
  </si>
  <si>
    <t>ECOSAÚDE, SA</t>
  </si>
  <si>
    <t>FERNAVE, SA</t>
  </si>
  <si>
    <t>ICF - Intercontainer/Interfrigo SA</t>
  </si>
  <si>
    <t>Medway, SA (Ex-CP Carga, SA)</t>
  </si>
  <si>
    <t>Metro do Porto, SA</t>
  </si>
  <si>
    <t>Metro Ligeiro de Mirandela, SA</t>
  </si>
  <si>
    <t>Metro Mondego, SA</t>
  </si>
  <si>
    <t>Eurofima</t>
  </si>
  <si>
    <t>BCC - Bureau Central de Clearing Lda</t>
  </si>
  <si>
    <t>SAROS, Lda</t>
  </si>
  <si>
    <t>TIP, ACE</t>
  </si>
  <si>
    <t>NOMAD TECH, Lda.</t>
  </si>
  <si>
    <t>Associação INEGI - Instituto de Engenharia Mecânica e Gestão Industrial</t>
  </si>
  <si>
    <t>SIMEF, ACE</t>
  </si>
  <si>
    <t xml:space="preserve">Associação CCF-Centro de Competencias Ferroviario </t>
  </si>
  <si>
    <t>EDIA, SA</t>
  </si>
  <si>
    <t>Agência de Desenvolvimento Regional do Alentejo, S.A.</t>
  </si>
  <si>
    <t>Águas do Vale do Tejo, S.A.</t>
  </si>
  <si>
    <t>FRME, SGPS, SA (em liquidação)</t>
  </si>
  <si>
    <t>ALCURTE - Curtumes, S.A.</t>
  </si>
  <si>
    <t>CNB / CAMAC - Companhia Nacional de Borrachas, SA</t>
  </si>
  <si>
    <t>DURITCAST, S.A.</t>
  </si>
  <si>
    <t>FCR Portugal Ventures Global 2</t>
  </si>
  <si>
    <t>IETA - Indústrias de Estofos e Transformação de Automóveis, S.A.</t>
  </si>
  <si>
    <t>Lavandaria Pizarro, S.A.</t>
  </si>
  <si>
    <t>MARBRITO - Indústrias Reunidas de Mármore, S.A.</t>
  </si>
  <si>
    <t>RIBALDE, Lda.</t>
  </si>
  <si>
    <t>TES - Têxteis Evaristo Sampaio, SA</t>
  </si>
  <si>
    <t>idD - Portugal Defence, SA</t>
  </si>
  <si>
    <t>Arsenal do Alfeite, S.A.</t>
  </si>
  <si>
    <t>Edisoft - Empresa de Serviços e Desenvolvimento de Software, S.A.</t>
  </si>
  <si>
    <t>EID - Empresa de Investigação e Desenvolvimento de Eletrónica, S.A.</t>
  </si>
  <si>
    <t>Empordef - Tecnologias de Informação, S.A.</t>
  </si>
  <si>
    <t>Extra - Explosivos da Trafaria, S.A.</t>
  </si>
  <si>
    <t>NavalRocha - Sociedade de Construção e Reparações Navais, S.A.</t>
  </si>
  <si>
    <t>OGMA - Indústria Aeronáutica de Portugal, S.A.</t>
  </si>
  <si>
    <t>Magellan Orbital, S.A.</t>
  </si>
  <si>
    <t>Infraestruturas de Portugal, SA</t>
  </si>
  <si>
    <t>IP Engenharia, S.A.</t>
  </si>
  <si>
    <t>IP Património - Administração e Gestão Imobiliária, S.A.</t>
  </si>
  <si>
    <t>IP Telecom - Serviços e Telecomunicações, S.A.</t>
  </si>
  <si>
    <t>Metro-Mondego S.A.</t>
  </si>
  <si>
    <t>AVEP -Alta Velocidade de Espanha e Portugal - AEIE</t>
  </si>
  <si>
    <t>AEIE Corredor Atlântico</t>
  </si>
  <si>
    <t>(*)</t>
  </si>
  <si>
    <t>Transpublicidade, S.A.</t>
  </si>
  <si>
    <t>TIP – Transportes Intermodais do Porto, A.C.E</t>
  </si>
  <si>
    <t>Nortrem, ACE</t>
  </si>
  <si>
    <t>Metro do Porto, Consultoria Unipessoal, Lda.</t>
  </si>
  <si>
    <t>Associação Centro de Competências Ferroviárias</t>
  </si>
  <si>
    <t>Metropolitano de Lisboa, EPE</t>
  </si>
  <si>
    <t>Ferconsult, SA</t>
  </si>
  <si>
    <t>Metrocom - Exploração de Espaços Comerciais, S.A.</t>
  </si>
  <si>
    <t>Publimetro - Publicidade em Meios de Transporte e Outros, S.A.</t>
  </si>
  <si>
    <t>TREM - Aluguer de Material Circulante, A.C.E.</t>
  </si>
  <si>
    <t>TREM II - Aluguer de Material Circulante, A.C.E.</t>
  </si>
  <si>
    <t>Parparticipadas, SA</t>
  </si>
  <si>
    <t>Banco Efisa, S.A.</t>
  </si>
  <si>
    <t>Imofundos – Soc. Gestora Fundos Invest. Imobiliário, S.A.</t>
  </si>
  <si>
    <t>BPN Serviços – Serviços Administrativos, Operacionais e Informáticos, A.C.E.</t>
  </si>
  <si>
    <t>Parparticipadas, SA  **</t>
  </si>
  <si>
    <t>Nexponor, S.A.(Em Liquidação)</t>
  </si>
  <si>
    <t>Portugal Ventures - Soc.  Capital de Risco, S.A.</t>
  </si>
  <si>
    <t xml:space="preserve">Sensorent - Aluguer, Comércio de Equipamentos e Serviços S.A. </t>
  </si>
  <si>
    <t xml:space="preserve">Fund Box  - Sociedade Gestora de Organismos de Investimento Colectivo, S.A. </t>
  </si>
  <si>
    <t xml:space="preserve">CGM - Compras em Grupo de Moçambique, S.A.R.L. </t>
  </si>
  <si>
    <t xml:space="preserve">Acacia Investments B.S.C. © </t>
  </si>
  <si>
    <t xml:space="preserve">Ergorent - Aluguer e Comércio de Equipamentos e Serviços S.A. </t>
  </si>
  <si>
    <t xml:space="preserve">Lugab – Gestão e Participações, S.A. </t>
  </si>
  <si>
    <t>ALC Leasing, S.A.R.L.</t>
  </si>
  <si>
    <t xml:space="preserve">Fairfield Sentry Limited - Em liquidação </t>
  </si>
  <si>
    <t>N/A</t>
  </si>
  <si>
    <t>Parpública, SGPS, SA</t>
  </si>
  <si>
    <t>ADP - Águas de Portugal, SGPS, SA</t>
  </si>
  <si>
    <t>Baía do Tejo, SA</t>
  </si>
  <si>
    <t>CE - Circuito Estoril, SA</t>
  </si>
  <si>
    <t>Companhia das Lezírias, SA</t>
  </si>
  <si>
    <t>CONSEST- Promoção Imobiliária, SA</t>
  </si>
  <si>
    <t>CTT</t>
  </si>
  <si>
    <t>CVP - Sociedade de Gestão Hospitalar, SA</t>
  </si>
  <si>
    <t>EFACEC Power Solutions, SGPS, S.A</t>
  </si>
  <si>
    <t>Estamo,  SA</t>
  </si>
  <si>
    <t>FLORESTGAL - Empresa de Gestão e Desenvolvimento Florestal, S.A.</t>
  </si>
  <si>
    <t>FUNDIESTAMO - Sociedade Gestora de Fundos de Investimento Imobiliário SA</t>
  </si>
  <si>
    <t>GALP Energia, SGPS, SA</t>
  </si>
  <si>
    <t>Imprensa Nacional Casa da Moeda, SA</t>
  </si>
  <si>
    <t>INAPA - Investimentos e Participações de Gestão, SA</t>
  </si>
  <si>
    <t>Lisnave - Estaleiros Navais, SA</t>
  </si>
  <si>
    <t>Lisnave - Infraestruturas Navais, SA</t>
  </si>
  <si>
    <t>MGICAPITAL - Internacional Financing , SGPS, SA</t>
  </si>
  <si>
    <t>NOS, SGPS, S.A.</t>
  </si>
  <si>
    <t>Sagesecur - Estudo, Desenv. e Part. Projetos de Invest. Valores Mobiliários, SA</t>
  </si>
  <si>
    <t>SIMAB - Sociedade Instaladora de Mercados Abastecedores, SA</t>
  </si>
  <si>
    <t>TAP, SGPS, SA</t>
  </si>
  <si>
    <t>Unitenis, S.A</t>
  </si>
  <si>
    <t xml:space="preserve">Parvalorem, SA </t>
  </si>
  <si>
    <t>Adrave</t>
  </si>
  <si>
    <t>N/D</t>
  </si>
  <si>
    <t>Banco África Ocidental</t>
  </si>
  <si>
    <t>BPN Serviços - Serviços Administrativos, Operacionais e Informáticos, ACE</t>
  </si>
  <si>
    <t>Brick and Sand - Sociedade Imobiliária, S.A.</t>
  </si>
  <si>
    <t xml:space="preserve">Calzeus - Calçado e Acessórios de Moda, S.A </t>
  </si>
  <si>
    <t>EDEN ROCK FINANCE MASTER LIMITED</t>
  </si>
  <si>
    <t>Entigere</t>
  </si>
  <si>
    <t>Fairfield Sigma Ltd</t>
  </si>
  <si>
    <t>Famigeste, SGPS,S.A.</t>
  </si>
  <si>
    <t>Fundo Aquarius - Fundo de Capital de Risco</t>
  </si>
  <si>
    <t>Fundo Inv. Imb. Abt. BPN Imonegocios</t>
  </si>
  <si>
    <t>Fundo VEGA</t>
  </si>
  <si>
    <t>Galilei, SGPS, S.A.</t>
  </si>
  <si>
    <t>INEGI</t>
  </si>
  <si>
    <t xml:space="preserve">Locageste - Aluguer e Participações, Lda </t>
  </si>
  <si>
    <t>n.a.</t>
  </si>
  <si>
    <t>Parvalorem, SA</t>
  </si>
  <si>
    <t>Mindteck (India) Limited</t>
  </si>
  <si>
    <t>Moçambique Companhia de Seguros, S.A.R.L.</t>
  </si>
  <si>
    <t>Nexponor - Sociedade Especial Investim. Imobiliário de Capital Fixo - SICAFI, S.A.</t>
  </si>
  <si>
    <t>Soc. de Administração Imobiliária Palácio das Águias, S.A.</t>
  </si>
  <si>
    <t>TAIB BANK</t>
  </si>
  <si>
    <t>Tecneira Moçambique, S.A.</t>
  </si>
  <si>
    <t>The Infrastructure and Growth Capital Fund, L.P.</t>
  </si>
  <si>
    <t>The leverage India Fund LLC</t>
  </si>
  <si>
    <t>Rádio e Televisão de Portugal, SA</t>
  </si>
  <si>
    <t>Cooperativa do pessoal da TAP</t>
  </si>
  <si>
    <t xml:space="preserve">Euronews Editorial </t>
  </si>
  <si>
    <t xml:space="preserve">Europe News Operations </t>
  </si>
  <si>
    <t>1 acção</t>
  </si>
  <si>
    <t>LUSA - Agência de Noticias de Portugal, SA</t>
  </si>
  <si>
    <t xml:space="preserve">NP - Noticias de Portugal Coop. Inform. </t>
  </si>
  <si>
    <t>Transtejo - Transportes Tejo, SA</t>
  </si>
  <si>
    <t>Soflusa - Sociedade Fluvial de Transportes, S.A.</t>
  </si>
  <si>
    <t>Quadro 2.12. Participações detidas pelas empresas públicas reclassificadas em 2022 e 2023</t>
  </si>
  <si>
    <t>∆%</t>
  </si>
  <si>
    <t>PARVALOREM, SA</t>
  </si>
  <si>
    <t>IP - Infraestruturas de Portugal, SA</t>
  </si>
  <si>
    <t>Metropolitano de Lisboa , EPE</t>
  </si>
  <si>
    <t>Construção Pública, E.P.E. (ex-Parque Escolar, EPE)</t>
  </si>
  <si>
    <t>ENSE - Entidade Nacional para o Setor Energético, EPE</t>
  </si>
  <si>
    <t>EDIA-Empresa Desenv.Infraest Alqueva, SA</t>
  </si>
  <si>
    <t>CP-Comboios de Portugal , EPE</t>
  </si>
  <si>
    <t>Parpública-Participações Públicas, SGPS, SA(1)</t>
  </si>
  <si>
    <t>TRANSTEJO-Transportes do Tejo, SA</t>
  </si>
  <si>
    <t>RTP - Rádio e Televisão de Portugal, SA</t>
  </si>
  <si>
    <t>Sagesecur, S.A.(2)</t>
  </si>
  <si>
    <t>PARPARTICIPADAS, SGPS, SA</t>
  </si>
  <si>
    <t>Outros</t>
  </si>
  <si>
    <t>ADP - Águas de Portugal  SGPS , SA(1)</t>
  </si>
  <si>
    <t>Transportes Aéreos Portugueses, S.A.(2)</t>
  </si>
  <si>
    <t>SIMAB - Soc. Inst. Mercados Abastecedores , SA(1)</t>
  </si>
  <si>
    <t>Navegação Aérea de Portugal - NAV Portugal, EPE</t>
  </si>
  <si>
    <t>APDL – Adm. dos Portos do Douro, Leixões e Viana do Castelo, SA</t>
  </si>
  <si>
    <t>APL - Administração do Porto de Lisboa , SA</t>
  </si>
  <si>
    <t>APA - Administração do Porto de Aveiro , SA</t>
  </si>
  <si>
    <t>Total(3)</t>
  </si>
  <si>
    <t>001 - Órgãos de Soberania</t>
  </si>
  <si>
    <t>002 - Governação</t>
  </si>
  <si>
    <t>003 - Representação Externa</t>
  </si>
  <si>
    <t>004 - Defesa</t>
  </si>
  <si>
    <t>005 - Segurança Interna</t>
  </si>
  <si>
    <t>006 - Justiça</t>
  </si>
  <si>
    <t>007 - Finanças</t>
  </si>
  <si>
    <t>008 - Gestão da Dívida Pública</t>
  </si>
  <si>
    <t>009 - Economia e Mar</t>
  </si>
  <si>
    <t>010 - Cultura</t>
  </si>
  <si>
    <t>011 - Ciência, Tecnologia e Ensino Superior</t>
  </si>
  <si>
    <t>012 -Ensino Básico e Secundário e Administração Escolar</t>
  </si>
  <si>
    <t>013 - Trabalho, Solidariedade e Segurança Social</t>
  </si>
  <si>
    <t>014 - Saúde</t>
  </si>
  <si>
    <t>015 - Ambiente e Acção Climática</t>
  </si>
  <si>
    <t>016 - Insfraestruturas e Habitação</t>
  </si>
  <si>
    <t>017 - Agricultura e Alimentação</t>
  </si>
  <si>
    <t>Sub-total</t>
  </si>
  <si>
    <t>Transferência para outros Programas Orçamentais da AC</t>
  </si>
  <si>
    <t>Total da despesa efetiva da AC consolidada</t>
  </si>
  <si>
    <t xml:space="preserve">Do qual: </t>
  </si>
  <si>
    <t>Financiamento Comunitário</t>
  </si>
  <si>
    <t>Financiamento Nacional</t>
  </si>
  <si>
    <t>Orçamento Final (Líquido de Cativos) *</t>
  </si>
  <si>
    <t>Atividades</t>
  </si>
  <si>
    <t>Projetos</t>
  </si>
  <si>
    <t>Total consolidado</t>
  </si>
  <si>
    <t>Grau de execução_x000D_
%</t>
  </si>
  <si>
    <t>Limites de despesa</t>
  </si>
  <si>
    <t>Grau de execução %</t>
  </si>
  <si>
    <t>P001 - Órgãos de soberania</t>
  </si>
  <si>
    <t>P002 - Governação</t>
  </si>
  <si>
    <t>P003 - Representação Externa</t>
  </si>
  <si>
    <t>P004 - Defesa</t>
  </si>
  <si>
    <t>P005 - Segurança Interna</t>
  </si>
  <si>
    <t>P006 - Justiça</t>
  </si>
  <si>
    <t>P007 - Finanças</t>
  </si>
  <si>
    <t>P008 - Gestão da Dívida Pública</t>
  </si>
  <si>
    <t>P009 - Economia e Mar</t>
  </si>
  <si>
    <t>P010 - Cultura</t>
  </si>
  <si>
    <t>P011 - Ciência Tecnologia e Ensino Superior</t>
  </si>
  <si>
    <t>P012 - Ensino Básico e Secundário e Administração Escolar</t>
  </si>
  <si>
    <t>P013 - Trabalho, Solidariedade e Segurança Social</t>
  </si>
  <si>
    <t>P014 - Saúde</t>
  </si>
  <si>
    <t>P015 - Ambiente e Ação Climática</t>
  </si>
  <si>
    <t>P016 - Infraestruturas e Habitação</t>
  </si>
  <si>
    <t>P017 - Agricultura e Alimentação</t>
  </si>
  <si>
    <t>Total AC</t>
  </si>
  <si>
    <t>Segurança Social (SS)</t>
  </si>
  <si>
    <t>Total da AC+SS</t>
  </si>
  <si>
    <t>Total da AC+SS excluindo Gestão da Dívida Pública</t>
  </si>
  <si>
    <t>Receitas por Fonte de Financiamento</t>
  </si>
  <si>
    <t>Total da Receita, por Fonte de Financiamento</t>
  </si>
  <si>
    <t>Administração Central e Segurança Social</t>
  </si>
  <si>
    <t>Receitas de Impostos</t>
  </si>
  <si>
    <t>Fundos Europeus</t>
  </si>
  <si>
    <t>Por memória:</t>
  </si>
  <si>
    <t>Dotação provisional</t>
  </si>
  <si>
    <t>Dotações centralizadas</t>
  </si>
  <si>
    <t>Dotação Centralizada - Contrapartida Pública Nacional Global</t>
  </si>
  <si>
    <t>Dotação Centralizada - Regularização de Passivos e Aplicação de Ativos</t>
  </si>
  <si>
    <t>Dotação Centralizada - Despesas Imprevistas da Pandemia</t>
  </si>
  <si>
    <t>Dotação Centralizada - Orçamento Participativo Portugal</t>
  </si>
  <si>
    <t>P007 - Finanças, excluindo provisional e centralizadas</t>
  </si>
  <si>
    <t>Total da AC excluindo provisional e centralizadas</t>
  </si>
  <si>
    <t>Total da AC+SS excluindo provisional e centralizadas</t>
  </si>
  <si>
    <t>Total da AC+SS excluindo Gestão da Dívida Pública e Provisional e centralizadas</t>
  </si>
  <si>
    <t>Programas Orçamentais</t>
  </si>
  <si>
    <t>Execução</t>
  </si>
  <si>
    <t>Estrutura %</t>
  </si>
  <si>
    <t>(2)=(1)/_x000D_
Desp total</t>
  </si>
  <si>
    <t>P001 - Órgãos de Soberania</t>
  </si>
  <si>
    <t>P011 - Ciência, Tecnologia e Ensino Superior</t>
  </si>
  <si>
    <t>P012 - Ensino Básico e Secundário e administração Escolar</t>
  </si>
  <si>
    <t>Despesa Total</t>
  </si>
  <si>
    <t>Despesa Efetiva</t>
  </si>
  <si>
    <t>Ativos Financeiros</t>
  </si>
  <si>
    <t>Passivos Financeiros</t>
  </si>
  <si>
    <t>Nota: Exclui transferências do Orçamento do Estado para os serviços e fundos autónomos.
Fonte: Direção-Geral do Orçamento.</t>
  </si>
  <si>
    <t>012 - Ensino Básico e Secundário e Administração Escolar</t>
  </si>
  <si>
    <t>015 - Ambiente e Ação Climática</t>
  </si>
  <si>
    <t>016 - Infraestruturas e Habitação</t>
  </si>
  <si>
    <t>Despesa Efetiva Consolidada</t>
  </si>
  <si>
    <t>(milhões de Euros)</t>
  </si>
  <si>
    <t xml:space="preserve">  Total não consolidado </t>
  </si>
  <si>
    <t xml:space="preserve">  Total Consolidado </t>
  </si>
  <si>
    <t xml:space="preserve">  Total Consolidado</t>
  </si>
  <si>
    <t xml:space="preserve">  Despesa Corrente</t>
  </si>
  <si>
    <t xml:space="preserve">  Despesas com Pessoal</t>
  </si>
  <si>
    <t xml:space="preserve">  Aquisição de Bens e Serviços</t>
  </si>
  <si>
    <t xml:space="preserve">  Juros e outros encargos</t>
  </si>
  <si>
    <t xml:space="preserve">  Transferências Correntes</t>
  </si>
  <si>
    <t xml:space="preserve">  das quais: intra-instituições do PO  </t>
  </si>
  <si>
    <t xml:space="preserve">  Subsídios</t>
  </si>
  <si>
    <t xml:space="preserve">  Outras Despesas Correntes</t>
  </si>
  <si>
    <t xml:space="preserve">  Despesa de Capital</t>
  </si>
  <si>
    <t xml:space="preserve">  Aquisição de Bens de Capital</t>
  </si>
  <si>
    <t xml:space="preserve">  Transferências de Capital</t>
  </si>
  <si>
    <t xml:space="preserve">  das quais: intra-instituições do PO    </t>
  </si>
  <si>
    <t xml:space="preserve">  Ativos Financeiros</t>
  </si>
  <si>
    <t xml:space="preserve">  Passivos Financeiros</t>
  </si>
  <si>
    <t xml:space="preserve">  Outras Despesas de Capital</t>
  </si>
  <si>
    <t>DESPESA TOTAL</t>
  </si>
  <si>
    <t>DESPESA EFETIVA</t>
  </si>
  <si>
    <t>Operações intra-instituições do PO (AC)</t>
  </si>
  <si>
    <t>Fonte: Direção-Geral do Orçamento</t>
  </si>
  <si>
    <t>Agregados/Programas orçamentais</t>
  </si>
  <si>
    <t>Orçamento corrigido</t>
  </si>
  <si>
    <t>ÓRGÃOS DE SOBERANIA</t>
  </si>
  <si>
    <t>ASSEMBLEIA DA REPÚBLICA</t>
  </si>
  <si>
    <t>ADMINISTRAÇÃO LOCAL</t>
  </si>
  <si>
    <t>AO ABRIGO DA LEI DAS FINANÇAS LOCAIS</t>
  </si>
  <si>
    <t>PARTICIPAÇÃO VARIÁVEL DOS MUNICÍPIOS NO IRS (CONTINENTE)</t>
  </si>
  <si>
    <t>CONSIGNAÇÃO DO IVA AOS MUNICÍPIOS</t>
  </si>
  <si>
    <t>OUTRAS  A CARGO DA DIREÇÃO-GERAL DAS AUTARQUIAS LOCAIS</t>
  </si>
  <si>
    <t>FUNDO DE FINANCIAMENTO DA DESCENTRALIZAÇÃO</t>
  </si>
  <si>
    <t>LEI DAS FINANÇAS DAS REGIÕES AUTÓNOMAS</t>
  </si>
  <si>
    <t>FUNDO DE COESÃO</t>
  </si>
  <si>
    <t>Nota: O orçamento corrigido, para efeitos do presente quadro, não está abatido de cativos.
Fonte: Direção-Geral do Orçamento.</t>
  </si>
  <si>
    <t>(Milhões de Euros)</t>
  </si>
  <si>
    <t>Estado, SFA e EPR</t>
  </si>
  <si>
    <t>001 - SERV. GERAIS DA A.P. - ADMINISTRAÇÃO GERAL</t>
  </si>
  <si>
    <t>012 - SEGURANÇA E ORDEM PÚBLICAS - SISTEMA JUDICIÁRIO</t>
  </si>
  <si>
    <t>038 - SERVIÇOS CULTURAIS, RECREATIVOS E RELIGIOSOS - COMUNICAÇÃO SOCIAL</t>
  </si>
  <si>
    <t>067 - OUTRAS FUNÇÕES - TRANSFERÊNCIAS ENTRE ADMINISTRAÇÕES</t>
  </si>
  <si>
    <t>095 - CONTINGÊNCIA COVID 2019 - PREVENÇÃO, CONTENÇÃO, MITIGAÇÃO E TRATAMENTO</t>
  </si>
  <si>
    <t>096 - CONTINGÊNCIA COVID 2019 - GARANTIR NORMALIDADE</t>
  </si>
  <si>
    <t>102 - PLANO DE RECUPERAÇÃO E RESILIÊNCIA</t>
  </si>
  <si>
    <t>DESPESA TOTAL NÃO CONSOLIDADA</t>
  </si>
  <si>
    <t>DESPESA TOTAL CONSOLIDADA</t>
  </si>
  <si>
    <t>DESPESA EFETIVA CONSOLIDADA</t>
  </si>
  <si>
    <t>Por Memória</t>
  </si>
  <si>
    <t>Orçamento Corrigido de 2023</t>
  </si>
  <si>
    <t>Execução de 2023</t>
  </si>
  <si>
    <t>Estrutura de 2023 face à execução(%)</t>
  </si>
  <si>
    <r>
      <rPr>
        <sz val="9"/>
        <color rgb="FF000000"/>
        <rFont val="Calibri"/>
        <family val="2"/>
      </rPr>
      <t>001 - SERVIÇOS GERAIS DA ADMINISTRAÇÃO PÚBLICA - ADMINISTRAÇÃO GERAL</t>
    </r>
  </si>
  <si>
    <r>
      <rPr>
        <sz val="9"/>
        <color rgb="FF000000"/>
        <rFont val="Calibri"/>
        <family val="2"/>
      </rPr>
      <t>003 - SERVIÇOS GERAIS DA ADMINISTRAÇÃO PÚBLICA - COOPERAÇÃO ECONÓMICA EXTERNA</t>
    </r>
  </si>
  <si>
    <r>
      <rPr>
        <sz val="9"/>
        <color rgb="FF000000"/>
        <rFont val="Calibri"/>
        <family val="2"/>
      </rPr>
      <t>033 - HABITAÇÃO E SERVIÇOS COLETIVOS - PROTEÇÃO DO MEIO AMBIENTE E CONSERVAÇÃO DA NATUREZA</t>
    </r>
  </si>
  <si>
    <r>
      <rPr>
        <sz val="9"/>
        <color rgb="FF000000"/>
        <rFont val="Calibri"/>
        <family val="2"/>
      </rPr>
      <t>037 - SERVIÇOS CULTURAIS, RECREATIVOS E RELIGIOSOS - DESPORTO, RECREIO E LAZER</t>
    </r>
  </si>
  <si>
    <r>
      <rPr>
        <sz val="9"/>
        <color rgb="FF000000"/>
        <rFont val="Calibri"/>
        <family val="2"/>
      </rPr>
      <t>063 - OUTRAS FUNÇÕES ECONÓMICAS - ADMINISTRAÇÃO E REGULAMENTAÇÃO</t>
    </r>
  </si>
  <si>
    <r>
      <rPr>
        <sz val="9"/>
        <color rgb="FF000000"/>
        <rFont val="Calibri"/>
        <family val="2"/>
      </rPr>
      <t>065 - OUTRAS FUNÇÕES ECONÓMICAS - DIVERSAS NÃO ESPECIFICADAS</t>
    </r>
  </si>
  <si>
    <r>
      <rPr>
        <sz val="9"/>
        <color rgb="FF000000"/>
        <rFont val="Calibri"/>
        <family val="2"/>
      </rPr>
      <t>068 - OUTRAS FUNÇÕES - DIVERSAS NÃO ESPECIFICADAS</t>
    </r>
  </si>
  <si>
    <r>
      <rPr>
        <sz val="9"/>
        <color rgb="FF000000"/>
        <rFont val="Calibri"/>
        <family val="2"/>
      </rPr>
      <t>085 - FLORESTAS</t>
    </r>
  </si>
  <si>
    <r>
      <rPr>
        <sz val="9"/>
        <color rgb="FF000000"/>
        <rFont val="Calibri"/>
        <family val="2"/>
      </rPr>
      <t>095 - CONTINGÊNCIA COVID-19 - PREVENÇÃO, CONTENÇÃO, MITIGAÇÃO E TRATAMENTO DA INFEÇÃO EPIDEMIOLÓGICA</t>
    </r>
  </si>
  <si>
    <r>
      <rPr>
        <sz val="9"/>
        <color rgb="FF000000"/>
        <rFont val="Calibri"/>
        <family val="2"/>
      </rPr>
      <t>096 - CONTINGÊNCIA COVID-19 - GARANTIR NORMALIDADE</t>
    </r>
  </si>
  <si>
    <r>
      <rPr>
        <sz val="9"/>
        <color rgb="FF000000"/>
        <rFont val="Calibri"/>
        <family val="2"/>
      </rPr>
      <t>102 - PLANO DE RECUPERAÇÃO E RESILIÊNCIA</t>
    </r>
  </si>
  <si>
    <t>Orçamento Corrigido de   2023</t>
  </si>
  <si>
    <t>Execução de   2023</t>
  </si>
  <si>
    <t>002 - SERVIÇOS GERAIS DA ADMINISTRAÇÃO PÚBLICA - NEGÓCIOS ESTRANGEIROS</t>
  </si>
  <si>
    <t>003 - SERVIÇOS GERAIS DA ADMINISTRAÇÃO PÚBLICA - COOPERAÇÃO ECONÓMICA EXTERNA</t>
  </si>
  <si>
    <t>065 - OUTRAS FUNÇÕES ECONÓMICAS - DIVERSAS NÃO ESPECIFICADAS</t>
  </si>
  <si>
    <t>084 - SIMPLEX+</t>
  </si>
  <si>
    <t>095 - CONTINGÊNCIA COVID-19 - PREVENÇÃO, CONTENÇÃO, MITIGAÇÃO E TRATAMENTO DA INFEÇÃO EPIDEMIOLÓGICA</t>
  </si>
  <si>
    <t>096 - CONTINGÊNCIA COVID-19 - GARANTIR NORMALIDADE</t>
  </si>
  <si>
    <t>103 - IMPACTO DO CHOQUE GEOPOLÍTICO</t>
  </si>
  <si>
    <t xml:space="preserve">  das quais: intra-instituições do PO </t>
  </si>
  <si>
    <t xml:space="preserve">  das quais: intra-instituições do PO   </t>
  </si>
  <si>
    <t xml:space="preserve">  das quais: intra-instituições do PO     </t>
  </si>
  <si>
    <t xml:space="preserve">  das quais: intra-instituições do PO      </t>
  </si>
  <si>
    <t>004 - SERVIÇOS GERAIS DA ADMINISTRAÇÃO PÚBLICA - INVESTIGAÇÃO CIENTÍFICA DE CARÁTER GERAL</t>
  </si>
  <si>
    <t>005 - DEFESA NACIONAL - ADMINISTRAÇÃO E REGULAMENTAÇÃO</t>
  </si>
  <si>
    <t>006 - DEFESA NACIONAL - INVESTIGAÇÃO</t>
  </si>
  <si>
    <t>007 - DEFESA NACIONAL - FORÇAS ARMADAS</t>
  </si>
  <si>
    <t>008 - DEFESA NACIONAL - COOPERAÇÃO MILITAR EXTERNA</t>
  </si>
  <si>
    <t>014 - SEGURANÇA E ORDEM PÚBLICAS - PROTEÇÃO CIVIL E LUTA CONTRA INCÊNDIOS</t>
  </si>
  <si>
    <t>017 - EDUCAÇÃO - ESTABELECIMENTOS DE ENSINO NÃO SUPERIOR</t>
  </si>
  <si>
    <t>018 - EDUCAÇÃO - ESTABELECIMENTOS DE ENSINO SUPERIOR</t>
  </si>
  <si>
    <t>022 - SAÚDE - HOSPITAIS E CLÍNICAS</t>
  </si>
  <si>
    <t>027 - SEGURANÇA E AÇÃO SOCIAL - AÇÃO SOCIAL</t>
  </si>
  <si>
    <t>049 - INDÚSTRIA E ENERGIA - INDÚSTRIAS TRANSFORMADORAS</t>
  </si>
  <si>
    <t>001 - SERVIÇOS GERAIS DA ADMINISTRAÇÃO PÚBLICA - ADMINISTRAÇÃO GERAL</t>
  </si>
  <si>
    <t>009 - SEGURANÇA E ORDEM PÚBLICAS - ADMINISTRAÇÃO E REGULAMENTAÇÃO</t>
  </si>
  <si>
    <t>010 - SEGURANÇA E ORDEM PÚBLICAS - INVESTIGAÇÃO</t>
  </si>
  <si>
    <t>013 - SEGURANÇA E ORDEM PÚBLICAS - SISTEMA PRISIONAL, DE REINSERÇÃO SOCIAL E DE MENORES</t>
  </si>
  <si>
    <t>034 - SERVIÇOS CULTURAIS, RECREATIVOS E RELIGIOSOS - ADMINISTRAÇÃO E REGULAMENTAÇÃO</t>
  </si>
  <si>
    <t>063 - OUTRAS FUNÇÕES ECONÓMICAS - ADMINISTRAÇÃO E REGULAMENTAÇÃO</t>
  </si>
  <si>
    <t>082 - SEGURANÇA E AÇÃO SOCIAL - VIOLÊNCIA DOMÉSTICA - PREVENÇÃO E PROTEÇÃO À VÍTIMA</t>
  </si>
  <si>
    <t>083 - SEGURANÇA E AÇÃO SOCIAL - INTEGRAÇÃO DA PESSOA COM DEFICIÊNCIA</t>
  </si>
  <si>
    <t>097 - PROGRAMA ATIVAR</t>
  </si>
  <si>
    <r>
      <rPr>
        <sz val="9"/>
        <color rgb="FF000000"/>
        <rFont val="Calibri"/>
        <family val="2"/>
      </rPr>
      <t>005 - DEFESA NACIONAL - ADMINISTRAÇÃO E REGULAMENTAÇÃO</t>
    </r>
  </si>
  <si>
    <r>
      <rPr>
        <sz val="9"/>
        <color rgb="FF000000"/>
        <rFont val="Calibri"/>
        <family val="2"/>
      </rPr>
      <t>007 - DEFESA NACIONAL - FORÇAS ARMADAS</t>
    </r>
  </si>
  <si>
    <r>
      <rPr>
        <sz val="9"/>
        <color rgb="FF000000"/>
        <rFont val="Calibri"/>
        <family val="2"/>
      </rPr>
      <t>009 - SEGURANÇA E ORDEM PÚBLICAS - ADMINISTRAÇÃO E REGULAMENTAÇÃO</t>
    </r>
  </si>
  <si>
    <r>
      <rPr>
        <sz val="9"/>
        <color rgb="FF000000"/>
        <rFont val="Calibri"/>
        <family val="2"/>
      </rPr>
      <t>015 - EDUCAÇÃO - ADMINISTRAÇÃO E REGULAMENTAÇÃO</t>
    </r>
  </si>
  <si>
    <r>
      <rPr>
        <sz val="9"/>
        <color rgb="FF000000"/>
        <rFont val="Calibri"/>
        <family val="2"/>
      </rPr>
      <t>017 - EDUCAÇÃO - ESTABELECIMENTOS DE ENSINO NÃO SUPERIOR</t>
    </r>
  </si>
  <si>
    <r>
      <rPr>
        <sz val="9"/>
        <color rgb="FF000000"/>
        <rFont val="Calibri"/>
        <family val="2"/>
      </rPr>
      <t>022 - SAÚDE - HOSPITAIS E CLÍNICAS</t>
    </r>
  </si>
  <si>
    <r>
      <rPr>
        <sz val="9"/>
        <color rgb="FF000000"/>
        <rFont val="Calibri"/>
        <family val="2"/>
      </rPr>
      <t>026 - SEGURANÇA E AÇÃO SOCIAL - SEGURANÇA SOCIAL</t>
    </r>
  </si>
  <si>
    <r>
      <rPr>
        <sz val="9"/>
        <color rgb="FF000000"/>
        <rFont val="Calibri"/>
        <family val="2"/>
      </rPr>
      <t>030 - HABITAÇÃO E SERVIÇOS COLETIVOS - HABITAÇÃO</t>
    </r>
  </si>
  <si>
    <r>
      <rPr>
        <sz val="9"/>
        <color rgb="FF000000"/>
        <rFont val="Calibri"/>
        <family val="2"/>
      </rPr>
      <t>034 - SERVIÇOS CULTURAIS, RECREATIVOS E RELIGIOSOS - ADMINISTRAÇÃO E REGULAMENTAÇÃO</t>
    </r>
  </si>
  <si>
    <r>
      <rPr>
        <sz val="9"/>
        <color rgb="FF000000"/>
        <rFont val="Calibri"/>
        <family val="2"/>
      </rPr>
      <t>036 - SERVIÇOS CULTURAIS, RECREATIVOS E RELIGIOSOS - CULTURA</t>
    </r>
  </si>
  <si>
    <r>
      <rPr>
        <sz val="9"/>
        <color rgb="FF000000"/>
        <rFont val="Calibri"/>
        <family val="2"/>
      </rPr>
      <t>038 - SERVIÇOS CULTURAIS, RECREATIVOS E RELIGIOSOS - COMUNICAÇÃO SOCIAL</t>
    </r>
  </si>
  <si>
    <r>
      <rPr>
        <sz val="9"/>
        <color rgb="FF000000"/>
        <rFont val="Calibri"/>
        <family val="2"/>
      </rPr>
      <t>040 - AGRICULTURA, PECUÁRIA, SILVICULTURA, CAÇA, PESCA - ADMINISTRAÇÃO E REGULAMENTAÇÃO</t>
    </r>
  </si>
  <si>
    <r>
      <rPr>
        <sz val="9"/>
        <color rgb="FF000000"/>
        <rFont val="Calibri"/>
        <family val="2"/>
      </rPr>
      <t>054 - TRANSPORTES E COMUNICAÇÕES - TRANSPORTES RODOVIÁRIOS</t>
    </r>
  </si>
  <si>
    <r>
      <rPr>
        <sz val="9"/>
        <color rgb="FF000000"/>
        <rFont val="Calibri"/>
        <family val="2"/>
      </rPr>
      <t>055 - TRANSPORTES E COMUNICAÇÕES - TRANSPORTES FERROVIÁRIOS</t>
    </r>
  </si>
  <si>
    <r>
      <rPr>
        <sz val="9"/>
        <color rgb="FF000000"/>
        <rFont val="Calibri"/>
        <family val="2"/>
      </rPr>
      <t>056 - TRANSPORTES E COMUNICAÇÕES - TRANSPORTES AÉREOS</t>
    </r>
  </si>
  <si>
    <r>
      <rPr>
        <sz val="9"/>
        <color rgb="FF000000"/>
        <rFont val="Calibri"/>
        <family val="2"/>
      </rPr>
      <t>057 - TRANSPORTES E COMUNICAÇÕES - TRANSPORTES MARÍTIMOS E FLUVIAIS</t>
    </r>
  </si>
  <si>
    <r>
      <rPr>
        <sz val="9"/>
        <color rgb="FF000000"/>
        <rFont val="Calibri"/>
        <family val="2"/>
      </rPr>
      <t>067 - OUTRAS FUNÇÕES - TRANSFERÊNCIAS ENTRE ADMINISTRAÇÕES</t>
    </r>
  </si>
  <si>
    <t>066 - OUTRAS FUNÇÕES - OPERAÇÕES DA DÍVIDA PÚBLICA</t>
  </si>
  <si>
    <t>040 - AGRICULTURA, PECUÁRIA, SILVICULTURA, CAÇA, PESCA - ADMINISTRAÇÃO E REGULAMENTAÇÃO</t>
  </si>
  <si>
    <t>061 - COMÉRCIO E TURISMO - COMÉRCIO</t>
  </si>
  <si>
    <t>062 - COMÉRCIO E TURISMO - TURISMO</t>
  </si>
  <si>
    <t>086 - COMÉRCIO E TURISMO - IMPOSTO ESPECIAL DE JOGO</t>
  </si>
  <si>
    <t>015 - EDUCAÇÃO - ADMINISTRAÇÃO E REGULAMENTAÇÃO</t>
  </si>
  <si>
    <t>016 - EDUCAÇÃO - INVESTIGAÇÃO</t>
  </si>
  <si>
    <t>019 - EDUCAÇÃO - SERVIÇOS AUXILIARES DE ENSINO</t>
  </si>
  <si>
    <t>100 - INICIATIVAS DE AÇÃO CLIMÁTICA</t>
  </si>
  <si>
    <t>099 - UNIVERSALIZAÇÃO DA ESCOLA DIGITAL</t>
  </si>
  <si>
    <t>024 - SEGURANÇA E AÇÃO SOCIAL - ADMINISTRAÇÃO E REGULAMENTAÇÃO</t>
  </si>
  <si>
    <t>026 - SEGURANÇA E AÇÃO SOCIAL - SEGURANÇA SOCIAL</t>
  </si>
  <si>
    <t>064 - OUTRAS FUNÇÕES ECONÓMICAS - RELAÇÕES GERAIS DO TRABALHO</t>
  </si>
  <si>
    <t>098 - INCENTIVO EXTRAORDINÁRIO À NORMALIZAÇÃO</t>
  </si>
  <si>
    <t>( milhões de euros)</t>
  </si>
  <si>
    <t>020 - SAÚDE - ADMINISTRAÇÃO E REGULAMENTAÇÃO</t>
  </si>
  <si>
    <t>021 - SAÚDE - INVESTIGAÇÃO</t>
  </si>
  <si>
    <t>023 - SAÚDE - SERVIÇOS INDIVIDUAIS DE SAÚDE</t>
  </si>
  <si>
    <t>033 - HABITAÇÃO E SERVIÇOS COLETIVOS - PROTEÇÃO DO MEIO AMBIENTE E CONSERVAÇÃO DA NATUREZA</t>
  </si>
  <si>
    <t>073 - SAÚDE - PARCERIAS PÚBLICO-PRIVADAS</t>
  </si>
  <si>
    <t>041 - AGRICULTURA, PECUÁRIA, SILVICULTURA, CAÇA, PESCA - INVESTIGAÇÃO</t>
  </si>
  <si>
    <t>042 - AGRICULTURA, PECUÁRIA, SILVICULTURA, CAÇA, PESCA - AGRICULTURA E PECUÁRIA</t>
  </si>
  <si>
    <t>045 - AGRICULTURA, PECUÁRIA, SILVICULTURA, CAÇA, PESCA - PESCA</t>
  </si>
  <si>
    <t>057 - TRANSPORTES E COMUNICAÇÕES - TRANSPORTES MARÍTIMOS E FLUVIAIS</t>
  </si>
  <si>
    <t>101 - PLANO NACIONAL DE GESTÃO INTEGRADA DE FOGOS RURAIS</t>
  </si>
  <si>
    <t>030 - HABITAÇÃO E SERVIÇOS COLETIVOS - HABITAÇÃO</t>
  </si>
  <si>
    <t>036 - SERVIÇOS CULTURAIS, RECREATIVOS E RELIGIOSOS - CULTURA</t>
  </si>
  <si>
    <t>052 - TRANSPORTES E COMUNICAÇÕES - ADMINISTRAÇÃO E REGULAMENTAÇÃO</t>
  </si>
  <si>
    <t>053 - TRANSPORTES E COMUNICAÇÕES - INVESTIGAÇÃO</t>
  </si>
  <si>
    <t>054 - TRANSPORTES E COMUNICAÇÕES - TRANSPORTES RODOVIÁRIOS</t>
  </si>
  <si>
    <t>055 - TRANSPORTES E COMUNICAÇÕES - TRANSPORTES FERROVIÁRIOS</t>
  </si>
  <si>
    <t>056 - TRANSPORTES E COMUNICAÇÕES - TRANSPORTES AÉREOS</t>
  </si>
  <si>
    <t>058 - TRANSPORTES E COMUNICAÇÕES - SISTEMAS DE COMUNICAÇÕES</t>
  </si>
  <si>
    <t>079 - TRANSPORTES E COMUNICAÇÕES - PARCERIAS PÚBLICO-PRIVADAS</t>
  </si>
  <si>
    <t>031 - HABITAÇÃO E SERVIÇOS COLETIVOS - ORDENAMENTO DO TERRITÓRIO</t>
  </si>
  <si>
    <t>046 - INDÚSTRIA E ENERGIA - ADMINISTRAÇÃO E REGULAMENTAÇÃO</t>
  </si>
  <si>
    <t>047 - INDÚSTRIA E ENERGIA - INVESTIGAÇÃO</t>
  </si>
  <si>
    <t>051 - INDÚSTRIA E ENERGIA - COMBUSTÍVEIS, ELETRICIDADE E OUTRAS FONTES DE ENERGIA</t>
  </si>
  <si>
    <t>085 - FLORESTAS</t>
  </si>
  <si>
    <t>Beneficiário da garantia</t>
  </si>
  <si>
    <t>Responsabilidades garantidas</t>
  </si>
  <si>
    <t xml:space="preserve">Entidades reclassificadas </t>
  </si>
  <si>
    <t>Empresa de Desenvolvimento e Infraestruturas do Alqueva</t>
  </si>
  <si>
    <t>Fundo de Contragarantia Mútuo</t>
  </si>
  <si>
    <t>Infraestruturas de Portugal</t>
  </si>
  <si>
    <t>Instituto da Habitação e da Reabilitação Urbana</t>
  </si>
  <si>
    <t>Metro do Porto</t>
  </si>
  <si>
    <t>Metropolitano de Lisboa</t>
  </si>
  <si>
    <t>Construção Pública</t>
  </si>
  <si>
    <t>Entidades não reclassificadas</t>
  </si>
  <si>
    <t xml:space="preserve">Águas de Portugal </t>
  </si>
  <si>
    <t>Administração dos Portos do Douro, Leixões e Viana do Castelo</t>
  </si>
  <si>
    <t>Empresa Portuguesa das Águas Livres</t>
  </si>
  <si>
    <t>Linhas Concessionais</t>
  </si>
  <si>
    <t>Angola</t>
  </si>
  <si>
    <t xml:space="preserve">Cabo Verde </t>
  </si>
  <si>
    <t>China</t>
  </si>
  <si>
    <t>Marrocos</t>
  </si>
  <si>
    <t xml:space="preserve">Moçambique </t>
  </si>
  <si>
    <t>S. Tomé e Príncipe</t>
  </si>
  <si>
    <t>Instrumentos Europeus:</t>
  </si>
  <si>
    <t>Pan-European Guarantee Fund</t>
  </si>
  <si>
    <t>Instrumento SURE (CE)</t>
  </si>
  <si>
    <t>Ucrânia</t>
  </si>
  <si>
    <t>Regiões Autónomas</t>
  </si>
  <si>
    <t>Região Autónoma da Madeira</t>
  </si>
  <si>
    <t>Administração dos Portos da Região Autónoma da Madeira</t>
  </si>
  <si>
    <t>Eletricidade dos Açores</t>
  </si>
  <si>
    <t>Outros*</t>
  </si>
  <si>
    <t>Quadro 2.18. Garantias concedidas a outras entidades: posição em 31 de dezembro de 2023</t>
  </si>
  <si>
    <t>Tipo de instrumento</t>
  </si>
  <si>
    <t>Facilidade de Curto Prazo (fora da OCDE)</t>
  </si>
  <si>
    <t>Seguro de Créditos Financeiros</t>
  </si>
  <si>
    <t>Seguro Caução</t>
  </si>
  <si>
    <t>Seguros de Créditos à Exportação</t>
  </si>
  <si>
    <t>Seguros de Investimento</t>
  </si>
  <si>
    <t xml:space="preserve">Fonte: Direção-Geral do Tesouro e Finanças, com base nos dados obtidos junto da COSEC. </t>
  </si>
  <si>
    <t>Empresas financiadas, através de linhas de crédito de apoio à economia, garantidas pelo Fundo de Contragarantia Mútuo (*)</t>
  </si>
  <si>
    <t>Município de Vila Real de Santo António, através de garantia do Fundo de Apoio Municipal</t>
  </si>
  <si>
    <t>Linhas de Apoio ao Setor Social - Garantias do Instituto de Gestão Financeira da Segurança Social</t>
  </si>
  <si>
    <t>2023 (-)
2022</t>
  </si>
  <si>
    <t>Responsabilidades Vivas do FCGM (Carteira viva do FCGM)</t>
  </si>
  <si>
    <t>Total de garantias COVID 19</t>
  </si>
  <si>
    <t>Linha Capitalizar 2018 - COVID 19</t>
  </si>
  <si>
    <t>Linha Apoio à Economia COVID 19</t>
  </si>
  <si>
    <t>Linha de crédito Investe RAM COVID 19</t>
  </si>
  <si>
    <t>Linha específica COVID 19 - Apoio às empresas dos Açores</t>
  </si>
  <si>
    <t>Produto Garantias Financeiras COVID 19</t>
  </si>
  <si>
    <t>Linha Apoio à Economia COVID 19 - MPE</t>
  </si>
  <si>
    <t>Linha Apoiar Madeira 2020</t>
  </si>
  <si>
    <t>Linha Sector Social COVID-19</t>
  </si>
  <si>
    <t>Linha Apoio à Economia COVID 19 - Exportadoras</t>
  </si>
  <si>
    <t>Linha Apoio à Economia COVID 19 - Montagem Eventos</t>
  </si>
  <si>
    <t>Linha Apoio à Economia COVID 19 - Agências de Viagens e Operadores Turísticos</t>
  </si>
  <si>
    <t xml:space="preserve">Linha Apoio à Economia COVID 19 - Médias e Grandes Empresas do Turismo </t>
  </si>
  <si>
    <t xml:space="preserve">Linha Apoio à Economia COVID 19 - Federações Desportivas </t>
  </si>
  <si>
    <t>Linha Apoio à Economia COVID 19 - Eventos Culturais</t>
  </si>
  <si>
    <t>Linha Retomar</t>
  </si>
  <si>
    <t>Linha de Apoio à Produção (1)</t>
  </si>
  <si>
    <t>Total de garantias não COVID 19</t>
  </si>
  <si>
    <t>Garantias executadas</t>
  </si>
  <si>
    <t>Beneficiário do empréstimo</t>
  </si>
  <si>
    <t>Montante em dívida</t>
  </si>
  <si>
    <t>Empresa De Desenvolvimento e Infraestruturas do Alqueva</t>
  </si>
  <si>
    <t>Parvalorem</t>
  </si>
  <si>
    <t>Parparticipadas</t>
  </si>
  <si>
    <t>RTP</t>
  </si>
  <si>
    <t>Transtejo</t>
  </si>
  <si>
    <t>VianaPolis</t>
  </si>
  <si>
    <t xml:space="preserve">Fonte: Direção-Geral do Tesouro e Finanças </t>
  </si>
  <si>
    <t xml:space="preserve"> (milhões de euros)</t>
  </si>
  <si>
    <t>Regime Jurídico</t>
  </si>
  <si>
    <t>Lei n.º 112/97</t>
  </si>
  <si>
    <t>Lei n.º 4/2006</t>
  </si>
  <si>
    <t>Decreto-Lei n.º 10-J/2020</t>
  </si>
  <si>
    <t>Setores de Actividade</t>
  </si>
  <si>
    <t>EMPRESAS PÚBLICAS NÃO FINANCEIRAS</t>
  </si>
  <si>
    <t>Gestão de Infraestruturas</t>
  </si>
  <si>
    <t>Habitação e Requalificação</t>
  </si>
  <si>
    <t>Ambiente</t>
  </si>
  <si>
    <t>Serviços de Utilidade Pública</t>
  </si>
  <si>
    <t>Transportes</t>
  </si>
  <si>
    <t>ENTIDADES FINANCEIRAS</t>
  </si>
  <si>
    <t xml:space="preserve">Públicas (1) </t>
  </si>
  <si>
    <t>Privadas</t>
  </si>
  <si>
    <t>COOPERAÇÃO PARA O DESENVOLVIMENTO</t>
  </si>
  <si>
    <t>REGIÕES AUTÓNOMAS</t>
  </si>
  <si>
    <t xml:space="preserve">OUTROS </t>
  </si>
  <si>
    <t>Responsabilidades Assumidas</t>
  </si>
  <si>
    <t>Responsabilidades Efetivas</t>
  </si>
  <si>
    <t>Ano 2020</t>
  </si>
  <si>
    <t xml:space="preserve">Montante </t>
  </si>
  <si>
    <t>FUNDO CONTRAGARANTIA MÚTUO</t>
  </si>
  <si>
    <t>Fundo de Recuperação de Créditos</t>
  </si>
  <si>
    <t>Ano 2021</t>
  </si>
  <si>
    <t>Ano 2022</t>
  </si>
  <si>
    <t>Ano 2023</t>
  </si>
  <si>
    <t>Países</t>
  </si>
  <si>
    <t>Montantes</t>
  </si>
  <si>
    <t>Argélia</t>
  </si>
  <si>
    <t>Moçambique</t>
  </si>
  <si>
    <t>Kowait</t>
  </si>
  <si>
    <t>Brasil</t>
  </si>
  <si>
    <t>Cabo Verde</t>
  </si>
  <si>
    <t xml:space="preserve">Marrocos </t>
  </si>
  <si>
    <t>Turquia</t>
  </si>
  <si>
    <t>Ghana</t>
  </si>
  <si>
    <t>Federação Russa</t>
  </si>
  <si>
    <t>Egipto</t>
  </si>
  <si>
    <t>Senegal</t>
  </si>
  <si>
    <t>Emirados Árabes Unidos</t>
  </si>
  <si>
    <t>Costa do Marfim</t>
  </si>
  <si>
    <t>Federaç Russa</t>
  </si>
  <si>
    <t>Subtotal
(10 Países)</t>
  </si>
  <si>
    <t>Outros países</t>
  </si>
  <si>
    <t>Linhas de Seguro de Crédito</t>
  </si>
  <si>
    <t>Seguros Crédito OCDE 2020 Exportação Segura (1)</t>
  </si>
  <si>
    <t>Facilidade de Mercado Doméstico Seguro 2021 (1)</t>
  </si>
  <si>
    <t>Quadro 2.19. Outras Responsabilidades Garantidas: posição em 31 de dezembro de 2023</t>
  </si>
  <si>
    <t>Quadro 2.20. Garantias concedidas por outras entidades: posição em 31 de dezembro de 2023</t>
  </si>
  <si>
    <t>Quadro 2.21. Responsabilidades vivas e garantias executadas do Fundo de Contragarantia Mútuo</t>
  </si>
  <si>
    <t>Quadro 2.22. Empréstimos a empresas públicas: posição em 31 de dezembro de 2023</t>
  </si>
  <si>
    <t>Quadro 1.1. Principais indicadores da economia internacional</t>
  </si>
  <si>
    <t>PIB real</t>
  </si>
  <si>
    <t>Taxa de desemprego</t>
  </si>
  <si>
    <t>Taxa de inflação</t>
  </si>
  <si>
    <t>(%)</t>
  </si>
  <si>
    <t>Economia mundial</t>
  </si>
  <si>
    <t>Economias avançadas</t>
  </si>
  <si>
    <t>Das quais:</t>
  </si>
  <si>
    <t>EUA</t>
  </si>
  <si>
    <t>8.0</t>
  </si>
  <si>
    <t>Área do euro, da qual:</t>
  </si>
  <si>
    <t>Alemanha</t>
  </si>
  <si>
    <t>França</t>
  </si>
  <si>
    <t>Itália</t>
  </si>
  <si>
    <t>Espanha</t>
  </si>
  <si>
    <t>Reino Unido</t>
  </si>
  <si>
    <t>Japão</t>
  </si>
  <si>
    <t>Economias emergentes, das quais:</t>
  </si>
  <si>
    <t>Índia</t>
  </si>
  <si>
    <t>:</t>
  </si>
  <si>
    <t>Rússia</t>
  </si>
  <si>
    <t>Por memória</t>
  </si>
  <si>
    <t>UE</t>
  </si>
  <si>
    <t>Fonte: Fundo Monetário Internacional.</t>
  </si>
  <si>
    <t>Quadro 1.2. Principais indicadores macroeconómicos</t>
  </si>
  <si>
    <t>PIB e Componentes da Despesa (em termos reais)</t>
  </si>
  <si>
    <t>PIB</t>
  </si>
  <si>
    <t>Consumo privado</t>
  </si>
  <si>
    <t>Consumo público</t>
  </si>
  <si>
    <t>Investimento (FBCF)</t>
  </si>
  <si>
    <t>Exportações de bens e serviços</t>
  </si>
  <si>
    <t>Importações de bens e serviços</t>
  </si>
  <si>
    <t>Contributos para a variação real do PIB (pp)</t>
  </si>
  <si>
    <t>Procura interna</t>
  </si>
  <si>
    <t>Procura externa líquida</t>
  </si>
  <si>
    <t>Preços (taxa de variação, %)</t>
  </si>
  <si>
    <t>Deflator do PIB</t>
  </si>
  <si>
    <t>IHPC</t>
  </si>
  <si>
    <t>Mercado de trabalho</t>
  </si>
  <si>
    <t>Emprego (ótica de contas nacionais)</t>
  </si>
  <si>
    <t>Taxa de desemprego (% da população ativa)</t>
  </si>
  <si>
    <t>Produtividade aparente do trabalho</t>
  </si>
  <si>
    <t>Saldo das balanças corrente e de capital (% do PIB)</t>
  </si>
  <si>
    <t>Necessidade (-)/Capacidade (+) de financiamento face ao exterior</t>
  </si>
  <si>
    <t>Saldo da balança corrente</t>
  </si>
  <si>
    <t>da qual Saldo da balança de bens e serviços</t>
  </si>
  <si>
    <t>Saldo da balança de capital</t>
  </si>
  <si>
    <t>Fonte: Instituto Nacional de Estatística, Ministério das Finanças, Eurostat.</t>
  </si>
  <si>
    <t>Quadro 1.3. Preços no consumidor</t>
  </si>
  <si>
    <t>(taxas de variação homóloga, em %)</t>
  </si>
  <si>
    <t>I</t>
  </si>
  <si>
    <t>II</t>
  </si>
  <si>
    <t>III</t>
  </si>
  <si>
    <t>IV</t>
  </si>
  <si>
    <t>IPC total</t>
  </si>
  <si>
    <t>Bens</t>
  </si>
  <si>
    <t>Serviços</t>
  </si>
  <si>
    <t>IPC subjacente</t>
  </si>
  <si>
    <t>Portugal</t>
  </si>
  <si>
    <t>Área do euro</t>
  </si>
  <si>
    <t>Diferencial</t>
  </si>
  <si>
    <t>Quadro 1.4. Indicadores de contas externas</t>
  </si>
  <si>
    <t>(em % do PIB)</t>
  </si>
  <si>
    <t>Saldo balança bens e serviços</t>
  </si>
  <si>
    <t>Saldo balança de capital</t>
  </si>
  <si>
    <t>Nec. (-)/ Cap. (+) de financiamento</t>
  </si>
  <si>
    <t>Nota: Valor do saldo no ano terminado no trimestre.
Fonte: Instituto Nacional de Estatística.</t>
  </si>
  <si>
    <t>Código</t>
  </si>
  <si>
    <t>Variação em
2022/2021</t>
  </si>
  <si>
    <t>CT.1</t>
  </si>
  <si>
    <t>Isenção tributária</t>
  </si>
  <si>
    <t>CT.2</t>
  </si>
  <si>
    <t>Dedução à matéria coletável</t>
  </si>
  <si>
    <t>CT.3</t>
  </si>
  <si>
    <t>Dedução à coleta</t>
  </si>
  <si>
    <t>CT.4</t>
  </si>
  <si>
    <t>Diferimento da tributação</t>
  </si>
  <si>
    <t>---</t>
  </si>
  <si>
    <t>CT.5</t>
  </si>
  <si>
    <t>Taxa preferencial</t>
  </si>
  <si>
    <t>CT.9</t>
  </si>
  <si>
    <t>Outro</t>
  </si>
  <si>
    <t>Regularizações</t>
  </si>
  <si>
    <t>Variação em
2023/2022</t>
  </si>
  <si>
    <t>CF.01</t>
  </si>
  <si>
    <t>Serviços gerais da Administração Pública</t>
  </si>
  <si>
    <t>CF.02</t>
  </si>
  <si>
    <t>Defesa</t>
  </si>
  <si>
    <t>CF.03</t>
  </si>
  <si>
    <t>Segurança e ordem pública</t>
  </si>
  <si>
    <t>CF.04</t>
  </si>
  <si>
    <t>Assuntos económicos</t>
  </si>
  <si>
    <t>CF.O4.A</t>
  </si>
  <si>
    <t>Investimento</t>
  </si>
  <si>
    <t>CF.O4.B</t>
  </si>
  <si>
    <t>Poupança</t>
  </si>
  <si>
    <t>CF.O4.C</t>
  </si>
  <si>
    <t>Reestruturação empresarial</t>
  </si>
  <si>
    <t>CF.O4.D</t>
  </si>
  <si>
    <t>Criação de emprego</t>
  </si>
  <si>
    <t>CF.O4.E</t>
  </si>
  <si>
    <t>Investigação e desenvolvimento empresarial</t>
  </si>
  <si>
    <t>CF.O4.F</t>
  </si>
  <si>
    <t>Turismo</t>
  </si>
  <si>
    <t>CF.O4.G</t>
  </si>
  <si>
    <t>Promoção regional</t>
  </si>
  <si>
    <t>CF.O4.H</t>
  </si>
  <si>
    <t>Indústria</t>
  </si>
  <si>
    <t>CF.O4.Z</t>
  </si>
  <si>
    <t>CF.05</t>
  </si>
  <si>
    <t>Proteção do ambiente</t>
  </si>
  <si>
    <t>CF.06</t>
  </si>
  <si>
    <t>Serviços de habitação e desenvolvimento colectivo</t>
  </si>
  <si>
    <t>CF.07</t>
  </si>
  <si>
    <t>CF.08</t>
  </si>
  <si>
    <t>Serviços associativos, recreativos, culturais e religiosos</t>
  </si>
  <si>
    <t>CF.09</t>
  </si>
  <si>
    <t>Educação</t>
  </si>
  <si>
    <t>CF.10</t>
  </si>
  <si>
    <t>Proteção social</t>
  </si>
  <si>
    <t>CF.11</t>
  </si>
  <si>
    <t>Relações internacionais</t>
  </si>
  <si>
    <t>CF.12</t>
  </si>
  <si>
    <t>Criação artística</t>
  </si>
  <si>
    <t>SUBTOTAL</t>
  </si>
  <si>
    <t>Legislação</t>
  </si>
  <si>
    <t>DF.1</t>
  </si>
  <si>
    <t>Rendimento</t>
  </si>
  <si>
    <t>DF.1.A</t>
  </si>
  <si>
    <t>IRS</t>
  </si>
  <si>
    <t>DF.1.A.001</t>
  </si>
  <si>
    <t>Rendimentos desportivos</t>
  </si>
  <si>
    <t>Art.º 3º-A do DL 442-A/1988</t>
  </si>
  <si>
    <t>DF.1.A.002</t>
  </si>
  <si>
    <t>Aquisição, para utilização pessoal, de equipamento novos para utilização de energias renováveis, comportamento térmico de edifícios e veículos exclusivamente elétricos</t>
  </si>
  <si>
    <t>Art.º 85º - A do CIRS</t>
  </si>
  <si>
    <t>DF.1.A.004</t>
  </si>
  <si>
    <t>Rendimentos indicados no nº 1 do artº 18º do EBF que, não constituindo direitos adquiridos e individualizados, sejam objeto de resgate, adiantamento ou antecipação</t>
  </si>
  <si>
    <t>Art.º 18º, nº 3 do EBF</t>
  </si>
  <si>
    <t>DF.1.A.005</t>
  </si>
  <si>
    <t>Planos Poupança em Ações (PPA)</t>
  </si>
  <si>
    <t>Art.º 24º do EBF</t>
  </si>
  <si>
    <t>DF.1.A.007</t>
  </si>
  <si>
    <t>Aquisição de computadores</t>
  </si>
  <si>
    <t>Art.º 68º do EBF</t>
  </si>
  <si>
    <t>DF.1.A.011</t>
  </si>
  <si>
    <t>Remunerações auferidas por militares e das forças de segurança no desempenho de missões de carater militar, humanitário ou de paz, efetuadas no estrangeiro</t>
  </si>
  <si>
    <t>Art.º 38º, nº 1 do EBF</t>
  </si>
  <si>
    <t>DF.1.A.012</t>
  </si>
  <si>
    <t>Remunerações auferidas ao abrigo de acordos e relações de cooperação</t>
  </si>
  <si>
    <t>Art.º 39º, nº 1, 2, 3 e 5 do EBF</t>
  </si>
  <si>
    <t>DF.1.A.017</t>
  </si>
  <si>
    <t>Lucros derivados de obras ou trabalhos das infraestruturas comuns NATO a realizar em território português por empreiteiros ou arrematantes, nacionais ou estrangeiros</t>
  </si>
  <si>
    <t>Art.º 40º, nº 1 do EBF</t>
  </si>
  <si>
    <t>DF.1.A.020</t>
  </si>
  <si>
    <t>Fundos de Pensões, Regime Público de Capitalização e PPR</t>
  </si>
  <si>
    <t>Art.º 16º, nº 3 e 6
17º, nº 1
21º, nº 2 do EBF</t>
  </si>
  <si>
    <t>DF.1.A.021</t>
  </si>
  <si>
    <t>Propriedade literária, artística e científica quando auferidos pelos titulares originários de direitos de autor ou conexos residentes em território português</t>
  </si>
  <si>
    <t>Art.º 58º, nº 1 do EBF</t>
  </si>
  <si>
    <t>DF.1.A.022</t>
  </si>
  <si>
    <t>Remunerações dos tripulantes dos navios da zona franca da Madeira e da Ilha de Santa Maria</t>
  </si>
  <si>
    <t>Art.º 33º, nº 8 do EBF</t>
  </si>
  <si>
    <t>DF.1.A.036</t>
  </si>
  <si>
    <t>Donativos em dinheiro</t>
  </si>
  <si>
    <t>Art.º 63º, nº 1 do EBF</t>
  </si>
  <si>
    <t>DF.1.A.043</t>
  </si>
  <si>
    <t>Donativos ao abrigo da Lei da Liberdade Religiosa</t>
  </si>
  <si>
    <t>Art.º 32º da Lei 16/2001</t>
  </si>
  <si>
    <t>DF.1.A.046</t>
  </si>
  <si>
    <t>Donativos em dinheiro concedidos a igrejas e instituições religiosas</t>
  </si>
  <si>
    <t>Art.º 63º, nº 2 do EBF</t>
  </si>
  <si>
    <t>DF.1.A.051</t>
  </si>
  <si>
    <t>Conta Poupança Habitação (CPH)</t>
  </si>
  <si>
    <t>Art.º 18º do EBF</t>
  </si>
  <si>
    <t>DF.1.A.054</t>
  </si>
  <si>
    <t>IVA suportado em faturas comunicadas à AT</t>
  </si>
  <si>
    <t>Art.º 78º - F do CIRS</t>
  </si>
  <si>
    <t>DF.1.A.055</t>
  </si>
  <si>
    <t>Rendimentos auferidos em atividades de elevado valor acrescentado por residentes não habituais em território português</t>
  </si>
  <si>
    <t>Art.º 72º, nº 10 e 12 do CIRS</t>
  </si>
  <si>
    <t>DF.1.A.056</t>
  </si>
  <si>
    <t>Encargos suportados pelo proprietário relacionados com a reabilitação de imóveis descritos no nº 4 do artº 71º do EBF</t>
  </si>
  <si>
    <t>Art.º 71º, nº 4 do EBF</t>
  </si>
  <si>
    <t>DF.1.A.057</t>
  </si>
  <si>
    <t>Compensação pela deslocação e permanência no estrangeiro que exceda os limites legais previstos no CIRS por período não inferior a 90 dias</t>
  </si>
  <si>
    <t>Art.º 39º-A, nº 1 do EBF</t>
  </si>
  <si>
    <t>DF.1.A.058</t>
  </si>
  <si>
    <t>Investimentos elegíveis no âmbito do Programa Semente</t>
  </si>
  <si>
    <t>Art.º 43º-A, nº 1 do EBF</t>
  </si>
  <si>
    <t>DF.1.A.059</t>
  </si>
  <si>
    <t>Isenção em IRS das remunerações auferidas pelos tripulantes dos navios ou embarcações consideradas para efeitos do regime especial de determinação da matéria coletável, desde que verificadas determinadas condições</t>
  </si>
  <si>
    <t>Art.º 4.º do DL 92/2018</t>
  </si>
  <si>
    <t>DF.1.A.060</t>
  </si>
  <si>
    <t>Valor investido por sócios da sociedade por quotas unipessoais ICR</t>
  </si>
  <si>
    <t>Art.º 32º-A, nº 5 do EBF</t>
  </si>
  <si>
    <t>DF.1.A.061</t>
  </si>
  <si>
    <t>Interioridade e Regiões Autónomas - Despesas de educação e formação</t>
  </si>
  <si>
    <t>Art.º 41º-B, nº 11 e 13 a) do EBF</t>
  </si>
  <si>
    <t>DF.1.A.062</t>
  </si>
  <si>
    <t>Interioridade e Regiões Autónomas - Rendas com imóveis</t>
  </si>
  <si>
    <t>Art.º 41º-B, nº 12 e 13 a) do EBF</t>
  </si>
  <si>
    <t>DF.1.A.064</t>
  </si>
  <si>
    <t>Tributação autónoma de viaturas ligeiras de passageiros híbridas plug-in</t>
  </si>
  <si>
    <t>Art.º 73º, nº 10 do CIRS</t>
  </si>
  <si>
    <t>DF.1.A.065</t>
  </si>
  <si>
    <t>Tributação autónoma de viaturas ligeiras de passageiros movidas a GPL ou GNV</t>
  </si>
  <si>
    <t>Art.º 73º, nº 11 do CIRS</t>
  </si>
  <si>
    <t>DF.1.A.074</t>
  </si>
  <si>
    <t>Isenção parcial de rendimentos das categorias A e B, de sujeitos passivos entre 18 e 26 anos, ou até aos 30 anos no caso de conclusão de doutoramento, nos 5 primeiros anos após a conclusão do ciclo de estudos</t>
  </si>
  <si>
    <t>Art.º 12ª B do CIRS</t>
  </si>
  <si>
    <t>Manutenção facultativa de creches, lactários e jardins-de-infância em benefício do pessoal da empresa, seus familiares ou outros, desde que tenham carácter geral</t>
  </si>
  <si>
    <t>Art.º 43º, nº 9 do CIRC</t>
  </si>
  <si>
    <t>Art.º 43º, nº 15 do CIRC</t>
  </si>
  <si>
    <t>Quotizações pagas pelos associados a favor das associações empresariais em conformidade com os estatutos</t>
  </si>
  <si>
    <t>Art.º 44º, nº 1 do CIRC</t>
  </si>
  <si>
    <t>Art.º 50º-A, nº 1 do CIRC</t>
  </si>
  <si>
    <t>Art.º 19º, nº 1 do EBF</t>
  </si>
  <si>
    <t>Art.º 19º-A do EBF</t>
  </si>
  <si>
    <t>Art.º 22º, nº 14 b) do EBF</t>
  </si>
  <si>
    <t>Aquisição, em território português, de eletricidade e GNV para abastecimento de certos veículos</t>
  </si>
  <si>
    <t>Art.º 59º-A do EBF</t>
  </si>
  <si>
    <t>Sistemas de car-sharing e bike-sharing</t>
  </si>
  <si>
    <t>Art.º 59º-B do EBF</t>
  </si>
  <si>
    <t>Aquisição, reparação e manutenção de frotas de velocípedes em benefício do pessoal do sujeito passivo</t>
  </si>
  <si>
    <t>Art.º 59º-C do EBF</t>
  </si>
  <si>
    <t>Art.º 59º-D, nº 12 a 15 do EBF</t>
  </si>
  <si>
    <t>Despesas de certificação biológica de explorações com produção em modo biológico</t>
  </si>
  <si>
    <t>Art.º 59º-E do EBF</t>
  </si>
  <si>
    <t>Art.º 59º-F do EBF</t>
  </si>
  <si>
    <t>Encargos com viaturas, dos sujeitos passivos no exercício da atividade cinematográfica e audiovisual desenvolvida com apoio do FATC</t>
  </si>
  <si>
    <t>Art.º 59º-H do EBF</t>
  </si>
  <si>
    <t>Art.º 59º-I, nº 1 do EBF</t>
  </si>
  <si>
    <t>Gastos e perdas considerados em 120%, relativo a depreciações fiscalmente aceites de elementos do ativo fixo tangível correspondente a embarcações eletrossolares ou exclusivamente elétricas</t>
  </si>
  <si>
    <t>Art.º 59º-J do EBF</t>
  </si>
  <si>
    <t>Donativos destinados a fins de caráter social, ambiental, desportivo e educacional</t>
  </si>
  <si>
    <t>Art.º 62º do EBF</t>
  </si>
  <si>
    <t>Donativos atribuídos no âmbito do mecenato científico</t>
  </si>
  <si>
    <t>Art.º 62º-A do EBF</t>
  </si>
  <si>
    <t>Donativos atribuídos no âmbito do mecenato cultural</t>
  </si>
  <si>
    <t>Art.º 62º-B do EBF</t>
  </si>
  <si>
    <t>Art.º 71º, nº 27 do EBF</t>
  </si>
  <si>
    <t>Rendimentos prediais resultantes de contratos de arrendamento ou subarrendamento habitacional enquadrados no Programa de Arrendamento Acessível</t>
  </si>
  <si>
    <t>Art.º 20º, nº 1 do DL 68/2019</t>
  </si>
  <si>
    <t>DF.1.A.208</t>
  </si>
  <si>
    <t>Isenção de Rendimentos - sujeitos passivos com deficiência</t>
  </si>
  <si>
    <t>Art.º 56º - A do CIRS</t>
  </si>
  <si>
    <t>DF.1.A.209</t>
  </si>
  <si>
    <t>Deduções à Coleta - sujeitos passivos com deficiência</t>
  </si>
  <si>
    <t>Art.º 87º do CIRS</t>
  </si>
  <si>
    <t>Incentivo Fiscal à Valorização Salarial</t>
  </si>
  <si>
    <t>Apoio extraordinário à tributação dos rendimentos prediais decorrentes de contratos de arrendamento auferidos em 2023</t>
  </si>
  <si>
    <t>Majorações dos gastos referentes a consumos de electricidade e gás natural, na parte que excedam os do período anterior, deduzidos de eventuais apoios nos termos do Decreto-Lei n.º 30-B/2022, de 18 de abril</t>
  </si>
  <si>
    <t>Majorações dos gastos referentes ao regime extraordinário de apoio a encargos suportados na produção agrícola</t>
  </si>
  <si>
    <t>Benefícios fiscais considerados desagravamentos estruturais após revisão da classificação em 2021</t>
  </si>
  <si>
    <t>Variação em
2021/2020</t>
  </si>
  <si>
    <t>DE.1</t>
  </si>
  <si>
    <t>DE.1.A</t>
  </si>
  <si>
    <t>DE.1.A.019</t>
  </si>
  <si>
    <t>Remunerações auferidas pelo pessoal de missões diplomáticas e consulares e de organizações estrangeiras ou internacionais</t>
  </si>
  <si>
    <t>Art.º 37º, nº 1 a) e b) e n.º 2 do EBF</t>
  </si>
  <si>
    <t>DE.1.A.170</t>
  </si>
  <si>
    <t>Dependentes</t>
  </si>
  <si>
    <t>Art.º 78º-A, nº 1 a) e b), n.º 2 a) e n.º 3 do CIRS</t>
  </si>
  <si>
    <t>DE.1.A.171</t>
  </si>
  <si>
    <t>Ascendentes</t>
  </si>
  <si>
    <t>Art.º 78º-A, nº 1 c) e n.º 2 b) do CIRS</t>
  </si>
  <si>
    <t>DE.1.A.172</t>
  </si>
  <si>
    <t>Despesas gerais dos agregados familiares</t>
  </si>
  <si>
    <t>Art.º 78º-B, nº 1 e 9 do CIRS</t>
  </si>
  <si>
    <t>DE.1.A.173</t>
  </si>
  <si>
    <t>Despesas de saúde e Seguros de saúde</t>
  </si>
  <si>
    <t>Art.º 78º-C, nº 1 a), b) e d) do CIRS</t>
  </si>
  <si>
    <t>DE.1.A.174</t>
  </si>
  <si>
    <t>Despesas de formação e educação, incluindo formação
profissional</t>
  </si>
  <si>
    <t>Art.º 78º-D, nº 1 do CIRS</t>
  </si>
  <si>
    <t>DE.1.A.175</t>
  </si>
  <si>
    <t>Encargos com imóveis</t>
  </si>
  <si>
    <t>Art.º 78º-E, nº 1 a), b), c) e d) do CIRS</t>
  </si>
  <si>
    <t>DE.1.A.176</t>
  </si>
  <si>
    <t>Por cada sujeito passivo</t>
  </si>
  <si>
    <t>Art.º 79º nº 1 a) do CIRS</t>
  </si>
  <si>
    <t>DE.1.A.187</t>
  </si>
  <si>
    <t>Pensões de alimentos</t>
  </si>
  <si>
    <t>Art.º 83º-A do CIRS</t>
  </si>
  <si>
    <t>DE.1.A.188</t>
  </si>
  <si>
    <t>Encargos com lares</t>
  </si>
  <si>
    <t>Art.º 84º, nº 1 do CIRS</t>
  </si>
  <si>
    <t>Metade da diferença positiva entre as mais-valias e as menos-valias, quando o valor de realização seja reinvestido em novos ativos fixos</t>
  </si>
  <si>
    <t>Art.º 48º, nº 1 do CIRC</t>
  </si>
  <si>
    <t>DE.1.A.210</t>
  </si>
  <si>
    <t>Prémios de seguro (acidentes pessoais e de vida)</t>
  </si>
  <si>
    <t>Art.º 86º do CIRS</t>
  </si>
  <si>
    <t>CÓDIGO</t>
  </si>
  <si>
    <t>DESIGNAÇÃO</t>
  </si>
  <si>
    <t>DF.1.B</t>
  </si>
  <si>
    <t>Imposto sobre o rendimento das pessoas colectivas (IRC)</t>
  </si>
  <si>
    <t>DF.1.B.003</t>
  </si>
  <si>
    <t>Atividades culturais, recreativas e desportivas</t>
  </si>
  <si>
    <t>Art.º 11º do CIRC
Art. 54º, nº 1 do EBF</t>
  </si>
  <si>
    <t>DF.1.B.005</t>
  </si>
  <si>
    <t>Empreiteiros ou arrematantes, nacionais ou estrangeiros, relativamente aos lucros derivados de obras e trabalhos das infraestruturas comuns NATO a realizar em território português</t>
  </si>
  <si>
    <t>Art.º 14º, nº 2 do CIRC</t>
  </si>
  <si>
    <t>DF.1.B.007</t>
  </si>
  <si>
    <t xml:space="preserve">Pessoas coletivas de utilidade pública e de solidariedade social </t>
  </si>
  <si>
    <t>Art.º 10º do CIRC</t>
  </si>
  <si>
    <t>DF.1.B.008</t>
  </si>
  <si>
    <t>DF.1.B.013</t>
  </si>
  <si>
    <t>Sociedades ou associações científicas internacionais sem fim lucrativo que estabeleçam as suas sedes permanentes em Portugal (a conceder pelo Ministro das Finanças)</t>
  </si>
  <si>
    <t>Art.º 57º do EBF</t>
  </si>
  <si>
    <t>DF.1.B.014</t>
  </si>
  <si>
    <t>Pessoas coletivas publicas, de tipo associativo, criadas por lei para assegurar a disciplina e representação do exercício de profissões liberais, confederações, associações patronais, sindicais e de pais</t>
  </si>
  <si>
    <t>Art.º 55º do EBF</t>
  </si>
  <si>
    <t>DF.1.B.017</t>
  </si>
  <si>
    <t>Rendimentos derivados dos terrenos baldios</t>
  </si>
  <si>
    <t>Art.º 59º, nº 1 do EBF</t>
  </si>
  <si>
    <t>DF.1.B.018</t>
  </si>
  <si>
    <t xml:space="preserve">Entidades gestoras de denominações de origem e indicações geográficas​ </t>
  </si>
  <si>
    <t>Art.º 52º do EBF</t>
  </si>
  <si>
    <t>DF.1.B.021</t>
  </si>
  <si>
    <t>Criação líquida de postos de trabalho para jovens e desempregados de longa duração</t>
  </si>
  <si>
    <t>DF.1.B.023</t>
  </si>
  <si>
    <t>Rendimentos dos estabelecimentos de ensino particular integrados no sistema educativo</t>
  </si>
  <si>
    <t>Art.º 56º do EBF</t>
  </si>
  <si>
    <t>DF.1.B.025</t>
  </si>
  <si>
    <t>Rendimentos de unidades de participação em fundos, auferidos por sujeitos passivos de IRC que exerçam a título principal uma atividade comercial, industrial ou agrícola</t>
  </si>
  <si>
    <t>DF.1.B.027</t>
  </si>
  <si>
    <t>Outros fundos isentos definitivamente</t>
  </si>
  <si>
    <t>DF.1.B.029</t>
  </si>
  <si>
    <t>Projetos de investimento à internacionalização</t>
  </si>
  <si>
    <t>Art.º 41º, nº 4 do EBF
Art.º 22º do DL 249/2009</t>
  </si>
  <si>
    <t>DF.1.B.030</t>
  </si>
  <si>
    <t>Benefícios fiscais contratuais ao investimento</t>
  </si>
  <si>
    <t>Art.º 2.º a 21.º do DL 162/2014
Art. 8º, nº 1 a) do DLR 24/2016/M
Art. º 6º do DLR 2/1999/A
Art.º 16º, nº 1 a) do DL 249/2009
Art.º 3º, nº 1  do DLR 18/1999/M</t>
  </si>
  <si>
    <t>DF.1.B.032</t>
  </si>
  <si>
    <t>Tributação dos lucros das empresas armadoras da marinha mercante nacional</t>
  </si>
  <si>
    <t>Art.º 51º, a) do EBF</t>
  </si>
  <si>
    <t>DF.1.B.034</t>
  </si>
  <si>
    <t>Outros fundos isentos temporariamente</t>
  </si>
  <si>
    <t>DF.1.B.035</t>
  </si>
  <si>
    <t>Entidades gestoras de sistemas integrados de gestão de fluxos específicos de resíduos, relativamente aos resultados que sejam reinvestidos ou utilizados para a realização do seu fim</t>
  </si>
  <si>
    <t>Art.º 53º do EBF</t>
  </si>
  <si>
    <t>DF.1.B.036</t>
  </si>
  <si>
    <t>Investimento em sociedades efetuado por Sociedades de Capital de Risco (SCR) e Investidores de Capital de Risco (ICR)</t>
  </si>
  <si>
    <t>Art.º 32º-A nº 3 e 4 do EBF</t>
  </si>
  <si>
    <t>DF.1.B.037</t>
  </si>
  <si>
    <t>Mais e menos valias realizadas pelas SGPS, pelas SCR e pelos ICR de partes de capital</t>
  </si>
  <si>
    <t>Art.º 32º, nº 2 ; 32º-A, nº 1 do EBF</t>
  </si>
  <si>
    <t>DF.1.B.055</t>
  </si>
  <si>
    <t>Estatuto Fiscal Cooperativo</t>
  </si>
  <si>
    <t>Art.º 7º, nº 3 da Lei 85/1998</t>
  </si>
  <si>
    <t>DF.1.B.065</t>
  </si>
  <si>
    <t>Benefícios fiscais aplicáveis aos territórios do Interior e às Regiões Autónomas</t>
  </si>
  <si>
    <t>Art.º 41º-B, nº 1
43º, nº 1 a) e b) do EBF</t>
  </si>
  <si>
    <t>DF.1.B.072</t>
  </si>
  <si>
    <t>Insolvência e recuperação de empresas</t>
  </si>
  <si>
    <t>Art.º 268º, nº 1 e 2 do DL 53/2004</t>
  </si>
  <si>
    <t>DF.1.B.077</t>
  </si>
  <si>
    <t xml:space="preserve">SIFIDE - Sistema de Incentivos fiscais em investigação e desenvolvimento empresarial </t>
  </si>
  <si>
    <t>Art.º 35.º a 42.º  do DL 162/2014
Art.º 36º, nº 1 do DLR 24/2016/M
Art.º 38º, nº 1 da Lei 40/2005</t>
  </si>
  <si>
    <t>DF.1.B.081</t>
  </si>
  <si>
    <t>DF.1.B.082</t>
  </si>
  <si>
    <t>Transmissibilidade de prejuízos fiscais - Do estabelecimento estável situado em território português</t>
  </si>
  <si>
    <t>Art.º 75º, nº 5 do CIRC</t>
  </si>
  <si>
    <t>DF.1.B.083</t>
  </si>
  <si>
    <t>Transmissibilidade de prejuízos fiscais - Lucros tributáveis da nova sociedade ou da sociedade incorporante</t>
  </si>
  <si>
    <t>Art.º 75º, nº 1 e 3 do CIRC</t>
  </si>
  <si>
    <t>DF.1.B.085</t>
  </si>
  <si>
    <t>Interioridade - Empresas que exerçam atividade nas areas do interior -Majorações</t>
  </si>
  <si>
    <t>Art.º 43º, nº 1 c) e d) do EBF</t>
  </si>
  <si>
    <t>DF.1.B.086</t>
  </si>
  <si>
    <t>Rendimentos das entidades licenciadas na Zona Franca da Madeira - De 01-01-2003 a 31-12-2006</t>
  </si>
  <si>
    <t>Art.º 35º do EBF</t>
  </si>
  <si>
    <t>DF.1.B.087</t>
  </si>
  <si>
    <t>Rendimentos das entidades licenciadas na Zona Franca da Madeira e Zona Franca da ilha de Santa Maria</t>
  </si>
  <si>
    <t>Art.º 35º, nº 6
36º, nº 5
36º-A, nº 6 do EBF</t>
  </si>
  <si>
    <t>DF.1.B.088</t>
  </si>
  <si>
    <t>Rendimentos das entidades licenciadas na Zona Franca da Madeira - De 01-01-2007 a 31-12-2014 e De 01-01-2015 a 31-12-2024</t>
  </si>
  <si>
    <t>Art.º 36º
36º-A, nº 1 do EBF</t>
  </si>
  <si>
    <t>DF.1.B.089</t>
  </si>
  <si>
    <t>Lucros distribuídos a entidades residentes por sociedades afiliadas residentes nos PALOP e em Timor-Leste (eliminação da dupla tributação económica)</t>
  </si>
  <si>
    <t>Art.º 42º do EBF</t>
  </si>
  <si>
    <t>DF.1.B.090</t>
  </si>
  <si>
    <t>Diferença positiva entre as mais-valias e as menos-valias resultantes da transmissão onerosa de veículos afetos ao transporte público de passageiros, táxi e de mercadorias</t>
  </si>
  <si>
    <t>Art.º 70º, nº 1 do EBF</t>
  </si>
  <si>
    <t>DF.1.B.091</t>
  </si>
  <si>
    <t>Aquisição, em território português, de combustíveis para abastecimento de veículos afetos ao transporte publico de passageiros, de mercadorias e de táxi</t>
  </si>
  <si>
    <t>Art.º 70º, nº 4 do EBF</t>
  </si>
  <si>
    <t>DF.1.B.092</t>
  </si>
  <si>
    <t>RFAI - Regime fiscal de apoio ao investimento</t>
  </si>
  <si>
    <t>Art.º 22.º a 26.º do DL 162/2014
Art. 23º, nº 1 a) do DLR 24/2016/M
Art.º 28º, nº 1 a) do DL 249/2009
Art.º 3º, nº 1 a) da Lei 10/2009</t>
  </si>
  <si>
    <t>DF.1.B.094</t>
  </si>
  <si>
    <t xml:space="preserve">Remuneração convencional do capital social </t>
  </si>
  <si>
    <t>Art.º 41º-A do EBF</t>
  </si>
  <si>
    <t>DF.1.B.095</t>
  </si>
  <si>
    <t>Cooperativas descritas nos nº 1, 2 e 16 com exceção dos resultados provenientes de operações com terceiros e de atividades alheias aos próprios fins e dos rendimentos previstos no nº 4.</t>
  </si>
  <si>
    <t>Art.º 66º-A, nº 1, 2 e 16 do EBF</t>
  </si>
  <si>
    <t>DF.1.B.096</t>
  </si>
  <si>
    <t>Aplicação da reserva para educação e formação cooperativas</t>
  </si>
  <si>
    <t>Art.º 66º-A, nº 7 do EBF</t>
  </si>
  <si>
    <t>DF.1.B.097</t>
  </si>
  <si>
    <t>CFEI I - Crédito fiscal extraordinário ao investimento Despesas - De 01-06-2013 a 31-12-2013
CFEI II - Crédito fiscalextraordinário ao investimento Despesas - De 01-07-2020 a 30-06-2021</t>
  </si>
  <si>
    <t>Art.º 3º da Lei 49/2013
Art.º 16º da Lei 27-A/2020</t>
  </si>
  <si>
    <t>DF.1.B.098</t>
  </si>
  <si>
    <t>Outras isenções definitivas</t>
  </si>
  <si>
    <t>DF.1.B.099</t>
  </si>
  <si>
    <t>Outras isenções temporárias</t>
  </si>
  <si>
    <t>DF.1.B.100</t>
  </si>
  <si>
    <t>Outras deduções ao rendimento</t>
  </si>
  <si>
    <t>DF.1.B.101</t>
  </si>
  <si>
    <t>Outras deduções à coleta</t>
  </si>
  <si>
    <t>DF.1.B.102</t>
  </si>
  <si>
    <t>Outras Reduções de Taxa</t>
  </si>
  <si>
    <t>DF.1.B.103</t>
  </si>
  <si>
    <t xml:space="preserve">Lucros reinvestidos na RAA </t>
  </si>
  <si>
    <t>Art.º 6º do DLR 2/1999/A</t>
  </si>
  <si>
    <t>DF.1.B.104</t>
  </si>
  <si>
    <t>DLRR - Regime de Dedução por lucros retidos e reinvestidos</t>
  </si>
  <si>
    <t>Art.º 27.º a 34.º do  DL 162/2014
Art.º 29º, nº 1 do DLR 24/2016/M</t>
  </si>
  <si>
    <t>DF.1.B.105</t>
  </si>
  <si>
    <t>Importâncias investidas pelos clubes desportivos em novas infraestruturas, não provenientes de subsídios</t>
  </si>
  <si>
    <t>Art.º 54º, nº 2 do EBF</t>
  </si>
  <si>
    <t>DF.1.B.106</t>
  </si>
  <si>
    <t>Lucros e juros pagos aos sócios pelas sociedades licenciadas para operar na Zona Franca da Madeira a partir de 2015-01-01 até 2024-12-31</t>
  </si>
  <si>
    <t>Art.º 36º-A, nº 10 e 11 do EBF</t>
  </si>
  <si>
    <t>DF.1.B.107</t>
  </si>
  <si>
    <t>DF.1.B.108</t>
  </si>
  <si>
    <t>DF.1.B.109</t>
  </si>
  <si>
    <t>DF.1.B.110</t>
  </si>
  <si>
    <t>Contribuições financeiras dos proprietários e produtores florestais aderentes a uma ZIF destinadas ao fundo comum constituido pela respetiva entidade gestora e encargos com defesa da floresta</t>
  </si>
  <si>
    <t>DF.1.B.112</t>
  </si>
  <si>
    <t>Rendimentos das entidades licenciadas para operar na Zona Franca da Madeira a partir de 2015-01-01 até 2024-12-31 - Derrama regional</t>
  </si>
  <si>
    <t>Art.º 36º-A, nº 12 do EBF</t>
  </si>
  <si>
    <t>DF.1.B.113</t>
  </si>
  <si>
    <t>Rendimentos das entidades licenciadas para operar na Zona Franca da Madeira a partir de 2015-01-01 até 2024-12-31 - Derrama municipal</t>
  </si>
  <si>
    <t>DF.1.B.114</t>
  </si>
  <si>
    <t>Rendimentos das entidades licenciadas para operar na Zona Franca da Madeira a partir de 2015-01-01 até 2024-12-31 - Tributações autónomas</t>
  </si>
  <si>
    <t>Art.º 36º-A, nº 14 do EBF</t>
  </si>
  <si>
    <t>DF.1.B.115</t>
  </si>
  <si>
    <t>Resultados líquidos dos períodos realizados e contabilizados separadamente pela entidade central de armazenagem nacional, na gestão das reservas estratégicas de produtos de petróleo bruto e de produtos de petróleo</t>
  </si>
  <si>
    <t>Art.º 25º A do DL 165/2013</t>
  </si>
  <si>
    <t>DF.1.B.116</t>
  </si>
  <si>
    <t>DF.1.B.117</t>
  </si>
  <si>
    <t>Despesas de produção e pós-produção cinematográfica e audiovisual realizadas em território nacional</t>
  </si>
  <si>
    <t>DF.1.B.118</t>
  </si>
  <si>
    <t>Rendimentos provenientes de contratos que tenham por objeto a cessão ou a utilização temporária de direitos de autor e direitos de prorpriedade industrial - quando registados</t>
  </si>
  <si>
    <t>DF.1.B.119</t>
  </si>
  <si>
    <t>Rendimentos obtidos no âmbito da gestão de recursos florestais por entidades de gestão florestal (EGF)</t>
  </si>
  <si>
    <t>Art.º 59º-G, nº1 do EBF</t>
  </si>
  <si>
    <t>DF.1.B.120</t>
  </si>
  <si>
    <t>Fluxos financeiros prestados por investidores sociais - majoração dos gastos ou perdas em 30%</t>
  </si>
  <si>
    <t>DF.1.B.121</t>
  </si>
  <si>
    <t>Gastos ou perdas em 110%, relativos a obras de conservação e manutenção dos prédios afetos a lojas com história</t>
  </si>
  <si>
    <t>DF.1.B.122</t>
  </si>
  <si>
    <t>Reavaliação do Ativo Fixo Tangível e Propriedades de Investimento - Majoração do aumento das depreciações e amortizações</t>
  </si>
  <si>
    <t>Art.º 8º, nº3 do DL 66/2016</t>
  </si>
  <si>
    <t>DF.1.B.123</t>
  </si>
  <si>
    <t>DF.1.B.124</t>
  </si>
  <si>
    <t>DF.1.B.125</t>
  </si>
  <si>
    <t>DF.1.B.126</t>
  </si>
  <si>
    <t>DF.1.B.127</t>
  </si>
  <si>
    <t>DF.1.B.128</t>
  </si>
  <si>
    <t>DF.1.B.129</t>
  </si>
  <si>
    <t>Rendimentos prediais obtidos no âmbito dos programas municipais de oferta para arrendamento habitacional a custos acessíveis</t>
  </si>
  <si>
    <t>DF.1.B.130</t>
  </si>
  <si>
    <t>Majoração dos gastos suportados com a aquisição de passes sociais em benefício do pessoal</t>
  </si>
  <si>
    <t>DF.1.B.131</t>
  </si>
  <si>
    <t>Majoração das despesas com aquisição de bens e serviços diretamente necessários para a implementação da submissão do SAFT-PT relativo à contabilidade, do código QR e do ATCUD</t>
  </si>
  <si>
    <t>Art.º 404º, nº 3 e 4 da Lei 75-B/2020
Art.º 316º, nº 1 da Lei 12/2022</t>
  </si>
  <si>
    <t>DF.1.B.132</t>
  </si>
  <si>
    <t>Região Autónoma dos Açores</t>
  </si>
  <si>
    <t>Art.º 5º do DLR 2/1999/A</t>
  </si>
  <si>
    <t>DF.1.B.133</t>
  </si>
  <si>
    <t>Art.º 2º do DLR 2/2001/M</t>
  </si>
  <si>
    <t>DF.1.B.134</t>
  </si>
  <si>
    <t>Majorações aplicadas aos donativos relativos ao mecenato cultural extraordinário para 2021</t>
  </si>
  <si>
    <t>Art.º 397º da  Lei 75-B/2020
Art.º 315º da Lei 12/2022</t>
  </si>
  <si>
    <t>DF.1.B.135</t>
  </si>
  <si>
    <t>Majoração das despesas elegíveis, incorridas nos períodos de 2021 e 2022, no âmbito de participação conjunta em projetos de promoção externa</t>
  </si>
  <si>
    <t>Art.º 400º, nº 1 da Lei 75-B/2020</t>
  </si>
  <si>
    <t>DF.1.B.136</t>
  </si>
  <si>
    <t>Art.º 88º, nº 18 do CIRC</t>
  </si>
  <si>
    <t>DF.1.B.137</t>
  </si>
  <si>
    <t>Art.º 88º, nº 19 do CIRC</t>
  </si>
  <si>
    <t>DF.1.B.138</t>
  </si>
  <si>
    <t>Art.º  231º da Lei 24-D/2022
Art.º 239º da Lei 82/2023</t>
  </si>
  <si>
    <t>DF.1.B.139</t>
  </si>
  <si>
    <t>Art.º  232º da Lei 24-D/2022
Art.º 240º da Lei 82/2023</t>
  </si>
  <si>
    <t>DF.1.B.140</t>
  </si>
  <si>
    <t>Incentivo Fiscal à Recuperação (IFR)</t>
  </si>
  <si>
    <t>Art.º 307º da Lei 12/2022</t>
  </si>
  <si>
    <t>DF.1.B.141</t>
  </si>
  <si>
    <t>Lucros realizados pelas pessoas coletivas de navegação marítima e aérea não residentes provenientes da exploração de navios ou aeronaves</t>
  </si>
  <si>
    <t>Art.º 13º do CIRC</t>
  </si>
  <si>
    <t>DF.1.B.147</t>
  </si>
  <si>
    <t>Lucros derivados das obras e trabalhos na Base das Lajes e instalações de apoio</t>
  </si>
  <si>
    <t>Art.º XI do RAR 38/1995</t>
  </si>
  <si>
    <t>DF.1.B.148</t>
  </si>
  <si>
    <t>Concessionários nacionais de produção hidroelétrica e termoelétrica e de transporte e grande distribuição de energia elétrica - Regime fiscal das concessões do Estado no âmbito da política nacional de eletrificação</t>
  </si>
  <si>
    <t>Art.º 67º do DL 43335/1960</t>
  </si>
  <si>
    <t>DF.1.B.150</t>
  </si>
  <si>
    <t>Rendimentos obtidos por fundos de investimento imobiliário em reabilitação urbana</t>
  </si>
  <si>
    <t>Art.º 71º, nº 1 do EBF</t>
  </si>
  <si>
    <t>DF.1.B.151</t>
  </si>
  <si>
    <t>Interioridade - Empresas que exerçam atividade nas áreas do interior, designadas "áreas beneficiárias" - regime transitório</t>
  </si>
  <si>
    <t>Art.º 43º do EBF</t>
  </si>
  <si>
    <t>DF.1.B.152</t>
  </si>
  <si>
    <t>Art.º 19º-B do EBF</t>
  </si>
  <si>
    <t>DF.1.B.153</t>
  </si>
  <si>
    <t>Regime Fiscal de Incentivo à Capitalização das Empresas</t>
  </si>
  <si>
    <t>Art.º 43º-D do EBF</t>
  </si>
  <si>
    <t>DF.1.B.165</t>
  </si>
  <si>
    <t>Finanças Locais - Derramas</t>
  </si>
  <si>
    <t>Art.º 18º da Lei 73/2013</t>
  </si>
  <si>
    <t>DF.1.B.212</t>
  </si>
  <si>
    <t>Art.º 3º, nº 3 da Lei 19/2022</t>
  </si>
  <si>
    <t>DF.1.B.213</t>
  </si>
  <si>
    <t>Majoração dos encargos correspondentes à criação líquida de postos de trabalho</t>
  </si>
  <si>
    <t>Art.º 41º-B, nº 6 do EBF</t>
  </si>
  <si>
    <t>DF.1.B.999</t>
  </si>
  <si>
    <t>Resultado da liquidação (correção a outros desagravamentos fiscais)</t>
  </si>
  <si>
    <t>Art.º 92º do CIRC</t>
  </si>
  <si>
    <t>DE.1.B</t>
  </si>
  <si>
    <t>DE.1.B.142</t>
  </si>
  <si>
    <t>Rendimentos de fundos de pensões e equiparáveis</t>
  </si>
  <si>
    <t>Art.º 16º, nº 1 e 7 do EBF</t>
  </si>
  <si>
    <t>DE.1.B.143</t>
  </si>
  <si>
    <t>Rendimentos dos fundos de poupança-reforma, poupança-educação e poupança-reforma/educação</t>
  </si>
  <si>
    <t>Art.º 21º, nº 1 do EBF</t>
  </si>
  <si>
    <t>DE.1.B.144</t>
  </si>
  <si>
    <t xml:space="preserve">Rendimentos obtidos pelos fundos de capital de risco </t>
  </si>
  <si>
    <t>Art.º 23º, nº 1 do EBF</t>
  </si>
  <si>
    <t>DE.1.B.145</t>
  </si>
  <si>
    <t xml:space="preserve">Rendimentos obtidos pelos fundos de investimento imobiliário em recursos florestais </t>
  </si>
  <si>
    <t>Art.º 24º, nº 1 do EBF</t>
  </si>
  <si>
    <t>DE.1.B.149</t>
  </si>
  <si>
    <t xml:space="preserve">Rendimentos de fundos de poupança em ações </t>
  </si>
  <si>
    <t>Art.º 26º, nº 1 do EBF</t>
  </si>
  <si>
    <t>DE.1.B.174</t>
  </si>
  <si>
    <t>Protecção do ambiente</t>
  </si>
  <si>
    <t>Protecção social</t>
  </si>
  <si>
    <t>DF.3</t>
  </si>
  <si>
    <t>DF.3.B</t>
  </si>
  <si>
    <t>IVA - interno</t>
  </si>
  <si>
    <t>DF.3.B.010</t>
  </si>
  <si>
    <t>Importação de triciclos, cadeiras de rodas, automóveis ligeiros de passageiros ou mistos para uso próprio das pessoas com deficiência, de acordo com o CISV</t>
  </si>
  <si>
    <t>Art.º 13º, nº 1 j) do CIVA</t>
  </si>
  <si>
    <t>DF.3.B.056</t>
  </si>
  <si>
    <t>Comunidades Religiosas</t>
  </si>
  <si>
    <t>Art.º 2º, nº 1 do DL 20/1990</t>
  </si>
  <si>
    <t>DF.3.B.057</t>
  </si>
  <si>
    <t>Instituições Particulares de Solidariedade Social</t>
  </si>
  <si>
    <t>Art.º 2º, nº 1, c) do DL 84/2017</t>
  </si>
  <si>
    <t>DF.3.B.058</t>
  </si>
  <si>
    <t>Forças armadas e forças e serviços de segurança incluindo as efetuadas com destino a estas, realizadas através da SG do MAI</t>
  </si>
  <si>
    <t>Art.º 2º, nº 1, a) do DL 84/2017</t>
  </si>
  <si>
    <t>DF.3.B.059</t>
  </si>
  <si>
    <t>Associações e corpos de bombeiros</t>
  </si>
  <si>
    <t>Art.º 2º, nº 1, b) do DL 84/2017</t>
  </si>
  <si>
    <t>DF.3.B.060</t>
  </si>
  <si>
    <t>Partidos Políticos - Aquisição e transmissão de bens e serviços que visem difundir a sua mensagem política e/ou inseridas em iniciativas especiais de angariação de fundos em seu proveito exclusivo</t>
  </si>
  <si>
    <t>Art.º 10º, nº 1 g) e h) do Lei 19/2003</t>
  </si>
  <si>
    <t>DF.3.B.077</t>
  </si>
  <si>
    <t>Importações, transmissões de bens e prestações de serviços - Taxa Reduzida Continente</t>
  </si>
  <si>
    <t>Art.º 18º nº 1 a)  do CIVA</t>
  </si>
  <si>
    <t>DF.3.B.078</t>
  </si>
  <si>
    <t>Importações, transmissões de bens e prestações de serviços - Taxa Intermédia Continente</t>
  </si>
  <si>
    <t>Art.º 18º nº 1 b) do CIVA</t>
  </si>
  <si>
    <t>DF.3.B.086</t>
  </si>
  <si>
    <t>Instituições de Ensino Superior e Entidades sem fins lucrativos do sistema nacional de ciência e tecnologia inscritas no IPTCN</t>
  </si>
  <si>
    <t>Art.º 2º, nº 1, d) do DL 84/2017</t>
  </si>
  <si>
    <t>DF.3.B.087</t>
  </si>
  <si>
    <t>Restituição de IVA do montante equivalente a 50% do IVA suportado e não dedutível com as despesas relativas à organização de congressos, feiras, exposições, seminários, conferências e similares para as entidades com a CAE principal «82300 - Organização de feiras, congressos e outros eventos similares»</t>
  </si>
  <si>
    <t>Art.º 2º, nº 1, e) do DL 84/2017</t>
  </si>
  <si>
    <t>DE.3</t>
  </si>
  <si>
    <t>DE.3.B</t>
  </si>
  <si>
    <t>DE.3.B.026</t>
  </si>
  <si>
    <t>Representações diplomáticas, consulares e organizações internacionais e respetivo pessoal</t>
  </si>
  <si>
    <t>Art.º  do DL 143/1986</t>
  </si>
  <si>
    <t>DE.3.B.061</t>
  </si>
  <si>
    <t>Regime forfetário dos produtores agrícolas</t>
  </si>
  <si>
    <t>Art.º 59º-B do CIVA</t>
  </si>
  <si>
    <t>DF.2</t>
  </si>
  <si>
    <t>Património</t>
  </si>
  <si>
    <t>DF.2.E</t>
  </si>
  <si>
    <t>ISelo</t>
  </si>
  <si>
    <t>DF.2.E.003</t>
  </si>
  <si>
    <t>Aquisições de prédios com destino à instalação de empreendimentos qualificados de utilidade turística</t>
  </si>
  <si>
    <t>Art.º 20º, nº 1 do DL 423/1983</t>
  </si>
  <si>
    <t>DF.2.E.010</t>
  </si>
  <si>
    <t>Empresas armadoras da marinha mercante - operações de financiamento externo para aquisição de navios, contentores e outro equipamento</t>
  </si>
  <si>
    <t>Art.º 51º, b) do EBF</t>
  </si>
  <si>
    <t>DF.2.E.011</t>
  </si>
  <si>
    <t>Documentos, livros, papeis, contratos, operações, atos e produtos previstos na tabela geral respeitantes a entidades licenciadas nas Zonas Francas da Madeira e da ilha de Santa Maria e às empresas concessionárias</t>
  </si>
  <si>
    <t>Art.º 33º, nº 11  do EBF</t>
  </si>
  <si>
    <t>DF.2.E.012</t>
  </si>
  <si>
    <t>Sociedades de agricultura de grupo</t>
  </si>
  <si>
    <t>Art.º 8º do DL 336/1989</t>
  </si>
  <si>
    <t>DF.2.E.013</t>
  </si>
  <si>
    <t>Reorganização de empresas em resultado de operações de reestruturação ou de acordos de cooperação - Transmissão de imóveis ou de estabelecimento comercial, industrial ou agrícola, necessários às operações</t>
  </si>
  <si>
    <t>Art.º 60º, nº 1 b) do EBF</t>
  </si>
  <si>
    <t>DF.2.E.021</t>
  </si>
  <si>
    <t>Atos, contratos, documentos, títulos e outros factos, incluindo as transmissões gratuitas de bens, por parte de cooperativas</t>
  </si>
  <si>
    <t>Art.º 66º-A, nº 13 do EBF</t>
  </si>
  <si>
    <t>DF.2.E.023</t>
  </si>
  <si>
    <t>Juros cobrados por empréstimos para habitação própria</t>
  </si>
  <si>
    <t>Art.º 7º, nº 1 l) do CIS</t>
  </si>
  <si>
    <t>DF.2.E.024</t>
  </si>
  <si>
    <t>Instituições Particulares de Solidariedade Social e equiparadas</t>
  </si>
  <si>
    <t>Art.º 6º, d)  do CIS</t>
  </si>
  <si>
    <t>DF.2.E.026</t>
  </si>
  <si>
    <t>Operações financeiras por prazo não superior a 1 ano efetuadas por sociedades de capital de risco a favor de sociedades em que detenham participações, e entre outras sociedades a favor de participadas</t>
  </si>
  <si>
    <t>Art.º 7º, nº 1 g) do CIS</t>
  </si>
  <si>
    <t>DF.2.E.027</t>
  </si>
  <si>
    <t>Pessoas coletivas de utilidade pública administrativa e de mera utilidade pública</t>
  </si>
  <si>
    <t>Art.º 6º, c)  do CIS</t>
  </si>
  <si>
    <t>DF.2.E.029</t>
  </si>
  <si>
    <t>Garantias inerentes a operações de entidade gestora de mercados regulamentados ou sancionada no exercício de poder legal</t>
  </si>
  <si>
    <t>Art.º 7º, nº 1 d) do CIS</t>
  </si>
  <si>
    <t>DF.2.E.030</t>
  </si>
  <si>
    <t>Reporte de valores mobiliários ou direitos equiparados realizados em bolsa de valores</t>
  </si>
  <si>
    <t>Art.º 7º, nº 1 m) do CIS</t>
  </si>
  <si>
    <t>DF.2.E.032</t>
  </si>
  <si>
    <t>Sociedades gestoras das intervenções previstas no programa POLIS</t>
  </si>
  <si>
    <t>Art.º 1º, nº 1 c) do DL 314/2000</t>
  </si>
  <si>
    <t>DF.2.E.033</t>
  </si>
  <si>
    <t>Partidos Políticos</t>
  </si>
  <si>
    <t>Art.º 10º, nº 1 a) da Lei 19/2003</t>
  </si>
  <si>
    <t>DF.2.E.035</t>
  </si>
  <si>
    <t>Insolvência e recuperação de empresas - Atos praticados no âmbito da liquidação da massa insolvente</t>
  </si>
  <si>
    <t>Art.º 269º do DL 53/2004</t>
  </si>
  <si>
    <t>DF.2.E.045</t>
  </si>
  <si>
    <t>Aquisições de prédios urbanos destinados exclusivamente a arrendamento para habitação permanente pelos FIIAH</t>
  </si>
  <si>
    <t>Art.º 8º, nº 7 a) da Lei 64-A/2008 (artº 104º)</t>
  </si>
  <si>
    <t>DF.2.E.046</t>
  </si>
  <si>
    <t>Aquisições de prédios urbanos destinados a habitação própria e permanente, em resultado do exercício da opção de compra pelos arrendatários dos imóveis que integram os FIIAH</t>
  </si>
  <si>
    <t>Art.º 8º, nº 7 b) da Lei 64-A/2008 (artº 104º)</t>
  </si>
  <si>
    <t>DF.2.E.047</t>
  </si>
  <si>
    <t>Reforma Agrária - Operações de liquidação de sociedades</t>
  </si>
  <si>
    <t>Art.º 4º do DL 377/1990</t>
  </si>
  <si>
    <t>DF.2.E.053</t>
  </si>
  <si>
    <t>Associativismo municipal</t>
  </si>
  <si>
    <t xml:space="preserve">Art.º 30º da Lei 45/2008         </t>
  </si>
  <si>
    <t>DF.2.E.055</t>
  </si>
  <si>
    <t>Instituições de segurança social</t>
  </si>
  <si>
    <t>Art.º 6º, b)  do CIS</t>
  </si>
  <si>
    <t>DF.2.E.058</t>
  </si>
  <si>
    <t>Cônjuge ou unido de facto, descendentes e ascendentes, nas transmissões gratuitas sujeitas à verba 1.2 da tabela geral de que são beneficiários</t>
  </si>
  <si>
    <t>Art.º 6º, e)  do CIS</t>
  </si>
  <si>
    <t>DF.2.E.061</t>
  </si>
  <si>
    <t>Universidade Católica Portuguesa</t>
  </si>
  <si>
    <t>Art.º 10º , nº1 a) do DL 307/1971</t>
  </si>
  <si>
    <t>DF.2.E.063</t>
  </si>
  <si>
    <t>Prémios e comissões relativos a seguros do ramo "vida"</t>
  </si>
  <si>
    <t>Art.º 7º, nº 1 b) do CIS</t>
  </si>
  <si>
    <t>DF.2.E.066</t>
  </si>
  <si>
    <t>Operações realizadas por detentores de capital social a entidades nas quais detenham diretamente uma participação não inferior a 10% e mais de 1 ano</t>
  </si>
  <si>
    <t>Art.º 7º, nº 1 h) do CIS</t>
  </si>
  <si>
    <t>DF.2.E.067</t>
  </si>
  <si>
    <t>Suprimentos, incluindo os respetivos juros efetuados por sócios à sociedade</t>
  </si>
  <si>
    <t>Art.º 7º, nº 1 i) do CIS</t>
  </si>
  <si>
    <t>DF.2.E.068</t>
  </si>
  <si>
    <t>Mútuos de crédito à habitação até ao montante do capital em dívida, quando resulte mudança do credor hipotecário</t>
  </si>
  <si>
    <t>Art.º 7º, nº 1 j) do CIS</t>
  </si>
  <si>
    <t>DF.2.E.069</t>
  </si>
  <si>
    <t>Crédito concedido por meio de conta poupança ordenado</t>
  </si>
  <si>
    <t>Art.º 7º, nº 1 n) do CIS</t>
  </si>
  <si>
    <t>DF.2.E.070</t>
  </si>
  <si>
    <t>Atos, contratos e operações em que as instituições comunitárias ou o Banco Europeu de Investimentos sejam intervenientes</t>
  </si>
  <si>
    <t>Art.º 7º, nº 1 o) do CIS</t>
  </si>
  <si>
    <t>DF.2.E.071</t>
  </si>
  <si>
    <t>Jogo do bingo e os jogos organizados por instituições de solidariedade social e outras pessoas coletivas que desempenhem fins de caridade, assistência ou de beneficência</t>
  </si>
  <si>
    <t>Art.º 7º, nº 1 p) do CIS</t>
  </si>
  <si>
    <t>DF.2.E.075</t>
  </si>
  <si>
    <t>nCFI - RFAI - Aquisições de prédios que constituam aplicações relevantes</t>
  </si>
  <si>
    <t>Art.º 23º, nº 1 d) do DL 162/2014</t>
  </si>
  <si>
    <t>DF.2.E.076</t>
  </si>
  <si>
    <t>nCFI - Regime dos benefícios fiscais contratuais ao investimento produtivo - Atos ou contratos necessários à realização do projeto de investimento</t>
  </si>
  <si>
    <t>Art.º 8º, nº 1 d) do DL 162/2014</t>
  </si>
  <si>
    <t>DF.2.E.083</t>
  </si>
  <si>
    <t>Aquisições onerosas de prédios rústicos que correspondam a áreas florestais abrangidas por ZIF ou de prédios contíguos aos mesmos</t>
  </si>
  <si>
    <t>Art.º 59º-D, nº 2 do EBF</t>
  </si>
  <si>
    <t>DF.2.E.084</t>
  </si>
  <si>
    <t>Aquisições onerosas de prédios rústicos destinados à exploração florestal que sejam confinantes com outros submetidos a plano de gestão florestal</t>
  </si>
  <si>
    <t>Art.º 59º-D, nº 3 do EBF</t>
  </si>
  <si>
    <t>DF.2.E.085</t>
  </si>
  <si>
    <t>Estruturação fundiária - Transmissões, aquisição e compra ou permuta de prédios rústicos</t>
  </si>
  <si>
    <t>Art.º 51º, nº 2 da Lei 111/2015</t>
  </si>
  <si>
    <t>DF.2.E.086</t>
  </si>
  <si>
    <t>Observatório Europeu da Droga e da Toxicodependência</t>
  </si>
  <si>
    <t>Art.º 35º da Lei 39-B/1994</t>
  </si>
  <si>
    <t>DF.2.E.092</t>
  </si>
  <si>
    <t>DF.2.E.104</t>
  </si>
  <si>
    <t>CFI RAM - Regime de benefícios fiscais contratuais ao investimento produtivo na Região Autónoma da Madeira - Atos ou contratos necessários à realização do projeto de investimento</t>
  </si>
  <si>
    <t>Art.º 8º, nº 1 c) do DLR 24/2016/M</t>
  </si>
  <si>
    <t>DF.2.E.107</t>
  </si>
  <si>
    <t>Operações de reporte de valores mobiliários ou direitos equiparados realizados em bolsa de valores, bem como o reporte e a alienação fiduciária em garantia realizados pelas instituições financeiras com interposição de contrapartes centrais</t>
  </si>
  <si>
    <t>Art.º 32º-D do EBF</t>
  </si>
  <si>
    <t>DF.2.E.109</t>
  </si>
  <si>
    <t>Operações de crédito concedido a EGF e por estas utilizado, bem como os juros decorrentes dessas operações</t>
  </si>
  <si>
    <t>Art.º 59º-G, nº 9 e nº 15 do EBF</t>
  </si>
  <si>
    <t>DF.2.E.110</t>
  </si>
  <si>
    <t>Apólices de seguros de crédito à exportação, apólices de seguros caução e garantias bancárias na ordem externa - no âmbito do COVID</t>
  </si>
  <si>
    <t>Art.º 2º do DL 109/2020</t>
  </si>
  <si>
    <t>DF.2.E.112</t>
  </si>
  <si>
    <t>CP - Comboios de  Portugal</t>
  </si>
  <si>
    <t>Art.º 15, nº 4, c) do DL 137-A/2009</t>
  </si>
  <si>
    <t>DF.2.E.114</t>
  </si>
  <si>
    <t>Estruturação Fundiária</t>
  </si>
  <si>
    <t>Art.º 51º, nº 3 do DL 111/2015</t>
  </si>
  <si>
    <t>DF.2.E.118</t>
  </si>
  <si>
    <t>Associações Representativas das Famílias</t>
  </si>
  <si>
    <t>Art.º 6º, nº 1, g) dA Lei nº 9/1997</t>
  </si>
  <si>
    <t>DF.2.E.119</t>
  </si>
  <si>
    <t>Transportes Aéreos Portugueses S.A.</t>
  </si>
  <si>
    <t>Art.º único, nº 2 do DL 258/1998</t>
  </si>
  <si>
    <t>DF.2.E.120</t>
  </si>
  <si>
    <t>Apólices de seguros de crédito à exportação, incluindo os seguros de crédito financeiros e os seguros caução na ordem externa, concedidos com ou sem garantia do Estado, até 31 de dezembro 2022</t>
  </si>
  <si>
    <t>Art.º 1º, a) do DL 109/2020</t>
  </si>
  <si>
    <t>DF.2.E.121</t>
  </si>
  <si>
    <t>Garantias das obrigações, sob a forma de garantias bancárias na ordem externa ou de seguros caução na ordem externa, até 31 de dezembro de 2022, desde que, em qualquer dos casos, o imposto constitua encargo do exportador e o mesmo esteja a atuar no âmbito da sua atividade de exportação</t>
  </si>
  <si>
    <t>Art.º 1º, b) do DL 109/2020</t>
  </si>
  <si>
    <t>DF.2.E.122</t>
  </si>
  <si>
    <t>Moratórias para cobrir necessidades de liquidez, nos casos em que a titularidade do encargo do imposto</t>
  </si>
  <si>
    <t>Lei 70/2021, Conjugada Lei 12/2022</t>
  </si>
  <si>
    <t>DF.2.E.123</t>
  </si>
  <si>
    <t>Constituição de garantias a favor do Estado ou das instituições de segurança social, no âmbito da aplicação do artigo 196.º do Código de Procedimento e de Processo Tributário e do Decreto-Lei n.º 42/2001, de 9 de fevereiro</t>
  </si>
  <si>
    <t>Art.º 7º, nº 1 u) do CIS</t>
  </si>
  <si>
    <t>DF.2.E.124</t>
  </si>
  <si>
    <t>Regime aplicável às entidades licenciadas na Zona Franca da Madeira a partir de 1 de janeiro de 2015 - limitação de 80%</t>
  </si>
  <si>
    <t>Art.º 36.º-A, n.º 12 do EBF</t>
  </si>
  <si>
    <t>DF.2.E.125</t>
  </si>
  <si>
    <t>Operações de titularização de créditos</t>
  </si>
  <si>
    <t>Art.º 6º do DL 219/2001</t>
  </si>
  <si>
    <t>DF.2.E.127</t>
  </si>
  <si>
    <t xml:space="preserve">As apólices de seguros de crédito à exportação, incluindo os seguros de crédito financeiros e os seguros caução na ordem externa, concedidos com ou sem garantia do Estado, desde que, em qualquer dos casos, o imposto constitua encargo do exportador e o mesmo esteja a atuar no âmbito da sua atividade de exportação </t>
  </si>
  <si>
    <t>Art.º 7º, nº 1 v) do CIS</t>
  </si>
  <si>
    <t>DF.2.E.128</t>
  </si>
  <si>
    <t xml:space="preserve">As garantias das obrigações, sob a forma de garantias bancárias na ordem externa ou de seguros caução na ordem externa, desde que, em qualquer dos casos, o imposto constitua encargo do exportador e o mesmo esteja a atuar no âmbito da sua atividade de exportação </t>
  </si>
  <si>
    <t>Art.º 7º, nº 1 w) do CIS</t>
  </si>
  <si>
    <t>DF.2.E.131</t>
  </si>
  <si>
    <t>Alteração do prazo da qual resulte imposto a pagar, em função do diferencial de taxa aplicável, relativamente aos mútuos constituídos no âmbito do regime legal do crédito à habitação e até ao montante do capital em dívida .</t>
  </si>
  <si>
    <t>Art.º 242.º, n.º 1, al. a) da Lei 24-D/2022</t>
  </si>
  <si>
    <t>DF.2.E.138</t>
  </si>
  <si>
    <t>Investimento de natureza contratual - Isenção</t>
  </si>
  <si>
    <t>Art.º Artº 8º, nº 1 d) do CFI</t>
  </si>
  <si>
    <t>DF.2.E.139</t>
  </si>
  <si>
    <t>Cooperativas de habitação e construção relativamente à verba 28.1 da TGIS</t>
  </si>
  <si>
    <t>Art.º 66º-A, nº 15 do EBF</t>
  </si>
  <si>
    <t>DF.2.E.140</t>
  </si>
  <si>
    <t>FNRE - Aquisição para arrendamento habitacional</t>
  </si>
  <si>
    <t xml:space="preserve">Art.º 8º, nº 7 a) do Regime aprovado artº102º Lei 64-A/2008 e remissão artº71º/6 EBF </t>
  </si>
  <si>
    <t>DF.2.E.141</t>
  </si>
  <si>
    <t>Garantias de Estado emitidas no âmbito do Compacto para o Financiamento do Desenvolvimento dos Países Africanos de Língua Portuguesa (Lei n.º 4/2006, de 21/02) - aplicação do disposto na alínea x) do n.º 1 do art.7.º do CIS</t>
  </si>
  <si>
    <t>Art.º 8.º da Lei n.º 20/2023</t>
  </si>
  <si>
    <t>DF.2.E.142</t>
  </si>
  <si>
    <t>Transferência de ativos no âmbito de Medidas de Resolução</t>
  </si>
  <si>
    <t>Art.º 145º do AU</t>
  </si>
  <si>
    <t>DE.2</t>
  </si>
  <si>
    <t>DE.2.E</t>
  </si>
  <si>
    <t>DE.2.E.036</t>
  </si>
  <si>
    <t>Igreja católica - Aquisição onerosa de imóveis e gratuita de bens para fins religiosos</t>
  </si>
  <si>
    <t>Art.º  26º, nº 3 do RAR 74/2004</t>
  </si>
  <si>
    <t>DE.2.E.039</t>
  </si>
  <si>
    <t>Estado, regiões autónomas, autarquias locais e as suas associações e federações de direito publico</t>
  </si>
  <si>
    <t>Art.º 6º, a)  do CIS</t>
  </si>
  <si>
    <t>DE.2.E.041</t>
  </si>
  <si>
    <t>Estados estrangeiros</t>
  </si>
  <si>
    <t>Art.º 32º do DL 183/72</t>
  </si>
  <si>
    <t>DE.2.E.042</t>
  </si>
  <si>
    <t>Bens destinados ao domínio público do Estado: IP - Infraestruturas de Portugal, SA</t>
  </si>
  <si>
    <t>DE.2.E.054</t>
  </si>
  <si>
    <t>Banco Interamericano de Desenvolvimento</t>
  </si>
  <si>
    <t xml:space="preserve">Art.º  do RAR 27/1996                                                             </t>
  </si>
  <si>
    <t>DE.2.E.062</t>
  </si>
  <si>
    <t>Prémios recebidos por resseguros</t>
  </si>
  <si>
    <t>Art.º 7º, nº 1 a) do CIS</t>
  </si>
  <si>
    <t>DE.2.E.064</t>
  </si>
  <si>
    <t>Juros, comissões, garantias e a utilização de crédito concedido por instituições de crédito a sociedades de capital de risco e a instituições de crédito, todos da EU</t>
  </si>
  <si>
    <t>Art.º 7º, nº 1 e) do CIS</t>
  </si>
  <si>
    <t>DE.2.E.065</t>
  </si>
  <si>
    <t>Garantias prestadas ao Estado no âmbito da gestão da respetiva dívida publica direta, e ao Instituto de Gestão de Fundos de Capitalização da Segurança Social</t>
  </si>
  <si>
    <t>Art.º 7º, nº 1 f) do CIS</t>
  </si>
  <si>
    <t>DE.2.E.088</t>
  </si>
  <si>
    <t>Instituições de ensino superior publicas</t>
  </si>
  <si>
    <t>Art.º 116º da Lei 62/2007</t>
  </si>
  <si>
    <t>DE.2.E.093</t>
  </si>
  <si>
    <t>Laboratório Ibérico Internacional de Nanotecnologia</t>
  </si>
  <si>
    <t>Art.º Art.º 8ª do RAR 44/2008</t>
  </si>
  <si>
    <t>DE.2.E.103</t>
  </si>
  <si>
    <t>Imamat Ismaili - Aquisição de bens imóveis para as suas funções oficiais</t>
  </si>
  <si>
    <t>Art.º 11º, nº 5 do RAR 135/2015</t>
  </si>
  <si>
    <t>DE.2.E.111</t>
  </si>
  <si>
    <t>Fundação Aga Khan</t>
  </si>
  <si>
    <t>Art.º 4º do DL 27/1996</t>
  </si>
  <si>
    <t>DE.2.E.115</t>
  </si>
  <si>
    <t>Grupo Internacional de Estudos do Chumbo e do Zinco</t>
  </si>
  <si>
    <t>Art.º  11º, nº 1 da Resolução da AR n.º 63/2006</t>
  </si>
  <si>
    <t>DE.2.E.116</t>
  </si>
  <si>
    <t>Grupo Internacional de Estudos do Cobre</t>
  </si>
  <si>
    <t>DE.2.E.117</t>
  </si>
  <si>
    <t>Grupo Internacional de Estudos do Níquel</t>
  </si>
  <si>
    <t>Dedução à Matéria Coletável</t>
  </si>
  <si>
    <t xml:space="preserve"> ---</t>
  </si>
  <si>
    <t>LEGISLAÇÃO</t>
  </si>
  <si>
    <t>DF.3.C</t>
  </si>
  <si>
    <t>ISP</t>
  </si>
  <si>
    <t>DF.3.C.004</t>
  </si>
  <si>
    <t>Produtos petrolíferos e energéticos que sejam utilizados na navegação marítima, incluindo a pesca e a aquicultura, com exceção da navegação de recreio privada</t>
  </si>
  <si>
    <t>Art.º 89.º, n.º 1 c) do CIEC</t>
  </si>
  <si>
    <t>DF.3.C.005</t>
  </si>
  <si>
    <t>Produtos petrolíferos e energéticos que sejam utilizados na produção de eletricidade e cogeração</t>
  </si>
  <si>
    <t>Art.º 89.º, n.º 1 d) do CIEC</t>
  </si>
  <si>
    <t>DF.3.C.006</t>
  </si>
  <si>
    <t>Produtos petrolíferos e energéticos que sejam utilizados em transportes públicos, incluindo o gás natural</t>
  </si>
  <si>
    <t>Art.º 89.º, n.º 1 e) do CIEC</t>
  </si>
  <si>
    <t>DF.3.C.008</t>
  </si>
  <si>
    <t>Produtos petrolíferos e energéticos e eletricidade utilizados no transporte de passageiros e de mercadorias por caminho de ferro, metro ou elétrico, e por trólei</t>
  </si>
  <si>
    <t>Art.º 89.º, n.º 1, i) e n.º 2, c) do CIEC</t>
  </si>
  <si>
    <t>DF.3.C.010</t>
  </si>
  <si>
    <t>Gasóleo colorido e marcado com aditivos consumido por tratores e demais maquinaria agrícolas, bem como outros equipamentos, incluindo os utilizados para a atividade aquícola e na pesca</t>
  </si>
  <si>
    <t>Art.º 93.º, n.º 1 e 3 a) e c) do CIEC</t>
  </si>
  <si>
    <t>DF.3.C.011</t>
  </si>
  <si>
    <t>Gasóleo colorido e marcado com aditivos consumido por motores fixos</t>
  </si>
  <si>
    <t>Art.º 93.º, n.º 1 e 3 e) do CIEC</t>
  </si>
  <si>
    <t>DF.3.C.012</t>
  </si>
  <si>
    <t>Gasóleo colorido e marcado com aditivos consumido por motores frigoríficos autónomos</t>
  </si>
  <si>
    <t>Art.º 93.º, n.º 1 e 3 f) do CIEC</t>
  </si>
  <si>
    <t>DF.3.C.013</t>
  </si>
  <si>
    <t>Gasóleo de aquecimento</t>
  </si>
  <si>
    <t>Art.º 93º, nº 1 e nº. 4 do CIEC</t>
  </si>
  <si>
    <t>DF.3.C.014</t>
  </si>
  <si>
    <t>Biocombustíveis e gases de origem renovável</t>
  </si>
  <si>
    <t>Art.º 90.º do CIEC</t>
  </si>
  <si>
    <t>DF.3.C.015</t>
  </si>
  <si>
    <t>Produtos petrolíferos e energéticos e eletricidade que sejam utilizados pelos clientes finais economicamente vulneráveis, beneficiários da tarifa social</t>
  </si>
  <si>
    <t>Art.º 89.º, n.º 1, l) e n.º 2, d) do CIEC</t>
  </si>
  <si>
    <t>DF.3.C.016</t>
  </si>
  <si>
    <t>Reembolso parcial para o gasóleo profissional suportado pelas empresas de transporte de mercadorias</t>
  </si>
  <si>
    <t>Art.º 93.º-A do CIEC</t>
  </si>
  <si>
    <t>DF.3.C.024</t>
  </si>
  <si>
    <t>Produtos petrolíferos e energéticos que sejam utilizados em operações de dragagem em portos e vias negociáveis</t>
  </si>
  <si>
    <t>Art.º 89.º, n.º 1, c) e h) do CIEC</t>
  </si>
  <si>
    <t>DE.3.C</t>
  </si>
  <si>
    <t>DE.3.C.001</t>
  </si>
  <si>
    <t>Relações internacionais (incluindo diplomatas, organismos internacionais,  NATO e acordos internacionais)</t>
  </si>
  <si>
    <t>Art.º 6.º, n.º 1, a), b), c) e d) do CIEC</t>
  </si>
  <si>
    <t>DE.3.C.007</t>
  </si>
  <si>
    <t>Produtos petrolíferos e energéticos e eletricidade, que sejam utilizados em instalações sujeitas ao regime de comércio europeu de emissão de licenças de gases com efeito de estufa</t>
  </si>
  <si>
    <t>Art.º 89.º, n.º 1, f) e n.º 2, e) do CIEC</t>
  </si>
  <si>
    <t>DESPESA</t>
  </si>
  <si>
    <t>DF.3.D</t>
  </si>
  <si>
    <t>IABA</t>
  </si>
  <si>
    <t>DF.3.D.007</t>
  </si>
  <si>
    <t>Álcool destinado a testes laboratoriais e à investigação científica</t>
  </si>
  <si>
    <t>Art. 67º, nº 3 d) do CIEC</t>
  </si>
  <si>
    <t>DF.3.D.008</t>
  </si>
  <si>
    <t>Álcool destinado a fins terapêuticos e sanitários</t>
  </si>
  <si>
    <t>Art. 67º, nº 3 e) do CIEC</t>
  </si>
  <si>
    <t>DF.3.D.010</t>
  </si>
  <si>
    <t>Bebidas espirituosas  produzidas e declaradas para consumo por pequenas destilarias</t>
  </si>
  <si>
    <t>Art.º 79.º, n.º 2 do CIEC</t>
  </si>
  <si>
    <t>DF.3.D.011</t>
  </si>
  <si>
    <t>Cerveja produzida e declarada para consumo por pequenas cervejeiras</t>
  </si>
  <si>
    <t>Art.º 80.º, n.º 3 do CIEC</t>
  </si>
  <si>
    <t>DF.3.D.012</t>
  </si>
  <si>
    <t>Bebidas não alcoólicas previstas no n.º 1, alineas a), b) e c), do artigo 87.º-B, do CIEC</t>
  </si>
  <si>
    <t>Art.º 87.º-B, n.º 1 a), b) e c) do CIEC</t>
  </si>
  <si>
    <t>DF.3.D.013</t>
  </si>
  <si>
    <t>Bebidas não alcoólicas previstas no n.º 1, alineas d) e e), do artigo 87.º-B, do CIEC</t>
  </si>
  <si>
    <t>Art.º 87.º-B, n.º 1 d) e e) do CIEC</t>
  </si>
  <si>
    <t>DF.3.D.016</t>
  </si>
  <si>
    <t>Taxas reduzidas aplicáveis a certas bebidas alcoólicas produzidas e/ou declaradas para consumo no Continente</t>
  </si>
  <si>
    <t>Art.º Art.º 76.º, n.º 3; 77.º, n.º 2 e 78.º, n.º 5 do CIEC</t>
  </si>
  <si>
    <t>DF.3.D.017</t>
  </si>
  <si>
    <t>Bebidas não alcoólicas quando utilizadas em processos de fabrico ou como matéria-prima de outros produtos</t>
  </si>
  <si>
    <t>Art.º 87.º-B, n.º 2 a) do CIEC</t>
  </si>
  <si>
    <t>DF.3.D.018</t>
  </si>
  <si>
    <t>Bebidas não alcoólicas quando utilizadas para pesquisa, controle de qualidade e testes de sabor</t>
  </si>
  <si>
    <t>Art.º 87.º-B, n.º 2 b) do CIEC</t>
  </si>
  <si>
    <t>DF.3.D.023</t>
  </si>
  <si>
    <t>Art.º 67.º, n.º 3 d) do CIEC</t>
  </si>
  <si>
    <t>DF.3.D.024</t>
  </si>
  <si>
    <t>Art.º 67.º, n.º 3 e) do CIEC</t>
  </si>
  <si>
    <t>DF.3.D.025</t>
  </si>
  <si>
    <t>Álcool destinado a consumo próprio de hospitais e similares, públicos e privados</t>
  </si>
  <si>
    <t>Art.º 67.º, n.º 3 c) do CIEC</t>
  </si>
  <si>
    <t>DF.3.E</t>
  </si>
  <si>
    <t>IT</t>
  </si>
  <si>
    <t>DE.3.D</t>
  </si>
  <si>
    <t>DE.3.D.001</t>
  </si>
  <si>
    <t>DE.3.D.002</t>
  </si>
  <si>
    <t>Bebidas alcoólicas e álcool utilizados para fins industriais</t>
  </si>
  <si>
    <t>Art.º 67.º, n.º 1 a), c) e d) do CIEC</t>
  </si>
  <si>
    <t>DE.3.D.003</t>
  </si>
  <si>
    <t>Bebidas alcoólicas e álcool utilizados na produção de vinagre</t>
  </si>
  <si>
    <t>Art.º 67.º, n.º 1 b) do CIEC</t>
  </si>
  <si>
    <t>DE.3.D.007</t>
  </si>
  <si>
    <t xml:space="preserve">Álcool distribuido totalmente desnaturado </t>
  </si>
  <si>
    <t>Art.º 67.º, n.º 3 b) do CIEC</t>
  </si>
  <si>
    <t>DE.3.D.008</t>
  </si>
  <si>
    <t>Álcool total ou parcialmente desnaturado utilizado para fins industriais</t>
  </si>
  <si>
    <t>Art.º 67.º, n.º 3 a) do CIEC</t>
  </si>
  <si>
    <t>DE.3.D.009</t>
  </si>
  <si>
    <t>Álcool utilizado no fabrico de medicamentos</t>
  </si>
  <si>
    <t>Art.º 67.º, n.º 3 f) do CIEC</t>
  </si>
  <si>
    <t>DE.3.E</t>
  </si>
  <si>
    <t>DE.3.E.001</t>
  </si>
  <si>
    <t>Art.º 6.º, n.º 1, a), b), c) e d)  do CIEC</t>
  </si>
  <si>
    <t>DE.3.E.003</t>
  </si>
  <si>
    <t xml:space="preserve">Tabaco desnaturado para fins industriais ou hortícolas e tabaco reciclado pelo produtor que seja impróprio para consumo humano </t>
  </si>
  <si>
    <t>Art.º 102.º, n.º 1 a) e d) do CIEC</t>
  </si>
  <si>
    <t>DE.3.E.004</t>
  </si>
  <si>
    <t>Tabaco para testes científicos e qualidade</t>
  </si>
  <si>
    <t>Art.º 102.º, n.º 1, b) e c) do CIEC</t>
  </si>
  <si>
    <t>DF.3
DF.3.A</t>
  </si>
  <si>
    <t>Despesa 
ISV</t>
  </si>
  <si>
    <t>DF.3.A.001</t>
  </si>
  <si>
    <t>Deficientes das Forças Armadas</t>
  </si>
  <si>
    <t>Art.º 15º, nº 4 do DL 43/1976</t>
  </si>
  <si>
    <t>DF.3.A.005</t>
  </si>
  <si>
    <t>Automóveis destinados a pessoas com deficiência</t>
  </si>
  <si>
    <t>Art.º 54º, nº 1 do CISV</t>
  </si>
  <si>
    <t>DF.3.A.011</t>
  </si>
  <si>
    <t>Automóveis ligeiros de passageiros e de utilização mista que se destinem ao serviço de táxis, até 4 anos de uso</t>
  </si>
  <si>
    <t>Art.º 53º, nº 1  do CISV</t>
  </si>
  <si>
    <t>DF.3.A.012</t>
  </si>
  <si>
    <t>Veículos fabricados antes de 1970</t>
  </si>
  <si>
    <t>Art.º 8º, nº 2 do CISV</t>
  </si>
  <si>
    <t>DF.3.A.014</t>
  </si>
  <si>
    <t>Automóveis ligeiros de passageiros que se apresentem equipados com motores híbridos</t>
  </si>
  <si>
    <t>Art.º 8º, nº 1 a) do CISV</t>
  </si>
  <si>
    <t>DF.3.A.017</t>
  </si>
  <si>
    <t>Automóveis ligeiros de mercadorias, de caixa aberta, ou sem caixa, com lotação superior a três lugares, incluindo o do condutor, que apresentem tração às 4 rodas</t>
  </si>
  <si>
    <t>Art.º 8º, nº 3  do CISV</t>
  </si>
  <si>
    <t>DF.3.A.023</t>
  </si>
  <si>
    <t>Art.º 10º, nº 1 f) do Lei 19/2003</t>
  </si>
  <si>
    <t>DF.3.A.025</t>
  </si>
  <si>
    <t>Automóveis ligeiros de passageiros e de utilização mista novos que se destinem ao exercício de atividades de aluguer sem condutor</t>
  </si>
  <si>
    <t>Art.º 53º, nº 5  do CISV</t>
  </si>
  <si>
    <t>DF.3.A.026</t>
  </si>
  <si>
    <t>Componente ambiental negativa na componente cilindrada</t>
  </si>
  <si>
    <t>Art.º 7º, nº 4 do CISV</t>
  </si>
  <si>
    <t>DF.3.A.027</t>
  </si>
  <si>
    <t>Automóveis ligeiros de utilização mista, com peso bruto superior a 2500 kg, lotação mínima de sete lugares, e que não apresentem tração às quatro rodas</t>
  </si>
  <si>
    <t>Art.º 8º, nº 1 b)  do CISV</t>
  </si>
  <si>
    <t>DF.3.A.028</t>
  </si>
  <si>
    <t>Automóveis ligeiros de passageiros, que utilizem exclusivamente gás natural</t>
  </si>
  <si>
    <t>Art.º 8º, nº 1 c)  do CISV</t>
  </si>
  <si>
    <t>DF.3.A.029</t>
  </si>
  <si>
    <t>Automóveis ligeiros de passageiros com motores híbridos plug-in</t>
  </si>
  <si>
    <t>Art.º 8º, nº 1 d)  do CISV</t>
  </si>
  <si>
    <t>DF.3.A.030</t>
  </si>
  <si>
    <t>Automóveis ligeiros de utilização mista com peso bruto superior a 2.300 kg, sem tração às 4 rodas e antepara inamovível</t>
  </si>
  <si>
    <t>Art.º 9º, nº 1 a) do CISV</t>
  </si>
  <si>
    <t>DF.3.A.031</t>
  </si>
  <si>
    <t>Automóveis ligeiros de mercadorias, de caixa aberta ou sem caixa, com lotação superior a 3 lugares, incluindo o condutor e sem tração às 4 rodas</t>
  </si>
  <si>
    <t>Art.º 9º, nº 1 b) do CISV</t>
  </si>
  <si>
    <t>DF.3.A.032</t>
  </si>
  <si>
    <t>Automóveis ligeiros de mercadorias, de caixa aberta, fechada ou sem caixa, com lotação máxima de três lugares, incluindo o do condutor</t>
  </si>
  <si>
    <t>Art.º 9º, nº 2  do CISV</t>
  </si>
  <si>
    <t>DF.3.A.033</t>
  </si>
  <si>
    <t>Autocaravanas</t>
  </si>
  <si>
    <t>Art.º 9º, nº 3  do CISV</t>
  </si>
  <si>
    <t>DF.3.A.034</t>
  </si>
  <si>
    <t>Veículos para transporte coletivo dos utentes com lotação de 9 lugares, adquiridos em estado novo</t>
  </si>
  <si>
    <t>Art.º 52º, nº 1  do CISV</t>
  </si>
  <si>
    <t>DF.3.A.035</t>
  </si>
  <si>
    <t>Automóveis ligeiros de passageiros e de utilização mista que se destinem ao serviço de táxis, com consumo exclusivo de gás natural ou energia elétrica, ou com motores híbridos</t>
  </si>
  <si>
    <t>Art.º 53º, nº 2  do CISV</t>
  </si>
  <si>
    <t>DF.3.A.036</t>
  </si>
  <si>
    <t>Automóveis ligeiros de passageiros e de utilização mista que se destinem ao serviço de táxis, adaptados ao acesso e transporte de pessoas com deficiência</t>
  </si>
  <si>
    <t>Art.º 53º, nº 3  do CISV</t>
  </si>
  <si>
    <t>DF.3.A.037</t>
  </si>
  <si>
    <t>Automóveis ligeiros de passageiros que se destinem ao exercício de atividades de aluguer sem condutor quando adaptadas ao acesso e transporte de pessoas com deficiência</t>
  </si>
  <si>
    <t>Art.º 53º, nº 6 do CISV</t>
  </si>
  <si>
    <t>DF.3.A.038</t>
  </si>
  <si>
    <t>Automóveis ligeiros de passageiros com lotação superior a 5 lugares adquiridos por famílias numerosas</t>
  </si>
  <si>
    <t>Art.º 57º-A, nº 1 do CISV</t>
  </si>
  <si>
    <t>DF.3.A.039</t>
  </si>
  <si>
    <t>Aquisição de veículo híbrido plug-in novo</t>
  </si>
  <si>
    <t>Art.º 25º, nº 1 do Lei 82-D/2014</t>
  </si>
  <si>
    <t>DF.3.A.050</t>
  </si>
  <si>
    <t>Automóveis ligeiros de mercadorias, de caixa fechada, que não apresentem cabina integrada na carroçaria, com peso bruto de 3500kg, lotação superior a 3 lugares, incluindo o do condutor, sem tração às quatro rodas.</t>
  </si>
  <si>
    <t>Art. 9º, nº 1 d) do CIVS</t>
  </si>
  <si>
    <t>DE.3.A</t>
  </si>
  <si>
    <t>ISV</t>
  </si>
  <si>
    <t>DE.3.A.003</t>
  </si>
  <si>
    <t>Missões diplomáticas e consulares, agências europeias especializadas instaladas em Portugal e seus funcionários - introdução no consumo antes de decorrido o prazo de 4 anos</t>
  </si>
  <si>
    <t>Art.º 36º, nº 6 e 8 do CISV</t>
  </si>
  <si>
    <t>DE.3.A.004</t>
  </si>
  <si>
    <t>Veículos das pessoas de nacionalidade portuguesa ou de outro Estado membro da União Europeia que tenham exercido a sua atividade noutro país, durante 24 meses e cujos rendimentos estejam sujeito a tributação em Portugal</t>
  </si>
  <si>
    <t>Art.º 58º, nº 2 do CISV</t>
  </si>
  <si>
    <t>DE.3.A.006</t>
  </si>
  <si>
    <t>Veículos declarados perdidos ou abandonados a favor do estado ou adquiridos pela ESPAP - Entidade de Serviços Partilhados da Administração Pública</t>
  </si>
  <si>
    <t>Art.º 51º, nº 1 c) do CISV</t>
  </si>
  <si>
    <t>DE.3.A.007</t>
  </si>
  <si>
    <t>Funcionários e agentes da UE e parlamentares europeus que, após cessação de funções, venham a estabelecer ou restabelecer a sua residência em território nacional</t>
  </si>
  <si>
    <t>Art.º 63º, nº 1 do CISV</t>
  </si>
  <si>
    <t>DE.3.A.008</t>
  </si>
  <si>
    <t>Veículos com as classes L, M ou S, adquiridos  para funções operacionais pela Autoridade Nacional de Emergência e Proteção Civil, pelo Instituto da Conservação da Natureza e das Florestas, I. P., ou pelas associações humanitárias ou câmaras municipais para o conjunto das missões de proteção, socorro, assistência, apoio e combate aos incêndios, atribuídas aos seus corpos de bombeiros</t>
  </si>
  <si>
    <t>Art.º 51º, nº 1 a) do CISV</t>
  </si>
  <si>
    <t>DE.3.A.010</t>
  </si>
  <si>
    <t>Veículos adquiridos em estado novo, destinados às forças militares, militarizadas e de segurança, incluindo as polícias municipais, para funções de autoridade</t>
  </si>
  <si>
    <t>Art.º 51º, nº 1 b) do CISV</t>
  </si>
  <si>
    <t>DE.3.A.019</t>
  </si>
  <si>
    <t>Funcionários diplomáticos e consulares portugueses que regressem a Portugal após cessação das funções</t>
  </si>
  <si>
    <t>Art.º 62º, nº 1 do CISV</t>
  </si>
  <si>
    <t>DE.3.A.020</t>
  </si>
  <si>
    <t>Veículos da propriedade de pessoas que transfiram a sua residência de um Estado membro da União Europeia ou de país terceiro para território nacional</t>
  </si>
  <si>
    <t>Art.º 58º, nº 1 e nº 2  do CISV</t>
  </si>
  <si>
    <t>DE.3.A.041</t>
  </si>
  <si>
    <t>Funcionários das Comunidades Europeias, parlamentares europeus e organizações intergovernamentais que venham a estabelecer residência em Portugal - introdução no consumo antes de decorrido o prazo de 4 anos</t>
  </si>
  <si>
    <t>Art.º 35º, nº 8   do CISV</t>
  </si>
  <si>
    <t>DE.3.A.042</t>
  </si>
  <si>
    <t>Funcionários das Comunidades Europeias, parlamentares europeus e organizações intergovernamentais que venham a estabelecer residência em Portugal - introdução no consumo após o prazo de 4 anos</t>
  </si>
  <si>
    <t>DE.3.A.043</t>
  </si>
  <si>
    <t>Missões diplomáticas e consulares, agências europeias especializadas instaladas em Portugal e seus funcionários - introdução no consumo após de decorrido o prazo de 4 anos</t>
  </si>
  <si>
    <t>DE.3.A.044</t>
  </si>
  <si>
    <t>Veículos com lotação igual ou superior a sete lugares adquiridos pelos municípios e freguesias para transporte escolar</t>
  </si>
  <si>
    <t>Art.º 51º, nº 1 d) do CISV</t>
  </si>
  <si>
    <t>DE.3.A.045</t>
  </si>
  <si>
    <t>Veículos adquiridos para o exercício de funções operacionais das equipas de sapadores florestais pelo Instituto da Conservação da Natureza e das Florestas, bem como os adquiridos pelas corporações de bombeiros para cumprimento de missões de proteção civil, nomeadamente socorro, assistência, apoio e combate a incêndios</t>
  </si>
  <si>
    <t>Art.º 51º, nº 1 e) do CISV</t>
  </si>
  <si>
    <t>DE.3.A.046</t>
  </si>
  <si>
    <t>Veículos adquiridos para o exercício de funções operacionais pela Agência para a Gestão Integrada de Fogos Rurais IP (AGIF)</t>
  </si>
  <si>
    <t>Art.º 51º, nº 1 f) do CISV</t>
  </si>
  <si>
    <t>DE.3.A.047</t>
  </si>
  <si>
    <t xml:space="preserve">Veículos da propriedade de residentes noutro Estado-membro ou país terceiro, adquirido por via sucessória por um residente em território nacional </t>
  </si>
  <si>
    <t>Art.º 63º-A do CISV</t>
  </si>
  <si>
    <t>DE.3.A.048</t>
  </si>
  <si>
    <t>Pessoas refugiadas da Ucrânia</t>
  </si>
  <si>
    <t>Art.º  300.º do Lei n.º 12/2022</t>
  </si>
  <si>
    <t>DE.3.A.049</t>
  </si>
  <si>
    <t>Veículos NATO</t>
  </si>
  <si>
    <t>Art.º 17º, nº 1 do Acordo Suplementar NATO</t>
  </si>
  <si>
    <t>DF.2
DF.2.C</t>
  </si>
  <si>
    <t>Despesa IUC</t>
  </si>
  <si>
    <t>DF.2.C.015</t>
  </si>
  <si>
    <t>Veículos não motorizados, exclusivamente elétricos ou movidos a energias renováveis não combustíveis, veículos especiais de mercadorias sem capacidade de transporte, ambulâncias e veículos dedicados ao transporte de doentes nos termos da regulação aplicável, veículos funerários e tratores agrícolas</t>
  </si>
  <si>
    <t>Art.º 5º, nº 1 e) do CIUC</t>
  </si>
  <si>
    <t>DF.2.C.016</t>
  </si>
  <si>
    <t>Veículos da categoria B que possuam um nível de emissão de CO2 NEDC até 180 g/km ou um nível de emissão de CO2 WLTP até 205 g/km e veículos da categoria A, que se destinem ao serviço de aluguer com condutor (letra 'T') ou ao transporte em táxi.</t>
  </si>
  <si>
    <t>Art.º 5º, nº 1 f) do CIUC</t>
  </si>
  <si>
    <t>DF.2.C.021</t>
  </si>
  <si>
    <t>Pessoas com deficiência cujo grau de incapacidade seja &gt;= a 60 % em relação a veículos da categoria B que possuam um nível de emissão de CO2 até 180 g/km ou a veículos das categorias A e E.</t>
  </si>
  <si>
    <t>Art.º 5º, nº 2 a) do CIUC</t>
  </si>
  <si>
    <t>DF.2.C.022</t>
  </si>
  <si>
    <t>Instituições particulares de solidariedade social</t>
  </si>
  <si>
    <t>Art.º 5º, nº 2 b) do CIUC</t>
  </si>
  <si>
    <t>DF.2.C.023</t>
  </si>
  <si>
    <t>Veículos da categoria D, quando autorizados ou licenciados para o transporte de grandes objetos</t>
  </si>
  <si>
    <t>Art.º 5º, nº 8 a) do CIUC</t>
  </si>
  <si>
    <t>DF.2.C.024</t>
  </si>
  <si>
    <t>Veículos das categorias C e D que efetuem transporte exclusivamente na área territorial de uma região autónoma</t>
  </si>
  <si>
    <t>Art.º 5º, nº 8 b) do CIUC</t>
  </si>
  <si>
    <t>DF.2.C.034</t>
  </si>
  <si>
    <t>Veículos das categorias A, C, D e E que, tendo mais de 30 anos e sendo considerados de interesse histórico pelas entidades competentes, só ocasionalmente sejam objeto de uso e não efetuem deslocações anuais superiores a 500 quilómetros.</t>
  </si>
  <si>
    <t>Art.º 5º, nº 1 d) do CIUC</t>
  </si>
  <si>
    <t>DF.2.C.035</t>
  </si>
  <si>
    <t>Veículos da categoria B que possuam um nível de emissão de CO2 até 180 g/km e veículos da categoria A, que se destinem ao serviço de aluguer com condutor (letra «T») ou ao transporte em táxi</t>
  </si>
  <si>
    <t>DF.2.C.036</t>
  </si>
  <si>
    <t>Veículos das categorias C, com peso bruto &gt; 3500Kg, cujos SP exerçam a título principal a atividade de diversão itinerante</t>
  </si>
  <si>
    <t>Art.º 5º, nº 8 c) do CIUC</t>
  </si>
  <si>
    <t>DE.2
DF.2.C</t>
  </si>
  <si>
    <t>DE.2.C.002</t>
  </si>
  <si>
    <t xml:space="preserve">Automóveis e motociclos da propriedade de Estados estrangeiros, missões diplomáticas e consulares, organizações internacionais e agências europeias especializadas, bem como dos respetivos funcionários   </t>
  </si>
  <si>
    <t>Art.º 5º, nº 1 b) do CIUC</t>
  </si>
  <si>
    <t>DE.2.C.006</t>
  </si>
  <si>
    <t>Veículos da administração central, regional, local, das forças militares e de segurança, e os adquiridos pelas associações humanitárias de bombeiros ou câmaras municipais para missões de proteção, socorro, assistência, apoio e combate a incêndios, atribuídos aos seus corpos de bombeiros</t>
  </si>
  <si>
    <t>Art.º 5º, nº 1 a) do CIUC</t>
  </si>
  <si>
    <t>DE.2.C.013</t>
  </si>
  <si>
    <t xml:space="preserve">Automóveis e motociclos que, tendo mais de 30 anos e constituindo peças de museus públicos, só ocasionalmente sejam objeto de uso   </t>
  </si>
  <si>
    <t>Art.º 5º, nº 1 c) do CIUC</t>
  </si>
  <si>
    <t>DE.2.C.017</t>
  </si>
  <si>
    <t>Veículos apreendidos no âmbito de um processo crime, enquanto durar a apreensão</t>
  </si>
  <si>
    <t>Art.º 5º, nº 1 g) do CIUC</t>
  </si>
  <si>
    <t>DE.2.C.018</t>
  </si>
  <si>
    <t>Veículos considerados abandonados nos termos do Código da Estrada a partir do momento em que sejam adquiridos por ocupação pelo Estado ou pelas autarquias locais, bem como navios considerados abandonados a favor do Estado</t>
  </si>
  <si>
    <t>Art.º 5º, nº 1 h) do CIUC</t>
  </si>
  <si>
    <t>DE.2.C.019</t>
  </si>
  <si>
    <t>Veículos declarados perdidos a favor do Estado</t>
  </si>
  <si>
    <t>Art.º 5º, nº 1 i) do CIUC</t>
  </si>
  <si>
    <t>DE.2.C.020</t>
  </si>
  <si>
    <t>Veículos utilizados pelas equipas de sapadores florestais que integrem o Sistema de Defesa da Floresta contra Incêndios</t>
  </si>
  <si>
    <t>Art.º 5º, nº 1 j) do CIUC</t>
  </si>
  <si>
    <t>Bebidas adic. açúcar ou out. edul</t>
  </si>
  <si>
    <t>Bebidas alcoólicas</t>
  </si>
  <si>
    <t>Cerveja</t>
  </si>
  <si>
    <t>Álcool etílico</t>
  </si>
  <si>
    <t>Despesa Fiscal em IRS</t>
  </si>
  <si>
    <t>Desagravamentos Estruturais em IRS</t>
  </si>
  <si>
    <t>Despesa fiscal em IRC</t>
  </si>
  <si>
    <t xml:space="preserve">Desagravamentos Estruturais em IRC </t>
  </si>
  <si>
    <t xml:space="preserve">Despesa Fiscal em IVA </t>
  </si>
  <si>
    <t>Desagravamentos Estruturais em IVA</t>
  </si>
  <si>
    <t>Desagravamentos Estruturais em Iselo</t>
  </si>
  <si>
    <t>Despesa fiscal em ISP</t>
  </si>
  <si>
    <t>Desagravamentos Estruturais em ISP</t>
  </si>
  <si>
    <t>Despesa Fiscal em IABA e IT</t>
  </si>
  <si>
    <t>Desagravamentos Estruturais em IABA e IT</t>
  </si>
  <si>
    <t>Despesa Fiscal em ISV</t>
  </si>
  <si>
    <t>Desagravamentos Estruturais em ISV</t>
  </si>
  <si>
    <t>Despesa Fiscal em IUC</t>
  </si>
  <si>
    <t>Desagravamentos Estruturais em IUC</t>
  </si>
  <si>
    <t>Imposto sobre o Rendimento das Pessoas Singulares (IRS)</t>
  </si>
  <si>
    <t>Imposto sobre o Rendimento das Pessoas Coletivas (IRC)</t>
  </si>
  <si>
    <t>Imposto sobre o valor Acrescentado (IVA)</t>
  </si>
  <si>
    <t>Imposto de Selo (IS)</t>
  </si>
  <si>
    <t>Juros de mora</t>
  </si>
  <si>
    <t>Juros compensatórios</t>
  </si>
  <si>
    <t>Outros impostos diretos</t>
  </si>
  <si>
    <t>Outros impostos indiretos</t>
  </si>
  <si>
    <t>Taxas multas e outras penalidades</t>
  </si>
  <si>
    <t>Venda de bens e serviços correntes</t>
  </si>
  <si>
    <t>Reposições não abatidas nos pagamentos</t>
  </si>
  <si>
    <t>Variação 2023/2022</t>
  </si>
  <si>
    <t>Variação  2023/2022</t>
  </si>
  <si>
    <t>Imposto sobre o Valor Acrescentado (IVA)</t>
  </si>
  <si>
    <t>Quadro 3.18. Evolução da carteira de dívida em 2023</t>
  </si>
  <si>
    <t>Sigla</t>
  </si>
  <si>
    <t>Evolução da Dívida</t>
  </si>
  <si>
    <t>Referência</t>
  </si>
  <si>
    <t>IRC</t>
  </si>
  <si>
    <t>IVA</t>
  </si>
  <si>
    <t>OIE</t>
  </si>
  <si>
    <t>Outra</t>
  </si>
  <si>
    <t>SID</t>
  </si>
  <si>
    <t>Dívida Ativa</t>
  </si>
  <si>
    <t>Dívida Suspensa</t>
  </si>
  <si>
    <t>Dívida Incobrável</t>
  </si>
  <si>
    <t>Dívida Total</t>
  </si>
  <si>
    <t>4 = 1 + 2 + 3</t>
  </si>
  <si>
    <t>AD</t>
  </si>
  <si>
    <t>Instauração de Dívida</t>
  </si>
  <si>
    <t>Outros Aumentos de Dívida</t>
  </si>
  <si>
    <t>Aumentos de Dívida</t>
  </si>
  <si>
    <t>7=5 + 6</t>
  </si>
  <si>
    <t>RD</t>
  </si>
  <si>
    <t>Cobrança de Dívida</t>
  </si>
  <si>
    <t>Anulação de Dívida</t>
  </si>
  <si>
    <t>Prescrição de Dívida</t>
  </si>
  <si>
    <t>Redução de Dívida</t>
  </si>
  <si>
    <t>11 = 8 + 9 + 10</t>
  </si>
  <si>
    <t>SFD</t>
  </si>
  <si>
    <t>15 = 12 + 13 + 14</t>
  </si>
  <si>
    <t>DF.2.C</t>
  </si>
  <si>
    <t>IUC</t>
  </si>
  <si>
    <t>IS</t>
  </si>
  <si>
    <t>DF.3.A</t>
  </si>
  <si>
    <t>IA/ISV</t>
  </si>
  <si>
    <t>Programa</t>
  </si>
  <si>
    <t>Entidade</t>
  </si>
  <si>
    <t>01 — ÓRGÃOS DE SOBERANIA</t>
  </si>
  <si>
    <t>COFRE PRIVATIVO DO TRIBUNAL DE CONTAS — AÇORES</t>
  </si>
  <si>
    <t>COFRE PRIVATIVO DO TRIBUNAL DE CONTAS — MADEIRA</t>
  </si>
  <si>
    <t>COFRE PRIVATIVO DO TRIBUNAL DE CONTAS — SEDE</t>
  </si>
  <si>
    <t>COMISSÃO DE ACESSO AOS DOCUMENTOS ADMINISTRATIVOS</t>
  </si>
  <si>
    <t>COMISSÃO NACIONAL DE ELEIÇÕES</t>
  </si>
  <si>
    <t>COMISSÃO NACIONAL DE PROTEÇÃO DE DADOS</t>
  </si>
  <si>
    <t>CONSELHO DAS FINANÇAS PÚBLICAS</t>
  </si>
  <si>
    <t>CONSELHO DE PREVENÇÃO DA CORRUPÇÃO</t>
  </si>
  <si>
    <t>CONSELHO ECONÓMICO E SOCIAL</t>
  </si>
  <si>
    <t>CONSELHO NACIONAL DE ÉTICA PARA AS CIÊNCIAS DA VIDA</t>
  </si>
  <si>
    <t>CONSELHO SUPERIOR DE MAGISTRATURA</t>
  </si>
  <si>
    <t>ENTIDADE REGULADORA PARA A COMUNICAÇÃO SOCIAL</t>
  </si>
  <si>
    <t>GABINETE DO REPRESENTANTE DA REPÚBLICA — REGIÃO AUTÓNOMA DA MADEIRA</t>
  </si>
  <si>
    <t>GABINETE DO REPRESENTANTE DA REPÚBLICA — REGIÃO AUTÓNOMA DOS AÇORES</t>
  </si>
  <si>
    <t>MECANISMO NACIONAL PARA A MONITORIZAÇÃO DA IMPLEMENTAÇÃO DA CONVENÇÃO SOBRE OS DIREITOS DAS PESSOAS COM DEFICIÊNCIA</t>
  </si>
  <si>
    <t>PRESIDÊNCIA DA REPÚBLICA</t>
  </si>
  <si>
    <t>PROCURADORIA-GERAL DA REPÚBLICA</t>
  </si>
  <si>
    <t>SERVIÇO DO PROVEDOR DE JUSTIÇA</t>
  </si>
  <si>
    <t>SUPREMO TRIBUNAL ADMINISTRATIVO</t>
  </si>
  <si>
    <t>SUPREMO TRIBUNAL DE JUSTIÇA</t>
  </si>
  <si>
    <t>TRANSFERÊNCIAS PARA A ADMINISTRAÇÃO LOCAL</t>
  </si>
  <si>
    <t>TRIBUNAL CONSTITUCIONAL</t>
  </si>
  <si>
    <t>TRIBUNAL DE CONTAS — SECÇÃO REGIONAL DA MADEIRA</t>
  </si>
  <si>
    <t>TRIBUNAL DE CONTAS — SECÇÃO REGIONAL DOS AÇORES</t>
  </si>
  <si>
    <t>TRIBUNAL DE CONTAS — SEDE</t>
  </si>
  <si>
    <t>01 – ÓRGÃOS DE SOBERANIA</t>
  </si>
  <si>
    <t>MECANISMO NACIONAL ANTICORRUPÇÃO</t>
  </si>
  <si>
    <t>02 – GOVERNAÇÃO</t>
  </si>
  <si>
    <t>AGÊNCIA PARA A MODERNIZAÇÂO ADMINISTRATIVA, IP</t>
  </si>
  <si>
    <t>ALTO COMISSARIADO PARA AS MIGRAÇÕES, IP</t>
  </si>
  <si>
    <t>CENTRO DE GESTÃO DA REDE INFORMÁTICA DO GOVERNO</t>
  </si>
  <si>
    <t>JURISAPP</t>
  </si>
  <si>
    <t>COMISSÃO PARA A CIDADANIA E A IGUALDADE DE GÉNERO</t>
  </si>
  <si>
    <t>GABINETE DO PRIMEIRO-MINISTRO</t>
  </si>
  <si>
    <t>GABINETE DO SECRETÁRIO DE ESTADO ADJUNTO DO PRIMEIRO-MINISTRO</t>
  </si>
  <si>
    <t>GABINETE DA SECRETÁRIA DE ESTADO PARA A CIDADANIA E A IGUALDADE (XXII GOVERNO)</t>
  </si>
  <si>
    <t>GABINETE DA MINISTRA DA PRESIDENCIA</t>
  </si>
  <si>
    <t>GABINETE DO SECRETÁRIO DE ESTADO DOS ASSUNTOS PARLAMENTARES (XXII GOVERNO)</t>
  </si>
  <si>
    <t>GABINETE DO SECRETÁRIO DE ESTADO DA PRESIDÊNCIA DO CONSELHO DE MINISTROS</t>
  </si>
  <si>
    <t>GABINETE DA SECRETARIA DE ESTADO PARA A INTEGRAÇAO E AS MIGRAÇOES (XXII GOVERNO)</t>
  </si>
  <si>
    <t>GABINETE DO SECRETÁRIO-GERAL DAS ESTRUTURAS COMUNS AO SIED E SIS</t>
  </si>
  <si>
    <t>GABINETE NACIONAL DE SEGURANÇA</t>
  </si>
  <si>
    <t>INSTITUTO NACIONAL DE ESTATÍSTICA, IP</t>
  </si>
  <si>
    <t>SECRETARIA-GERAL DA PRESIDÊNCIA DO CONSELHO DE MINISTROS</t>
  </si>
  <si>
    <t>SERVIÇO DE INFORMAÇÕES DE SEGURANÇA</t>
  </si>
  <si>
    <t>SERVIÇO DE INFORMAÇÕES ESTRATÉGICAS DE DEFESA</t>
  </si>
  <si>
    <t>SISTEMA DE SEGURANÇA INTERNA</t>
  </si>
  <si>
    <t xml:space="preserve">AGÊNCIA PARA A GESTÃO INTEGRADA DE FOGOS RURAIS, IP </t>
  </si>
  <si>
    <t>FUNDAÇÃO LUSO-AMERICANA PARA O DESENVOLVIMENTO</t>
  </si>
  <si>
    <t>COMISSÃO DE COORDENAÇÃO E DESENVOLVIMENTO REGIONAL DE LISBOA E VALE DO TEJO</t>
  </si>
  <si>
    <t>COMISSÃO DE COORDENAÇÃO E DESENVOLVIMENTO REGIONAL DO ALENTEJO</t>
  </si>
  <si>
    <t>COMISSÃO DE COORDENAÇÃO E DESENVOLVIMENTO REGIONAL DO ALGARVE</t>
  </si>
  <si>
    <t>COMISSÃO DE COORDENAÇÃO E DESENVOLVIMENTO REGIONAL DO CENTRO</t>
  </si>
  <si>
    <t>COMISSÃO DE COORDENAÇÃO E DESENVOLVIMENTO REGIONAL DO NORTE</t>
  </si>
  <si>
    <t>AGÊNCIA PARA O DESENVOLVIMENTO E COESÃO</t>
  </si>
  <si>
    <t>UNIDADE NACIONAL DO MECANISMO FINANCEIRO DO ESPAÇO ECONÓMICO EUROPEU</t>
  </si>
  <si>
    <t xml:space="preserve">GABINETE DA MINISTRA DA COESÃO TERRITORIAL </t>
  </si>
  <si>
    <t>GABINETE DO SECRETARIO DE ESTADO ADJUNTO E DO DESENVOLVIMENTO REGIONAL</t>
  </si>
  <si>
    <t>DIREÇAO-GERAL DAS AUTARQUIAS LOCAIS</t>
  </si>
  <si>
    <t>DIREÇÃO-GERAL DA ADMINISTRAÇÃO E DO EMPREGO PÚBLICO</t>
  </si>
  <si>
    <t>COMISSAO DE RECRUTAMENTO E SELEÇAO PARA A AP – CRESAP</t>
  </si>
  <si>
    <t>SERVIÇOS SOCIAIS DA ADMINISTRAÇAO PUBLICA</t>
  </si>
  <si>
    <t>INSTITUTO DE PROTEÇAO E ASSISTENCIA NA DOENÇA, I.P.</t>
  </si>
  <si>
    <t>FUNDO PARA A INOVAÇÃO SOCIAL</t>
  </si>
  <si>
    <t>PLANAPP-CENTRO DE COMPETÊNCIAS DE PLANEAMENTO, POLÍTICAS E PROSPETIVA DA AP</t>
  </si>
  <si>
    <t>ESTRUTURA DE MISSAO JORNADAS MUNDIAIS DA JUVENTUDE 2023</t>
  </si>
  <si>
    <t>FUNDO DE APOIO MUNICIPAL</t>
  </si>
  <si>
    <t>INSTITUTO NACIONAL DE ADMIONISTRAÇÃO, IP</t>
  </si>
  <si>
    <t>ESTRUTURA DE MISSAO PORTUGAL DIGITAL</t>
  </si>
  <si>
    <t>ESTRUTURA DE MISSAO RECUPERAR PORTUGAL</t>
  </si>
  <si>
    <t>GABINETE DA MINISTRA ADJUNTA E DOS ASSUNTOS PARLAMENTARES</t>
  </si>
  <si>
    <t>GABINETE DO SECRETARIO DE ESTADO DA DIGITALIZAÇÃO E MODERNIZAÇÃO ADMINISTRATIVA</t>
  </si>
  <si>
    <t>GABINETE DO SECRETARIO DE ESTADO DO PLANEAMENTO</t>
  </si>
  <si>
    <t>GABINETE DA SECRETÁRIA DE ESTADO DA ADMINISTRAÇÃO PÚBLICA</t>
  </si>
  <si>
    <t>GABINETE DA SECRETARIA DE ESTADO DA IGUALDADE E MIGRAÇÕES</t>
  </si>
  <si>
    <t>GABINETE DO SECRETARIO DE ESTADO DA JUVENTUDE E DO DESPORTO</t>
  </si>
  <si>
    <t>AUTORIDADE PARA PREVENÇÃO E COMBATE À VIOLÊNCIA NO DESPORTO</t>
  </si>
  <si>
    <t>AUTORIDADE ANTIDOPAGEM DE PORTUGAL</t>
  </si>
  <si>
    <t>INSTITUTO PORTUGUÊS DO DESPORTO E JUVENTUDE, IP</t>
  </si>
  <si>
    <t>AGÊNCIA NACIONAL ERASMUS + JUVENTUDE/DESPORTO E CORPO EUROPEU DE SOLIDARIEDADE</t>
  </si>
  <si>
    <t>FUNDAÇAO DO DESPORTO</t>
  </si>
  <si>
    <t>DIREÇÃO GERAL DO TERRITORIO</t>
  </si>
  <si>
    <t>GABINETE DO SECRETARIO DE ESTADO DA ADMINISTRAÇÃO LOCAL E ORDENAMENTO TERRITÓRIO</t>
  </si>
  <si>
    <t>ENTIDADE DE SERVIÇOS PARTILHADOS DA ADMINISTRAÇÃO PÚBLICA, I.P.</t>
  </si>
  <si>
    <t>03 — REPRESENTAÇÃO EXTERNA</t>
  </si>
  <si>
    <t>AGÊNCIA PARA O INVESTIMENTO E COMÉRCIO EXTERNO DE PORTUGAL, EPE</t>
  </si>
  <si>
    <t>CAMÕES — INSTITUTO DA COOPERAÇÃO E DA LÍNGUA, IP</t>
  </si>
  <si>
    <t>COMISSÃO NACIONAL DA UNESCO</t>
  </si>
  <si>
    <t>CONTRIBUIÇÕES E QUOTIZAÇÕES PARA ORGANIZAÇÕES INTERNACIONAIS</t>
  </si>
  <si>
    <t>DIREÇÃO-GERAL DA POLÍTICA EXTERNA</t>
  </si>
  <si>
    <t>DIREÇÃO-GERAL DOS ASSUNTOS CONSULARES E DAS COMUNIDADES PORTUGUESAS</t>
  </si>
  <si>
    <t>DIREÇÃO-GERAL DOS ASSUNTOS EUROPEUS</t>
  </si>
  <si>
    <t>EMBAIXADAS, CONSULADOS E MISSÕES</t>
  </si>
  <si>
    <t>03 – REPRESENTAÇÃO EXTERNA</t>
  </si>
  <si>
    <t>FUNDO DA LÍNGUA PORTUGUESA</t>
  </si>
  <si>
    <t>FUNDO PARA AS RELAÇÕES INTERNACIONAIS, IP</t>
  </si>
  <si>
    <t>GABINETE DA SECRETÁRIA DE ESTADO DOS ASSUNTOS EUROPEUS</t>
  </si>
  <si>
    <t>GABINETE DA SECRETÁRIA DE ESTADO DOS NEGÓCIOS ESTRANGEIROS E DA COOPERAÇÃO</t>
  </si>
  <si>
    <t>GABINETE DO MINISTRO DOS NEGÓCIOS ESTRANGEIROS</t>
  </si>
  <si>
    <t>GABINETE DO SECRETÁRIO DE ESTADO DA INTERNACIONALIZAÇÃO</t>
  </si>
  <si>
    <t>GABINETE DO SECRETÁRIO DE ESTADO DAS COMUNIDADES PORTUGUESAS</t>
  </si>
  <si>
    <t>INSPEÇÃO-GERAL DIPLOMÁTICA E CONSULAR</t>
  </si>
  <si>
    <t>SECRETARIA-GERAL DO MINISTÉRIO DOS NEGÓCIOS ESTRANGEIROS</t>
  </si>
  <si>
    <t>VISITAS DE ESTADO E EQUIPARADAS</t>
  </si>
  <si>
    <t>04 — DEFESA</t>
  </si>
  <si>
    <t>ARSENAL DO ALFEITE, SA</t>
  </si>
  <si>
    <t>DIREÇÃO GERAL DE POLÍTICA DA DEFESA NACIONAL</t>
  </si>
  <si>
    <t xml:space="preserve">DIREÇÃO-GERAL DE RECURSOS DA DEFESA NACIONAL </t>
  </si>
  <si>
    <t>ESTADO-MAIOR GENERAL DAS FORÇAS ARMADAS</t>
  </si>
  <si>
    <t>EXÉRCITO</t>
  </si>
  <si>
    <t>EXTRA — EXPLOSIVOS DA TRAFARIA, SA</t>
  </si>
  <si>
    <t>FORÇA AÉREA</t>
  </si>
  <si>
    <t>GABINETE DE MEMBROS DO GOVERNO DO MINISTÉRIO DA DEFESA NACIONAL</t>
  </si>
  <si>
    <t>IDD — PORTUGAL DEFENSE, SA</t>
  </si>
  <si>
    <t>INSPEÇÃO-GERAL DA DEFESA NACIONAL</t>
  </si>
  <si>
    <t>INSTITUTO DE AÇÃO SOCIAL DAS FORCAS ARMADAS</t>
  </si>
  <si>
    <t>INSTITUTO DE DEFESA NACIONAL</t>
  </si>
  <si>
    <t>INSTITUTO HIDROGRÁFICO</t>
  </si>
  <si>
    <t>LABORATÓRIO NACIONAL DO MEDICAMENTO</t>
  </si>
  <si>
    <t>MARINHA</t>
  </si>
  <si>
    <t>POLÍCIA JUDICIÁRIA MILITAR</t>
  </si>
  <si>
    <t>SECRETARIA-GERAL DO MINISTÉRIO DA DEFESA</t>
  </si>
  <si>
    <t>05 — SEGURANÇA INTERNA</t>
  </si>
  <si>
    <t>AUTORIDADE NACIONAL DE EMERGÊNCIA E PROTEÇÃO CIVIL</t>
  </si>
  <si>
    <t>AUTORIDADE NACIONAL DE SEGURANÇA RODOVIÁRIA</t>
  </si>
  <si>
    <t>COFRE DE PREVIDÊNCIA DA POLÍCIA DE SEGURANÇA PÚBLICA</t>
  </si>
  <si>
    <t>ESCOLA NACIONAL DE BOMBEIROS</t>
  </si>
  <si>
    <t>GABINETE DA SECRETÁRIA DE ESTADO DA ADMINISTRAÇÃO INTERNA</t>
  </si>
  <si>
    <t>GABINETE DO MINISTRO DA ADMINISTRAÇÃO INTERNA</t>
  </si>
  <si>
    <t>GABINETE DO SECRETÁRIO DE ESTADO DA PROTEÇÃO CIVIL</t>
  </si>
  <si>
    <t>GUARDA NACIONAL REPUBLICANA</t>
  </si>
  <si>
    <t>INSPEÇÃO-GERAL DA ADMINISTRAÇÃO INTERNA</t>
  </si>
  <si>
    <t>POLÍCIA DE SEGURANÇA PÚBLICA</t>
  </si>
  <si>
    <t>SECRETARIA-GERAL DO MINISTÉRIO DA ADMINISTRAÇÃO INTERNA</t>
  </si>
  <si>
    <t>SERVIÇO DE ESTRANGEIROS E FRONTEIRAS</t>
  </si>
  <si>
    <t>SERVIÇOS SOCIAIS DA GUARDA NACIONAL REPUBLICANA</t>
  </si>
  <si>
    <t>SERVIÇOS SOCIAIS DA POLÍCIA DE SEGURANÇA PÚBLICA</t>
  </si>
  <si>
    <t>SIRESP — GESTÃO DE REDES DIGITAIS DE SEGURANÇA E EMERGÊNCIA SA</t>
  </si>
  <si>
    <t>06 — JUSTIÇA</t>
  </si>
  <si>
    <t>CENTRO DE ESTUDOS JUDICIÁRIOS</t>
  </si>
  <si>
    <t>COMISSÃO DE ACOMPANHAMENTO DOS AUXILIARES DE JUSTIÇA</t>
  </si>
  <si>
    <t>COMISSÃO DE PROTEÇÃO DE VÍTIMAS DE CRIMES</t>
  </si>
  <si>
    <t>DIREÇÃO-GERAL DA ADMINISTRAÇÃO DA JUSTIÇA</t>
  </si>
  <si>
    <t>DIREÇÃO-GERAL DA POLÍTICA DE JUSTIÇA</t>
  </si>
  <si>
    <t>DIREÇÃO-GERAL DE REINSERÇÃO E SERVIÇOS PRISIONAIS</t>
  </si>
  <si>
    <t>FUNDO DE MODERNIZAÇÃO DA JUSTIÇA</t>
  </si>
  <si>
    <t>GABINETE DA MINISTRA DA JUSTIÇA</t>
  </si>
  <si>
    <t>GABINETE DA SECRETÁRIA DE ESTADO ADJUNTA E DA JUSTIÇA</t>
  </si>
  <si>
    <t>GABINETE DA SECRETÁRIA DE ESTADO DA JUSTIÇA</t>
  </si>
  <si>
    <t>INSPEÇÃO-GERAL DOS SERVIÇOS DE JUSTIÇA</t>
  </si>
  <si>
    <t>INSTITUTO DE GESTÃO FINANCEIRA E DE EQUIPAMENTOS DA JUSTIÇA, IP</t>
  </si>
  <si>
    <t>INSTITUTO DOS REGISTOS E DO NOTARIADO, IP</t>
  </si>
  <si>
    <t>INSTITUTO NACIONAL DA PROPRIEDADE INDUSTRIAL, IP</t>
  </si>
  <si>
    <t>INSTITUTO NACIONAL DE MEDICINA LEGAL E CIÊNCIAS FORENSES, IP</t>
  </si>
  <si>
    <t>POLÍCIA JUDICIÁRIA</t>
  </si>
  <si>
    <t>SECRETARIA-GERAL DO MINISTÉRIO DA JUSTIÇA</t>
  </si>
  <si>
    <t>TRIBUNAL CENTRAL ADMINISTRATIVO — NORTE</t>
  </si>
  <si>
    <t>TRIBUNAL CENTRAL ADMINISTRATIVO — SUL</t>
  </si>
  <si>
    <t>TRIBUNAL DA RELAÇÃO DE COIMBRA</t>
  </si>
  <si>
    <t>TRIBUNAL DA RELAÇÃO DE ÉVORA</t>
  </si>
  <si>
    <t>TRIBUNAL DA RELAÇÃO DE GUIMARÃES</t>
  </si>
  <si>
    <t>TRIBUNAL DA RELAÇÃO DE LISBOA</t>
  </si>
  <si>
    <t>TRIBUNAL DA RELAÇÃO DO PORTO</t>
  </si>
  <si>
    <t>07 — FINANÇAS</t>
  </si>
  <si>
    <t>AÇÃO GOVERNATIVA — MINISTÉRIO DAS FINANÇAS</t>
  </si>
  <si>
    <t>AGÊNCIA DE GESTÃO DA TESOURARIA E DA DÍVIDA PÚBLICA — IGCP, EPE</t>
  </si>
  <si>
    <t>AUTORIDADE DE SUPERVISÃO DE SEGUROS E FUNDOS DE PENSÕES</t>
  </si>
  <si>
    <t>AUTORIDADE TRIBUTÁRIA E ADUANEIRA</t>
  </si>
  <si>
    <t>BANIF IMOBILIÁRIA, S.A.</t>
  </si>
  <si>
    <t>BANIF, S.A.</t>
  </si>
  <si>
    <t>COMISSÃO DE NORMALIZAÇÃO CONTABILÍSTICA</t>
  </si>
  <si>
    <t>COMISSÃO DO MERCADO DE VALORES MOBILIÁRIOS</t>
  </si>
  <si>
    <t>CONSEST — PROMOÇÃO IMOBILIÁRIA, SA</t>
  </si>
  <si>
    <t>DESPESAS EXCECIONAIS — DIREÇÃO-GERAL DO TESOURO E FINANÇAS</t>
  </si>
  <si>
    <t>DIREÇÃO-GERAL DE TESOURO E FINANÇAS</t>
  </si>
  <si>
    <t>DIREÇÃO-GERAL DO ORÇAMENTO</t>
  </si>
  <si>
    <t>DOTAÇÃO PROVISIONAL</t>
  </si>
  <si>
    <t>ESTAMO — PARTICIPAÇÕES IMOBILIÁRIAS, SA</t>
  </si>
  <si>
    <t>FRME — FUNDO PARA A REVITALIZAÇÃO E MODERNIZAÇÃO DO TECIDO EMPRESARIAL, SGPS, SA</t>
  </si>
  <si>
    <t>FUNDO DE ACIDENTES DE TRABALHO</t>
  </si>
  <si>
    <t>FUNDO DE ESTABILIZAÇÃO TRIBUTÁRIO</t>
  </si>
  <si>
    <t>FUNDO DE ESTABILIZAÇÃO TRIBUTÁRIO — TRANSFERÊNCIAS DO ORÇAMENTO DO ESTADO</t>
  </si>
  <si>
    <t>FUNDO DE GARANTIA AUTOMÓVEL</t>
  </si>
  <si>
    <t>FUNDO DE GARANTIA DE DEPÓSITOS</t>
  </si>
  <si>
    <t>FUNDO DE REABILITAÇÃO E CONSERVAÇÃO PATRIMONIAL</t>
  </si>
  <si>
    <t>FUNDO DE RESOLUÇÃO</t>
  </si>
  <si>
    <t>FUNDO DE RESOLUÇÃO — TRANSFERÊNCIAS DO ORÇAMENTO DO ESTADO</t>
  </si>
  <si>
    <t>GABINETE DE PLANEAMENTO, ESTRATÉGIA, AVALIAÇÃO E RELAÇÕES INTERNACIONAIS</t>
  </si>
  <si>
    <t>INSPEÇÃO-GERAL DE FINANÇAS</t>
  </si>
  <si>
    <t>OITANTE, S.A.</t>
  </si>
  <si>
    <t>PARPÚBLICA — PARTICIPAÇÕES PÚBLICAS, SGPS, SA</t>
  </si>
  <si>
    <t>RECURSOS PRÓPRIOS COMUNITÁRIOS</t>
  </si>
  <si>
    <t>SAGESECUR — ESTUDOS, DESENVOLVIMENTO E PARTICIPAÇÃO EM PROJETOS DE INVESTIMENTO EM VALORES MOBILIÁRIOS</t>
  </si>
  <si>
    <t>SECRETARIA-GERAL DO MINISTÉRIO DAS FINANÇAS</t>
  </si>
  <si>
    <t>SISTEMA DE INDEMNIZAÇÃO AOS INVESTIDORES</t>
  </si>
  <si>
    <t>UNIDADE TÉCNICA DE ACOMPANHAMENTO DE PROJETOS</t>
  </si>
  <si>
    <t>UNIDADE TÉCNICA DE ACOMPANHAMENTO E MONITORIZAÇÃO DO SETOR PUBLICO EMPRESARIAL</t>
  </si>
  <si>
    <t>WIL — PROJETOS TURÍSTICOS, S.A.</t>
  </si>
  <si>
    <t>08 — GESTÃO DA DÍVIDA PÚBLICA</t>
  </si>
  <si>
    <t>ENCARGOS DA DÍVIDA</t>
  </si>
  <si>
    <t>FUNDO DE REGULARIZAÇÃO DA DÍVIDA PÚBLICA</t>
  </si>
  <si>
    <t>09 — ECONOMIA E MAR</t>
  </si>
  <si>
    <t>AGÊNCIA NACIONAL DE INOVAÇÃO, SA</t>
  </si>
  <si>
    <t>AUTORIDADE DA CONCORRÊNCIA, IP</t>
  </si>
  <si>
    <t>AUTORIDADE DE SEGURANÇA ALIMENTAR E ECONÓMICA</t>
  </si>
  <si>
    <t>COMITÉ NACIONAL PARA A DÉCADA DO OCEANO</t>
  </si>
  <si>
    <t>DIREÇÃO-GERAL DAS ATIVIDADES ECONÓMICAS</t>
  </si>
  <si>
    <t>DIREÇÃO-GERAL DE POLÍTICA DO MAR</t>
  </si>
  <si>
    <t>DIREÇÃO-GERAL DO CONSUMIDOR</t>
  </si>
  <si>
    <t>ENATUR — EMPRESA NACIONAL DE TURISMO</t>
  </si>
  <si>
    <t>ENTIDADE REGIONAL DE TURISMO DA REGIÃO DE LISBOA</t>
  </si>
  <si>
    <t>ESTRUTURA DE MISSÃO COMPETE 2020</t>
  </si>
  <si>
    <t>ESTRUTURA DE MISSÃO PARA A EXTENSÃO DA PLATAFORMA CONTINENTAL</t>
  </si>
  <si>
    <t>ESTRUTURA DE MISSÃO PARA AS COMEMORAÇÕES DO V CENTENÁRIO DA CIRCUM-NAVEGAÇÃO</t>
  </si>
  <si>
    <t>FUNDO DE APOIO AO FINANCIAMENTO À INOVAÇÃO - FINOVA</t>
  </si>
  <si>
    <t>FUNDO DE GARANTIA DE VIAGENS E TURISMO</t>
  </si>
  <si>
    <t>FUNDO IMOBILIÁRIO ESPECIAL DE APOIO ÀS EMPRESAS</t>
  </si>
  <si>
    <t>FUNDO AZUL</t>
  </si>
  <si>
    <t>FUNDO CAPITALIZAÇÃO E RESILIÊNCIA</t>
  </si>
  <si>
    <t>FUNDO DE APOIO AO TURISMO E AO CINEMA</t>
  </si>
  <si>
    <t>FUNDO DE CAPITAL E QUASE CAPITAL</t>
  </si>
  <si>
    <t>FUNDO DE COINVESTIMENTO 200M</t>
  </si>
  <si>
    <t>FUNDO DE CONTRAGARANTIA MÚTUO</t>
  </si>
  <si>
    <t>FUNDO DE DÍVIDA E GARANTIAS</t>
  </si>
  <si>
    <t>FUNDO DE FUNDOS PARA A INTERNACIONALIZAÇÃO</t>
  </si>
  <si>
    <t>FUNDO DE INOVAÇÃO, TECNOLOGIA E ECONOMIA CIRCULAR</t>
  </si>
  <si>
    <t>FUNDO PARA A PROMOÇÃO DOS DIREITOS DO CONSUMIDOR</t>
  </si>
  <si>
    <t>FUNDO REVIVE NATUREZA</t>
  </si>
  <si>
    <t>GABINETE DA SECRETÁRIA DE ESTADO DO TURISMO, COMÉRCIO E SERVIÇOS</t>
  </si>
  <si>
    <t>GABINETE DE ESTRATÉGIA E ESTUDOS</t>
  </si>
  <si>
    <t>GABINETE DE INVESTIGAÇÃO DE ACIDENTES MARÍTIMOS E DA AUTORIDADE PARA A METEOROLOGIA AERONÁUTICA</t>
  </si>
  <si>
    <t>GABINETE DO MINISTRO DA ECONOMIA E DO MAR</t>
  </si>
  <si>
    <t>GABINETE DO SECRETÁRIO DE ESTADO DA ECONOMIA</t>
  </si>
  <si>
    <t>GABINETE DO SECRETÁRIO DE ESTADO DO MAR</t>
  </si>
  <si>
    <t>IAPMEI — AGÊNCIA PARA A COMPETITIVIDADE E INOVAÇÃO, IP</t>
  </si>
  <si>
    <t>INSTITUTO DE TURISMO DE PORTUGAL, IP</t>
  </si>
  <si>
    <t>INSTITUTO PORTUGUÊS DA QUALIDADE, IP</t>
  </si>
  <si>
    <t>INSTITUTO PORTUGUÊS DE ACREDITAÇÃO, IP</t>
  </si>
  <si>
    <t>REGIÃO DE TURISMO DO ALGARVE</t>
  </si>
  <si>
    <t>SECRETARIA-GERAL DO MINISTÉRIO DA ECONOMIA E DO MAR</t>
  </si>
  <si>
    <t>TURISMO CENTRO DE PORTUGAL</t>
  </si>
  <si>
    <t>TURISMO DO ALENTEJO, ERT</t>
  </si>
  <si>
    <t>TURISMO DO PORTO E NORTE DE PORTUGAL, ER</t>
  </si>
  <si>
    <t>10 — CULTURA</t>
  </si>
  <si>
    <t>ACADEMIA INTERNACIONAL DA CULTURA PORTUGUESA</t>
  </si>
  <si>
    <t>ACADEMIA NACIONAL DE BELAS ARTES</t>
  </si>
  <si>
    <t>ACADEMIA PORTUGUESA DE HISTÓRIA</t>
  </si>
  <si>
    <t>BIBLIOTECA NACIONAL DE PORTUGAL</t>
  </si>
  <si>
    <t>CINEMATECA PORTUGUESA — MUSEU DO CINEMA, IP</t>
  </si>
  <si>
    <t>COA PARQUE — FUNDAÇÃO PARA A SALVAGUARDA E VALORIZAÇÃO DO VALE DO COA</t>
  </si>
  <si>
    <t>DIREÇÃO REGIONAL DE CULTURA DO ALENTEJO</t>
  </si>
  <si>
    <t>DIREÇÃO REGIONAL DE CULTURA DO ALGARVE</t>
  </si>
  <si>
    <t>DIREÇÃO REGIONAL DE CULTURA DO CENTRO</t>
  </si>
  <si>
    <t>DIREÇÃO REGIONAL DE CULTURA DO NORTE</t>
  </si>
  <si>
    <t>DIREÇÃO-GERAL DAS ARTES</t>
  </si>
  <si>
    <t>DIREÇÃO-GERAL DO LIVRO, DOS ARQUIVOS E DAS BIBLIOTECAS</t>
  </si>
  <si>
    <t>DIREÇÃO-GERAL DO PATRIMÓNIO CULTURAL</t>
  </si>
  <si>
    <t>ESTRUTURA DE MISSÃO PARA A COMEMORAÇÃO DO 50º ANIVERSÁRIO DO 25 DE ABRIL</t>
  </si>
  <si>
    <t>FUNDAÇÃO CENTRO CULTURAL DE BELÉM</t>
  </si>
  <si>
    <t>FUNDO DE FOMENTO CULTURAL</t>
  </si>
  <si>
    <t>FUNDO DE SALVAGUARDA DO PATRIMÓNIO CULTURAL</t>
  </si>
  <si>
    <t>GABINETE DA SECRETÁRIA DE ESTADO DA CULTURA</t>
  </si>
  <si>
    <t>GABINETE DE ESTRATÉGIA, PLANEAMENTO E AVALIAÇÃO CULTURAIS</t>
  </si>
  <si>
    <t>GABINETE DO MINISTRO DA CULTURA</t>
  </si>
  <si>
    <t>INSPEÇÃO-GERAL DAS ATIVIDADES CULTURAIS</t>
  </si>
  <si>
    <t>INSTITUTO DO CINEMA E DO AUDIOVISUAL, IP</t>
  </si>
  <si>
    <t>OPART — ORGANISMO DE PRODUÇÃO ARTÍSTICA, EPE</t>
  </si>
  <si>
    <t>PLANO NACIONAL DAS ARTES</t>
  </si>
  <si>
    <t>RÁDIO E TELEVISÃO DE PORTUGAL, SA</t>
  </si>
  <si>
    <t>TEATRO NACIONAL D. MARIA II, EPE</t>
  </si>
  <si>
    <t>TEATRO NACIONAL DE SÃO JOÃO, EPE</t>
  </si>
  <si>
    <t>11 — CIÊNCIA, TECNOLOGIA E ENSINO SUPERIOR</t>
  </si>
  <si>
    <t>ACADEMIA DAS CIÊNCIAS DE LISBOA</t>
  </si>
  <si>
    <t>AÇÃO GOVERNATIVA DA CIÊNCIA, TECNOLOGIA E ENSINO SUPERIOR</t>
  </si>
  <si>
    <t>AGÊNCIA ESPACIAL PORTUGUESA — PORTUGAL SPACE</t>
  </si>
  <si>
    <t>AGÊNCIA NACIONAL PARA A GESTÃO DO PROGRAMA ERASMUS + EDUCAÇÃO E FORMAÇÃO</t>
  </si>
  <si>
    <t>AUP — ASSOCIAÇÃO DAS UNIVERSIDADES PORTUGUESAS</t>
  </si>
  <si>
    <t>CENTRO CIENTÍFICO E CULTURAL DE MACAU, IP</t>
  </si>
  <si>
    <t>CINTAL – CENTRO DE INVESTIGAÇÃO TECNOLÓGICA DO ALGARVE</t>
  </si>
  <si>
    <t>DIREÇÃO-GERAL DO ENSINO SUPERIOR</t>
  </si>
  <si>
    <t>ESCOLA SUPERIOR DE ENFERMAGEM DE COIMBRA</t>
  </si>
  <si>
    <t>ESCOLA SUPERIOR DE ENFERMAGEM DE LISBOA</t>
  </si>
  <si>
    <t>ESCOLA SUPERIOR DE ENFERMAGEM DO PORTO</t>
  </si>
  <si>
    <t>ESCOLA SUPERIOR DE HOTELARIA E TURISMO DO ESTORIL</t>
  </si>
  <si>
    <t>ESCOLA SUPERIOR NÁUTICA INFANTE D. HENRIQUE</t>
  </si>
  <si>
    <t>FUNDAÇÃO GASPAR FRUTUOSO</t>
  </si>
  <si>
    <t>FUNDAÇÃO PARA A CIÊNCIA E TECNOLOGIA, IP</t>
  </si>
  <si>
    <t>FUNDAÇÃO PARA O DESENVOLVIMENTO CIÊNCIAS ECONÓMICAS FINANCEIRAS E EMPRESARIAIS</t>
  </si>
  <si>
    <t>I3S — INSTITUTO DE INVESTIGAÇÃO E INOVAÇÃO EM SAÚDE DA UNIVERSIDADE DO PORTO</t>
  </si>
  <si>
    <t>IMAR — INSTITUTO DO MAR</t>
  </si>
  <si>
    <t>INSTITUTO POLITÉCNICO DA GUARDA</t>
  </si>
  <si>
    <t>INSTITUTO POLITÉCNICO DE BEJA</t>
  </si>
  <si>
    <t>INSTITUTO POLITÉCNICO DE BRAGANÇA</t>
  </si>
  <si>
    <t>INSTITUTO POLITÉCNICO DE CASTELO BRANCO</t>
  </si>
  <si>
    <t>INSTITUTO POLITÉCNICO DE COIMBRA</t>
  </si>
  <si>
    <t>INSTITUTO POLITÉCNICO DE LEIRIA</t>
  </si>
  <si>
    <t>INSTITUTO POLITÉCNICO DE LISBOA</t>
  </si>
  <si>
    <t>INSTITUTO POLITÉCNICO DE PORTALEGRE</t>
  </si>
  <si>
    <t>INSTITUTO POLITÉCNICO DE SANTARÉM</t>
  </si>
  <si>
    <t>INSTITUTO POLITÉCNICO DE SETÚBAL</t>
  </si>
  <si>
    <t>INSTITUTO POLITÉCNICO DE TOMAR</t>
  </si>
  <si>
    <t>INSTITUTO POLITÉCNICO DE VIANA DO CASTELO</t>
  </si>
  <si>
    <t>INSTITUTO POLITÉCNICO DE VISEU</t>
  </si>
  <si>
    <t>INSTITUTO POLITÉCNICO DO CÁVADO E DO AVE</t>
  </si>
  <si>
    <t>INSTITUTO POLITÉCNICO DO PORTO</t>
  </si>
  <si>
    <t>INSTITUTO SUPERIOR DE ENGENHARIA DE LISBOA</t>
  </si>
  <si>
    <t>INSTITUTO SUPERIOR DE ENGENHARIA DO PORTO</t>
  </si>
  <si>
    <t>ISCTE — INSTITUTO UNIVERSITÁRIO DE LISBOA — FUNDAÇÃO PÚBLICA</t>
  </si>
  <si>
    <t>SAS — INSTITUTO POLITÉCNICO DA GUARDA</t>
  </si>
  <si>
    <t>SAS — INSTITUTO POLITÉCNICO DE BEJA</t>
  </si>
  <si>
    <t>SAS — INSTITUTO POLITÉCNICO DE BRAGANÇA</t>
  </si>
  <si>
    <t>SAS — INSTITUTO POLITÉCNICO DE CASTELO BRANCO</t>
  </si>
  <si>
    <t>SAS — INSTITUTO POLITÉCNICO DE COIMBRA</t>
  </si>
  <si>
    <t>SAS — INSTITUTO POLITÉCNICO DE LEIRIA</t>
  </si>
  <si>
    <t>SAS — INSTITUTO POLITÉCNICO DE LISBOA</t>
  </si>
  <si>
    <t>SAS — INSTITUTO POLITÉCNICO DE PORTALEGRE</t>
  </si>
  <si>
    <t>SAS — INSTITUTO POLITÉCNICO DE SANTARÉM</t>
  </si>
  <si>
    <t>SAS — INSTITUTO POLITÉCNICO DE SETÚBAL</t>
  </si>
  <si>
    <t>SAS — INSTITUTO POLITÉCNICO DE TOMAR</t>
  </si>
  <si>
    <t>SAS — INSTITUTO POLITÉCNICO DE VIANA DO CASTELO</t>
  </si>
  <si>
    <t>SAS — INSTITUTO POLITÉCNICO DE VISEU</t>
  </si>
  <si>
    <t>SAS — INSTITUTO POLITÉCNICO DO PORTO</t>
  </si>
  <si>
    <t>SAS — UNIVERSIDADE DA BEIRA INTERIOR</t>
  </si>
  <si>
    <t>SAS — UNIVERSIDADE DA MADEIRA</t>
  </si>
  <si>
    <t>SAS — UNIVERSIDADE DE COIMBRA</t>
  </si>
  <si>
    <t>SAS — UNIVERSIDADE DE ÉVORA</t>
  </si>
  <si>
    <t>SAS — UNIVERSIDADE DE LISBOA</t>
  </si>
  <si>
    <t>SAS — UNIVERSIDADE DE TRÁS-OS-MONTES E ALTO DOURO</t>
  </si>
  <si>
    <t>SAS — UNIVERSIDADE DO ALGARVE</t>
  </si>
  <si>
    <t>SAS — UNIVERSIDADE DO MINHO</t>
  </si>
  <si>
    <t>SAS — UNIVERSIDADE DOS AÇORES</t>
  </si>
  <si>
    <t>UL — FACULDADE DE ARQUITETURA</t>
  </si>
  <si>
    <t>UL — FACULDADE DE BELAS-ARTES</t>
  </si>
  <si>
    <t>UL — FACULDADE DE CIÊNCIAS</t>
  </si>
  <si>
    <t>UL — FACULDADE DE DIREITO</t>
  </si>
  <si>
    <t>UL — FACULDADE DE FARMÁCIA</t>
  </si>
  <si>
    <t>UL — FACULDADE DE LETRAS</t>
  </si>
  <si>
    <t>UL — FACULDADE DE MEDICINA</t>
  </si>
  <si>
    <t>UL — FACULDADE DE MEDICINA DENTÁRIA</t>
  </si>
  <si>
    <t>UL — FACULDADE DE MEDICINA VETERINÁRIA</t>
  </si>
  <si>
    <t>UL — FACULDADE DE MOTRICIDADE HUMANA</t>
  </si>
  <si>
    <t>UL — FACULDADE DE PSICOLOGIA</t>
  </si>
  <si>
    <t>UL — INSTITUTO DE CIÊNCIAS SOCIAIS</t>
  </si>
  <si>
    <t>UL — INSTITUTO DE EDUCAÇÃO</t>
  </si>
  <si>
    <t>UL — INSTITUTO DE GEOGRAFIA E ORDENAMENTO DO TERRITÓRIO</t>
  </si>
  <si>
    <t>UL — INSTITUTO SUPERIOR DE CIÊNCIAS SOCIAIS E POLÍTICAS</t>
  </si>
  <si>
    <t>UL — INSTITUTO SUPERIOR DE AGRONOMIA</t>
  </si>
  <si>
    <t>UL — INSTITUTO SUPERIOR DE ECONOMIA E GESTÃO</t>
  </si>
  <si>
    <t>UL — INSTITUTO SUPERIOR TÉCNICO</t>
  </si>
  <si>
    <t>UNINOVA — INSTITUTO DE DESENVOLVIMENTO DE NOVAS TECNOLOGIAS</t>
  </si>
  <si>
    <t>UNIVERSIDADE ABERTA</t>
  </si>
  <si>
    <t>UNIVERSIDADE DA BEIRA INTERIOR</t>
  </si>
  <si>
    <t>UNIVERSIDADE DA MADEIRA</t>
  </si>
  <si>
    <t>UNIVERSIDADE DE AVEIRO — FUNDAÇÃO PÚBLICA</t>
  </si>
  <si>
    <t>UNIVERSIDADE DE COIMBRA</t>
  </si>
  <si>
    <t>UNIVERSIDADE DE ÉVORA</t>
  </si>
  <si>
    <t>UNIVERSIDADE DE LISBOA — REITORIA</t>
  </si>
  <si>
    <t>UNIVERSIDADE DE TRÁS-OS-MONTES E ALTO DOURO</t>
  </si>
  <si>
    <t>UNIVERSIDADE DO ALGARVE</t>
  </si>
  <si>
    <t>UNIVERSIDADE DO MINHO — FUNDAÇÃO PÚBLICA</t>
  </si>
  <si>
    <t>UNIVERSIDADE DO PORTO — FUNDAÇÃO PÚBLICA</t>
  </si>
  <si>
    <t>UNIVERSIDADE DOS AÇORES</t>
  </si>
  <si>
    <t>UNIVERSIDADE NOVA DE LISBOA — FUNDAÇÃO PÚBLICA</t>
  </si>
  <si>
    <t>12 — ENSINO BÁSICO E SECUNDÁRIO E ADMINISTRAÇÃO ESCOLAR</t>
  </si>
  <si>
    <t>AÇÃO GOVERNATIVA DO MINISTRO DA EDUCAÇÃO</t>
  </si>
  <si>
    <t>AGÊNCIA NACIONAL PARA A QUALIFICAÇÃO E O ENSINO PROFISSIONAL, IP</t>
  </si>
  <si>
    <t>CONSELHO NACIONAL DE EDUCAÇÃO</t>
  </si>
  <si>
    <t>DIREÇÃO-GERAL DA ADMINISTRAÇÃO ESCOLAR</t>
  </si>
  <si>
    <t>DIREÇÃO-GERAL DA EDUCAÇÃO</t>
  </si>
  <si>
    <t>DIREÇÃO-GERAL DE ESTATÍSTICAS DA EDUCAÇÃO E CIÊNCIA</t>
  </si>
  <si>
    <t>DIREÇÃO-GERAL DOS ESTABELECIMENTOS ESCOLARES</t>
  </si>
  <si>
    <t>EDITORIAL DO MINISTÉRIO DA EDUCAÇÃO E CIÊNCIA</t>
  </si>
  <si>
    <t>ESCOLA PORTUGUESA DE CABO VERDE — CELP</t>
  </si>
  <si>
    <t>ESCOLA PORTUGUESA DE DILI</t>
  </si>
  <si>
    <t>ESCOLA PORTUGUESA DE LUANDA — CENTRO DE ENSINO E LÍNGUA PORTUGUESA</t>
  </si>
  <si>
    <t>ESCOLA PORTUGUESA DE MOÇAMBIQUE</t>
  </si>
  <si>
    <t>ESCOLA PORTUGUESA DE S. TOMÉ E PRÍNCIPE — CELP</t>
  </si>
  <si>
    <t>ESTABELECIMENTOS DE EDUCAÇÃO E ENSINOS BÁSICO E SECUNDÁRIO</t>
  </si>
  <si>
    <t>INSPEÇÃO-GERAL DA EDUCAÇÃO E CIÊNCIA</t>
  </si>
  <si>
    <t>INSTITUTO DE AVALIAÇÃO EDUCATIVA, IP (IAVE, IP)</t>
  </si>
  <si>
    <t>INSTITUTO DE GESTÃO FINANCEIRA DA EDUCAÇÃO, IP (IGEFE, IP)</t>
  </si>
  <si>
    <t xml:space="preserve">CONSTRUÇÃO PÚBLICA, EPE  </t>
  </si>
  <si>
    <t>SECRETARIA-GERAL</t>
  </si>
  <si>
    <t>13 — TRABALHO, SOLIDARIEDADE SEGURANÇA SOCIAL</t>
  </si>
  <si>
    <t>AUTORIDADE PARA AS CONDIÇÕES DE TRABALHO</t>
  </si>
  <si>
    <t>CAIXA-GERAL DE APOSENTAÇÕES I. P.</t>
  </si>
  <si>
    <t>CASA PIA DE LISBOA, IP</t>
  </si>
  <si>
    <t>CENTRO DE COMPETÊNCIAS DE ENVELHECIMENTO ATIVO</t>
  </si>
  <si>
    <t>CENTRO DE EDUCAÇÃO E FORMAÇÃO PROFISSIONAL INTEGRADA (CEFPI)</t>
  </si>
  <si>
    <t>CENTRO DE FORMAÇÃO PROFISSIONAL DOS TRABALHADORES DE ESCRITÓRIO, COMÉRCIO, SERVIÇOS E NOVAS TECNOLOGIAS</t>
  </si>
  <si>
    <t>CENTRO DE FORMAÇÃO E INOVAÇÃO TECNOLÓGICA (INOVINTER)</t>
  </si>
  <si>
    <t>CENTRO DE FORMAÇÃO DOS PROFISSIONAIS DA INDÚSTRIA DE CONSTRUÇÃO CIVIL E OBRAS PÚBLICAS DO SUL</t>
  </si>
  <si>
    <t>CENTRO DE FORMAÇÃO PROFISSIONAL PARA O SETOR DA CONSTRUÇÃO CIVIL E OBRAS PÚBLICAS DO NORTE</t>
  </si>
  <si>
    <t>CENTRO DE FORMAÇÃO PROFISSIONAL CESAE DIGITAL</t>
  </si>
  <si>
    <t>CENTRO DE FORMAÇÃO PROFISSIONAL DA INDÚSTRIA DE CALÇADO</t>
  </si>
  <si>
    <t>CENTRO DE FORMAÇÃO PROFISSIONAL DA INDÚSTRIA DE CORTIÇA</t>
  </si>
  <si>
    <t>CENTRO DE FORMAÇÃO PROFISSIONAL DA INDÚSTRIA DE FUNDIÇÃO</t>
  </si>
  <si>
    <t>CENTRO DE FORMAÇÃO PROFISSIONAL DA INDÚSTRIA DE OURIVESARIA E RELOJOARIA (CINDOR)</t>
  </si>
  <si>
    <t>CENTRO DE FORMAÇÃO PROFISSIONAL DA INDÚSTRIA ELETRÓNICA</t>
  </si>
  <si>
    <t>CENTRO DE FORMAÇÃO PROFISSIONAL DA INDÚSTRIA METALÚRGICA E METALOMECÂNICA</t>
  </si>
  <si>
    <t>CENTRO DE FORMAÇÃO PROFISSIONAL DA INDÚSTRIA TÊXTIL, VESTUÁRIO, CONFEÇÃO E LANIFÍCIOS</t>
  </si>
  <si>
    <t>CENTRO DE FORMAÇÃO PROFISSIONAL DA REPARAÇÃO AUTOMÓVEL</t>
  </si>
  <si>
    <t>CENTRO DE FORMAÇÃO PROFISSIONAL DAS INDÚSTRIAS DA MADEIRA E MOBILIÁRIO</t>
  </si>
  <si>
    <t>CENTRO DE FORMAÇÃO PROFISSIONAL DAS PESCAS E DO MAR</t>
  </si>
  <si>
    <t>CENTRO DE FORMAÇÃO PROFISSIONAL PARA A INDÚSTRIA DE CERÂMICA</t>
  </si>
  <si>
    <t>CENTRO DE FORMAÇÃO PROFISSIONAL PARA O ARTESANATO E PATRIMÓNIO</t>
  </si>
  <si>
    <t>CENTRO DE FORMAÇÃO PROFISSIONAL PARA O COMÉRCIO E AFINS</t>
  </si>
  <si>
    <t>CENTRO DE FORMAÇÃO PROFISSIONAL PARA O SETOR ALIMENTAR</t>
  </si>
  <si>
    <t>CENTRO DE FORMAÇÃO SINDICAL E APERFEIÇOAMENTO PROFISSIONAL</t>
  </si>
  <si>
    <t>CENTRO DE REABILITAÇÃO PROFISSIONAL DE GAIA</t>
  </si>
  <si>
    <t>CENTRO PARA A ECONOMIA E INOVAÇÃO SOCIAL</t>
  </si>
  <si>
    <t>CENTRO PROTOCOLAR DE FORMAÇÃO PROFISSIONAL PARA JORNALISTAS</t>
  </si>
  <si>
    <t>CENTRO PROTOCOLAR DE FORMAÇÃO PROFISSIONAL PARA O SETOR DA JUSTIÇA</t>
  </si>
  <si>
    <t>CENTRO DE RELAÇOES LABORAIS</t>
  </si>
  <si>
    <t>CLÍNICA ORIENTAL DE CHELAS</t>
  </si>
  <si>
    <t>COMISSÃO NACIONAL DE PROMOÇÃO DOS DIREITOS E PROTEÇÃO DAS CRIANÇAS E JOVENS</t>
  </si>
  <si>
    <t>COMISSÃO PARA A IGUALDADE NO TRABALHO E EMPREGO</t>
  </si>
  <si>
    <t>COOPERATIVA ANTONIO SÉRGIO PARA A ECONOMIA SOCIAL</t>
  </si>
  <si>
    <t>DIREÇÃO-GERAL DO EMPREGO E DAS RELAÇÕES DE TRABALHO</t>
  </si>
  <si>
    <t>DIREÇÃO-GERAL DA SEGURANÇA SOCIAL</t>
  </si>
  <si>
    <t>FUNDO DE REESTRUTURAÇÃO DO SETOR SOLIDÁRIO</t>
  </si>
  <si>
    <t>FUNDO REVITA</t>
  </si>
  <si>
    <t>GABINETE DA MINISTRA DO TRABALHO, SOLIDARIEDADE E SEGURANÇA SOCIAL</t>
  </si>
  <si>
    <t xml:space="preserve">GABINETE DA SECRETÁRIA DE ESTADO DA INCLUSÃO </t>
  </si>
  <si>
    <t>GABINETE DE ESTRATÉGIA E PLANEAMENTO</t>
  </si>
  <si>
    <t>GABINETE DO SECRETÁRIO DE ESTADO DA SEGURANÇA SOCIAL</t>
  </si>
  <si>
    <t>GABINETE DO SECRETÁRIO DE ESTADO DO TRABALHO</t>
  </si>
  <si>
    <t>INSPEÇÃO-GERAL DO MINISTÉRIO DO TRABALHO, SOLIDARIEDADE E SEGURANÇA SOCIAL</t>
  </si>
  <si>
    <t>INSTITUTO DO EMPREGO E FORMAÇÃO PROFISSIONAL, IP</t>
  </si>
  <si>
    <t>INSTITUTO NACIONAL PARA A REABILITAÇÃO, IP</t>
  </si>
  <si>
    <t>SANTA CASA DA MISERICÓRDIA DE LISBOA</t>
  </si>
  <si>
    <t>SECRETARIA-GERAL DO MINISTÉRIO DO TRABALHO, SOLIDARIEDADE E SEGURANÇA SOCIAL</t>
  </si>
  <si>
    <t>14 — SAÚDE</t>
  </si>
  <si>
    <t>ADMINISTRAÇÃO CENTRAL DO SISTEMA DE SAÚDE, IP</t>
  </si>
  <si>
    <t>ADMINISTRAÇÃO REGIONAL DE SAÚDE DE LISBOA E VALE DO TEJO, I.P.</t>
  </si>
  <si>
    <t>ADMINISTRAÇÃO REGIONAL DE SAÚDE DO ALENTEJO, I.P.</t>
  </si>
  <si>
    <t>ADMINISTRAÇÃO REGIONAL DE SAÚDE DO ALGARVE, I.P.</t>
  </si>
  <si>
    <t>ADMINISTRAÇÃO REGIONAL DE SAÚDE DO CENTRO, I.P.</t>
  </si>
  <si>
    <t>ADMINISTRAÇÃO REGIONAL DE SAÚDE DO NORTE, I.P.</t>
  </si>
  <si>
    <t>CENTRO DE MEDICINA DE REABILITAÇÃO DA REGIÃO CENTRO — ROVISCO PAIS</t>
  </si>
  <si>
    <t>CENTRO HOSPITALAR BARREIRO MONTIJO, EPE</t>
  </si>
  <si>
    <t>CENTRO HOSPITALAR DE ENTRE DOURO E VOUGA, EPE</t>
  </si>
  <si>
    <t>CENTRO HOSPITALAR DE LEIRIA, EPE</t>
  </si>
  <si>
    <t>CENTRO HOSPITALAR DE LISBOA OCIDENTAL, EPE</t>
  </si>
  <si>
    <t>CENTRO HOSPITALAR DE SETÚBAL, EPE</t>
  </si>
  <si>
    <t>CENTRO HOSPITALAR DO BAIXO VOUGA, EPE</t>
  </si>
  <si>
    <t>CENTRO HOSPITALAR DO MÉDIO AVE, EPE</t>
  </si>
  <si>
    <t>CENTRO HOSPITALAR DO MÉDIO TEJO, EPE</t>
  </si>
  <si>
    <t>CENTRO HOSPITALAR DO OESTE, EPE</t>
  </si>
  <si>
    <t>CENTRO HOSPITALAR DO TÂMEGA E SOUSA, EPE</t>
  </si>
  <si>
    <t>CENTRO HOSPITALAR E UNIVERSITÁRIO DE COIMBRA, EPE</t>
  </si>
  <si>
    <t>CENTRO HOSPITALAR E UNIVERSITÁRIO DO ALGARVE, EPE</t>
  </si>
  <si>
    <t>CENTRO HOSPITALAR E UNIVERSITÁRIO DE SANTO ANTÓNIO, EPE</t>
  </si>
  <si>
    <t>CENTRO HOSPITALAR PÓVOA DO VARZIM — VILA DO CONDE, EPE</t>
  </si>
  <si>
    <t>CENTRO HOSPITALAR PSIQUIÁTRICO DE LISBOA</t>
  </si>
  <si>
    <t>CENTRO HOSPITALAR DE TONDELA-VISEU, EPE</t>
  </si>
  <si>
    <t>CENTRO HOSPITALAR DE TRÁS-OS-MONTES E ALTO DOURO, EPE</t>
  </si>
  <si>
    <t>CENTRO HOSPITALAR UNIVERSITÁRIO DA COVA DA BEIRA, EPE</t>
  </si>
  <si>
    <t>CENTRO HOSPITALAR UNIVERSITÁRIO DE LISBOA CENTRAL, EPE</t>
  </si>
  <si>
    <t>CENTRO HOSPITALAR UNIVERSITÁRIO DE LISBOA NORTE, EPE</t>
  </si>
  <si>
    <t>CENTRO HOSPITALAR UNIVERSITÁRIO DE SÃO JOÃO, EPE</t>
  </si>
  <si>
    <t>CENTRO HOSPITALAR UNIVERSITÁRIO DO PORTO, EPE</t>
  </si>
  <si>
    <t>CENTRO HOSPITALAR VILA NOVA DE GAIA/ESPINHO, EPE</t>
  </si>
  <si>
    <t>DIREÇÃO EXECUTIVA DO SERVIÇO NACIONAL DE SAÚDE, I.P.</t>
  </si>
  <si>
    <t>DIREÇÃO-GERAL DA SAÚDE</t>
  </si>
  <si>
    <t>EAS — EMPRESA DE AMBIENTE NA SAÚDE, UNIPESSOAL, LDA.</t>
  </si>
  <si>
    <t>ENTIDADE REGULADORA DA SAÚDE</t>
  </si>
  <si>
    <t>FUNDO PARA A INVESTIGAÇÃO EM SAÚDE</t>
  </si>
  <si>
    <t>GABINETE DA SECRETÁRIA DE ESTADO DA PROMOÇÃO DA SAÚDE</t>
  </si>
  <si>
    <t>GABINETE DO MINISTRO DA SAÚDE</t>
  </si>
  <si>
    <t>GABINETE DO SECRETÁRIO DE ESTADO ADJUNTO E DA SAÚDE</t>
  </si>
  <si>
    <t>GABINETE DO SECRETÁRIO DE ESTADO DA SAÚDE</t>
  </si>
  <si>
    <t>HOSPITAL ARCEBISPO JOÃO CRISÓSTOMO — CANTANHEDE</t>
  </si>
  <si>
    <t>HOSPITAL DA SENHORA DA OLIVEIRA — GUIMARÃES, EPE</t>
  </si>
  <si>
    <t>HOSPITAL DE BRAGA, EPE</t>
  </si>
  <si>
    <t>HOSPITAL DE VILA FRANCA DE XIRA, EPE</t>
  </si>
  <si>
    <t>HOSPITAL DISTRITAL DA FIGUEIRA DA FOZ, EPE</t>
  </si>
  <si>
    <t>HOSPITAL DISTRITAL DE SANTARÉM, EPE</t>
  </si>
  <si>
    <t>HOSPITAL DO ESPÍRITO SANTO DE ÉVORA, EPE</t>
  </si>
  <si>
    <t>HOSPITAL DR. FRANCISCO ZAGALO — OVAR</t>
  </si>
  <si>
    <t>HOSPITAL GARCIA DA ORTA, EPE — ALMADA</t>
  </si>
  <si>
    <t>HOSPITAL MAGALHÃES LEMOS — PORTO, EPE</t>
  </si>
  <si>
    <t>HOSPITAL PROFESSOR DOUTOR FERNANDO FONSECA, EPE</t>
  </si>
  <si>
    <t>HOSPITAL SANTA MARIA MAIOR — BARCELOS, EPE</t>
  </si>
  <si>
    <t>INFARMED — AUTORIDADE NACIONAL DO MEDICAMENTO E PRODUTOS DE SAÚDE, I.P.</t>
  </si>
  <si>
    <t>INSPEÇÃO-GERAL DAS ATIVIDADES EM SAÚDE</t>
  </si>
  <si>
    <t>INSTITUTO NACIONAL DE EMERGÊNCIA MÉDICA, I.P.</t>
  </si>
  <si>
    <t>INSTITUTO NACIONAL DE SAÚDE DR. RICARDO JORGE I.P.</t>
  </si>
  <si>
    <t>INSTITUTO OFTALMOLÓGICO DR. GAMA PINTO</t>
  </si>
  <si>
    <t>INSTITUTO PORTUGUÊS DE ONCOLOGIA — COIMBRA, EPE</t>
  </si>
  <si>
    <t>INSTITUTO PORTUGUÊS DE ONCOLOGIA — LISBOA, EPE</t>
  </si>
  <si>
    <t>INSTITUTO PORTUGUÊS DE ONCOLOGIA — PORTO, EPE</t>
  </si>
  <si>
    <t>INSTITUTO PORTUGUÊS DO SANGUE E DA TRANSPLANTAÇÃO</t>
  </si>
  <si>
    <t>SECRETARIA-GERAL DO MINISTÉRIO DA SAÚDE</t>
  </si>
  <si>
    <t>SERVIÇO DE INTERVENÇÃO NOS COMPORTAMENTOS ADITIVOS E NAS DEPENDÊNCIAS</t>
  </si>
  <si>
    <t>SERVIÇOS PARTILHADOS DO MINISTÉRIO DA SAÚDE</t>
  </si>
  <si>
    <t>SUCH — SERVIÇO DE UTILIZAÇÃO COMUM DOS HOSPITAIS</t>
  </si>
  <si>
    <t>UNIDADE LOCAL DE SAÚDE DA GUARDA, EPE</t>
  </si>
  <si>
    <t>UNIDADE LOCAL DE SAÚDE DE CASTELO BRANCO, EPE</t>
  </si>
  <si>
    <t>UNIDADE LOCAL DE SAÚDE DE MATOSINHOS, EPE</t>
  </si>
  <si>
    <t>UNIDADE LOCAL DE SAÚDE DO ALTO MINHO, EPE</t>
  </si>
  <si>
    <t>UNIDADE LOCAL DE SAÚDE DO BAIXO ALENTEJO, EPE</t>
  </si>
  <si>
    <t>UNIDADE LOCAL DE SAÚDE DO LITORAL ALENTEJANO, EPE</t>
  </si>
  <si>
    <t>UNIDADE LOCAL DE SAÚDE DO NORDESTE, EPE</t>
  </si>
  <si>
    <t>UNIDADE LOCAL DE SAÚDE DO NORTE ALENTEJANO, EPE</t>
  </si>
  <si>
    <t>15 — AMBIENTE E AÇÃO CLIMÁTICA</t>
  </si>
  <si>
    <t>AGÊNCIA PARA A ENERGIA</t>
  </si>
  <si>
    <t>AGÊNCIA PORTUGUESA DO AMBIENTE, IP</t>
  </si>
  <si>
    <t>AVEIROPOLIS — SOCIEDADE PARA O DESENVOLVIMENTO DO PROGRAMA POLIS EM AVEIRO, S.A.</t>
  </si>
  <si>
    <t>CONSELHO NACIONAL DA ÁGUA</t>
  </si>
  <si>
    <t>CONSELHO NACIONAL DO AMBIENTE E DO DESENVOLVIMENTO SUSTENTÁVEL</t>
  </si>
  <si>
    <t>COSTA POLIS — SOCIEDADE PARA O DESENVOLVIMENTO DO PROGRAMA POLIS NA COSTA DA CAPARICA, S.A.</t>
  </si>
  <si>
    <t>DIREÇÃO-GERAL DE ENERGIA E GEOLOGIA</t>
  </si>
  <si>
    <t>ENTIDADE NACIONAL PARA O SETOR ENERGÉTICO, EPE</t>
  </si>
  <si>
    <t>ENTIDADE REGULADORA DOS SERVIÇOS DAS ÁGUAS E DOS RESÍDUOS</t>
  </si>
  <si>
    <t>ENTIDADE REGULADORA DOS SERVIÇOS ENERGÉTICOS</t>
  </si>
  <si>
    <t>FUNDO AMBIENTAL</t>
  </si>
  <si>
    <t>GABINETE DO SECRETÁRIO DE ESTADO DA CONSERVAÇÃO DA NATUREZA, DAS FLORESTAS E DO ORDENAMENTO DO TERRITÓRIO</t>
  </si>
  <si>
    <t>GABINETE DA SECRETÁRIA DE ESTADO DO AMBIENTE</t>
  </si>
  <si>
    <t>GABINETE DO MINISTRO DO AMBIENTE E DA AÇÃO CLIMÁTICA</t>
  </si>
  <si>
    <t>GABINETE DO SECRETÁRIO DE ESTADO DA MOBILIDADE</t>
  </si>
  <si>
    <t>INSPEÇÃO-GERAL DA AGRICULTURA, DO MAR, DO AMBIENTE E DO ORDENAMENTO DO TERRITÓRIO</t>
  </si>
  <si>
    <t>INSTITUTO DA CONSERVAÇÃO DA NATUREZA E DAS FLORESTAS, I.P.</t>
  </si>
  <si>
    <t>LABORATÓRIO NACIONAL DE ENERGIA E GEOLOGIA, IP</t>
  </si>
  <si>
    <t>MARINA DO PARQUE DAS NAÇÕES — SOCIEDADE CONCESSIONÁRIA DA MARINA PARQUE DAS NAÇÕES, SA</t>
  </si>
  <si>
    <t>METRO DO PORTO CONSULTORIA — CONSULTORIA EM TRANSPORTES URBANOS E PARTICIPAÇÕES, UNIPESSOAL, LDA.</t>
  </si>
  <si>
    <t>METRO PORTO, S.A.</t>
  </si>
  <si>
    <t>METROPOLITANO DE LISBOA, EPE</t>
  </si>
  <si>
    <t>NORTREM — ALUGUER DE MATERIAL FERROVIÁRIO, ACE</t>
  </si>
  <si>
    <t>POLIS LITORAL NORTE, S.A.</t>
  </si>
  <si>
    <t>POLIS LITORAL RIA DE AVEIRO, S.A.</t>
  </si>
  <si>
    <t>SECRETARIA-GERAL DO MINISTÉRIO DO AMBIENTE</t>
  </si>
  <si>
    <t>SOFLUSA — SOCIEDADE FLUVIAL DE TRANSPORTES, S.A.</t>
  </si>
  <si>
    <t>TRANSTEJO — TRANSPORTES TEJO, S.A.</t>
  </si>
  <si>
    <t>TREM - ALUGUER DE MATERIAL CIRCULANTE, ACE</t>
  </si>
  <si>
    <t>TREM II - ALUGUER DE MATERIAL CIRCULANTE, ACE</t>
  </si>
  <si>
    <t>VIANAPOLIS, SOCIEDADE PARA O DESENVOLVIMENTO DO PROGRAMA POLIS EM VIANA DO CASTELO, S.A.</t>
  </si>
  <si>
    <t xml:space="preserve">16 — INFRAESTRUTURAS E HABITAÇÃO </t>
  </si>
  <si>
    <t>AUTORIDADE DA MOBILIDADE E DOS TRANSPORTES</t>
  </si>
  <si>
    <t>AUTORIDADE NACIONAL DAS COMUNICAÇÕES</t>
  </si>
  <si>
    <t>AUTORIDADE NACIONAL DE AVIAÇÃO CIVIL</t>
  </si>
  <si>
    <t>ASSOCIAÇÃO CENTRO DE COMPETENCIAS FERROVIÁRIO</t>
  </si>
  <si>
    <t>COMISSÃO NACIONAL DE CONGRESSOS DA ESTRADA</t>
  </si>
  <si>
    <t>CP — COMBOIOS DE PORTUGAL, EPE</t>
  </si>
  <si>
    <t>FUNDAÇÃO MUSEU NACIONAL FERROVIÁRIO ARMANDO GINESTAL MACHADO</t>
  </si>
  <si>
    <t>FUNDO NACIONAL DE REABILITAÇÃO DO EDIFICADO</t>
  </si>
  <si>
    <t>FUNDO PARA O SERVIÇO PÚBLICO DE TRANSPORTES</t>
  </si>
  <si>
    <t>GABINETE DA MINISTRA DA HABITAÇÃO</t>
  </si>
  <si>
    <t>GABINETE DA SECRETÁRIA DE ESTADO DA HABITAÇÃO</t>
  </si>
  <si>
    <t>GABINETE DE PREVENÇÃO E INVESTIGAÇÃO DE ACIDENTES COM AERONAVES E DE ACIDENTES FERROVIÁRIOS</t>
  </si>
  <si>
    <t xml:space="preserve">GABINETE DO MINISTRO DAS INFRAESTRUTURAS </t>
  </si>
  <si>
    <t>GABINETE DO SECRETÁRIO DE ESTADO DAS INFRAESTRUTURAS</t>
  </si>
  <si>
    <t>INFRAESTRUTURAS DE PORTUGAL, SA</t>
  </si>
  <si>
    <t>INSTITUTO DA HABITAÇÃO E DA REABILITAÇÃO URBANA</t>
  </si>
  <si>
    <t>INSTITUTO DA MOBILIDADE E DOS TRANSPORTES</t>
  </si>
  <si>
    <t>INSTITUTO DOS MERCADOS PÚBLICOS, DO IMOBILIÁRIO E DA CONSTRUÇÃO</t>
  </si>
  <si>
    <t>LABORATÓRIO NACIONAL DE ENGENHARIA CIVIL</t>
  </si>
  <si>
    <t>METRO MONDEGO, SA</t>
  </si>
  <si>
    <t>17 — AGRICULTURA E ALIMENTAÇÃO</t>
  </si>
  <si>
    <t>AUTORIDADE DE GESTÃO DO PROGRAMA OPERACIONAL MAR2020</t>
  </si>
  <si>
    <t>DIREÇÃO REGIONAL DE AGRICULTURA E PESCAS DE LISBOA E VALE DO TEJO</t>
  </si>
  <si>
    <t>DIREÇÃO REGIONAL DE AGRICULTURA E PESCAS DO ALENTEJO</t>
  </si>
  <si>
    <t>DIREÇÃO REGIONAL DE AGRICULTURA E PESCAS DO ALGARVE</t>
  </si>
  <si>
    <t>DIREÇÃO REGIONAL DE AGRICULTURA E PESCAS DO CENTRO</t>
  </si>
  <si>
    <t>DIREÇÃO REGIONAL DE AGRICULTURA E PESCAS DO NORTE</t>
  </si>
  <si>
    <t>DIREÇÃO-GERAL DA AGRICULTURA E DESENVOLVIMENTO RURAL</t>
  </si>
  <si>
    <t>DIREÇÃO-GERAL DE ALIMENTAÇÃO E VETERINÁRIA</t>
  </si>
  <si>
    <t>DIREÇÃO-GERAL DE RECURSOS NATURAIS, SEGURANÇA E SERVIÇOS MARÍTIMOS</t>
  </si>
  <si>
    <t>EDIA — EMPRESA DE DESENVOLVIMENTO E INFRAESTRUTURAS DO ALQUEVA, SA</t>
  </si>
  <si>
    <t xml:space="preserve">ESTRUTURA DE MISSÃO PARA A GESTÃO DO PEPAC NO CONTINENTE </t>
  </si>
  <si>
    <t>FUNDO DE COMPENSAÇÃO SALARIAL DOS PROFISSIONAIS DA PESCA</t>
  </si>
  <si>
    <t>FUNDO SANITÁRIO E DE SEGURANÇA ALIMENTAR MAIS</t>
  </si>
  <si>
    <t>GABINETE DA MINISTRA DA AGRICULTURA E DA ALIMENTAÇÃO</t>
  </si>
  <si>
    <t>GABINETE DA SECRETÁRIA DE ESTADO DAS PESCAS</t>
  </si>
  <si>
    <t>GABINETE DE PLANEAMENTO, POLÍTICAS E ADMINISTRAÇÃO GERAL</t>
  </si>
  <si>
    <t xml:space="preserve">GABINETE DO SECRETÁRIO DE ESTADO DA AGRICULTURA </t>
  </si>
  <si>
    <t>INSTITUTO DA VINHA E DO VINHO, IP</t>
  </si>
  <si>
    <t>INSTITUTO DE FINANCIAMENTO DA AGRICULTURA E PESCAS, IP</t>
  </si>
  <si>
    <t>INSTITUTO DOS VINHOS DO DOURO E DO PORTO, IP</t>
  </si>
  <si>
    <t>INSTITUTO NACIONAL DE INVESTIGAÇÃO AGRÁRIA E VETERINÁRIA, IP</t>
  </si>
  <si>
    <t>INSTITUTO PORTUGUÊS DO MAR E DA ATMOSFERA, IP</t>
  </si>
  <si>
    <t>Fonte: Direção-Geral do Orçamento.</t>
  </si>
  <si>
    <t>Fonte: Agência de Gestão da Tesouraria e da Dívida Pública — IGCP, EPE.</t>
  </si>
  <si>
    <t>Instrumentos</t>
  </si>
  <si>
    <t>Execução orçamental</t>
  </si>
  <si>
    <t xml:space="preserve">  OT - Obrigações do Tesouro</t>
  </si>
  <si>
    <t xml:space="preserve">  OTRV - Obrigações do Tesouro Rendimento Variável</t>
  </si>
  <si>
    <t xml:space="preserve">  CT - Certificados do Tesouro</t>
  </si>
  <si>
    <t xml:space="preserve">  CA - Certificados de Aforro</t>
  </si>
  <si>
    <t xml:space="preserve">  Dívida de curto prazo em euros(1)</t>
  </si>
  <si>
    <t xml:space="preserve">        da qual: BT - Bilhetes do Tesouro</t>
  </si>
  <si>
    <t xml:space="preserve">  Outra dívida em euros (excluindo ajuda externa)</t>
  </si>
  <si>
    <t xml:space="preserve">  Dívida em moedas não euro (excluindo ajuda externa)</t>
  </si>
  <si>
    <t xml:space="preserve">  SURE (UE)</t>
  </si>
  <si>
    <t xml:space="preserve">  PRR (UE)</t>
  </si>
  <si>
    <t xml:space="preserve">  PAEF - Programa de Assistência Económica e Financeira</t>
  </si>
  <si>
    <t xml:space="preserve">        FEEF - Facilidade Europeia de Estabilização Financeira</t>
  </si>
  <si>
    <t xml:space="preserve">        MEEF - Mecanismo Europeu de Estabilização Financeira</t>
  </si>
  <si>
    <t xml:space="preserve">        FMI - Fundo Monetário Internacional</t>
  </si>
  <si>
    <t>Efeito cambial da cobertura de derivados (líquido)</t>
  </si>
  <si>
    <t>Dívida total após cobertura de derivados</t>
  </si>
  <si>
    <t>Execução Orçamental</t>
  </si>
  <si>
    <t xml:space="preserve">1. NECESSIDADES LÍQUIDAS DE FINANCIAMENTO </t>
  </si>
  <si>
    <t xml:space="preserve">      Défice orçamental</t>
  </si>
  <si>
    <t xml:space="preserve">      Aquisição líquida de ativos financeiros (exceto receita de privatizações)</t>
  </si>
  <si>
    <t xml:space="preserve">      Reforço da estabilidade financeira</t>
  </si>
  <si>
    <t xml:space="preserve">      Dotação para o FRDP</t>
  </si>
  <si>
    <t xml:space="preserve">      Transferência de saldo de gerência da ADSE 1</t>
  </si>
  <si>
    <t xml:space="preserve">      Receita de privatizações (-)</t>
  </si>
  <si>
    <t>2. AMORTIZAÇÕES E ANULAÇÕES (dívida fundada)</t>
  </si>
  <si>
    <t xml:space="preserve">      Certificados de Aforro + Certificados do Tesouro</t>
  </si>
  <si>
    <t xml:space="preserve">      Dívida de curto prazo em euros</t>
  </si>
  <si>
    <t xml:space="preserve">      Dívida de médio e longo prazo em euros</t>
  </si>
  <si>
    <t xml:space="preserve">      Dívida em moedas não euro</t>
  </si>
  <si>
    <t xml:space="preserve">      Fluxos de capital de swaps (líq.)</t>
  </si>
  <si>
    <t>3. NECESSIDADES BRUTAS DE FINANCIAMENTO  (1 + 2)</t>
  </si>
  <si>
    <t>4. FONTES DE FINANCIAMENTO</t>
  </si>
  <si>
    <t xml:space="preserve">      Saldo de financiamento de orçamentos anteriores</t>
  </si>
  <si>
    <t xml:space="preserve">      Emissões de dívida no próprio ano</t>
  </si>
  <si>
    <t xml:space="preserve">      Emissões de dívida no periodo complementar</t>
  </si>
  <si>
    <t>5. SALDO DE FINANCIAMENTO PARA EXERCÍCIOS SEGUINTES (4 - 3 + 6)</t>
  </si>
  <si>
    <t xml:space="preserve">      Depósitos cativos para reforço da estabilidade financeira (3)</t>
  </si>
  <si>
    <t xml:space="preserve">      Saldo disponível de financiamento para exercícios seguintes</t>
  </si>
  <si>
    <t>p.m. 6. Discrepância estatística</t>
  </si>
  <si>
    <t>p.m. EMISSÕES DE DÍVIDA NO ANO CIVIL (dívida fundada)</t>
  </si>
  <si>
    <t xml:space="preserve">      Relativas ao orçamento do ano anterior (período complementar)</t>
  </si>
  <si>
    <t xml:space="preserve">      Relativas ao orçamento do ano</t>
  </si>
  <si>
    <t xml:space="preserve">Execução vs Previsão </t>
  </si>
  <si>
    <t>Previsão
inicial
(1)</t>
  </si>
  <si>
    <t>Previsão
corrigida
(2)</t>
  </si>
  <si>
    <t>Execução
(3)</t>
  </si>
  <si>
    <t>Diferença
(4)=(3)-(1)</t>
  </si>
  <si>
    <t>Variação (%)
(5)=[(3)-(1)]/(1)*100</t>
  </si>
  <si>
    <t>Grau de execução (%)
(6)=(3)/(1)</t>
  </si>
  <si>
    <t xml:space="preserve">      Transferência de saldo de gerência da ADSE1</t>
  </si>
  <si>
    <t xml:space="preserve">      Receita de privatizações (-) </t>
  </si>
  <si>
    <t>Emissão</t>
  </si>
  <si>
    <t>Amortização</t>
  </si>
  <si>
    <t xml:space="preserve">Líquido </t>
  </si>
  <si>
    <t>Valor líquido</t>
  </si>
  <si>
    <t>DÍVIDA EURO</t>
  </si>
  <si>
    <t xml:space="preserve">  CEDIC - Certificados Especiais de Dívida Pública CP</t>
  </si>
  <si>
    <t xml:space="preserve">  CEDIM - Certificados Especiais de Dívida Pública MLP</t>
  </si>
  <si>
    <t xml:space="preserve">  BT - Bilhetes do Tesouro</t>
  </si>
  <si>
    <t xml:space="preserve">  FEEF - Facilidade Europeia de Estabilização Financeira</t>
  </si>
  <si>
    <t xml:space="preserve">  MEEF - Mecanismo Europeu de Estabilização Financeira</t>
  </si>
  <si>
    <t xml:space="preserve">  SURE</t>
  </si>
  <si>
    <t xml:space="preserve">  PRR</t>
  </si>
  <si>
    <t xml:space="preserve">  Outra dívida curto prazo em euros (1)</t>
  </si>
  <si>
    <t xml:space="preserve">  Outra dívida de médio e longo prazo em euros</t>
  </si>
  <si>
    <t>DÍVIDA NÃO EURO</t>
  </si>
  <si>
    <t xml:space="preserve">  FMI - Fundo Monetário Internacional</t>
  </si>
  <si>
    <t xml:space="preserve">  Outra dívida em moedas não euro</t>
  </si>
  <si>
    <t>FLUXOS DE CAPITAL DE SWAPS (LÍQ.)</t>
  </si>
  <si>
    <t>Execução vs Previsão 
(emissão líquida)</t>
  </si>
  <si>
    <t>Diferença
(10)=(9)-(3)</t>
  </si>
  <si>
    <t>Variação (%)
(11)=
[(9)-(3)]/(3)*100</t>
  </si>
  <si>
    <t>Grau de execução (%)
(12)=(9)/(3)</t>
  </si>
  <si>
    <t>Emissão
(1)</t>
  </si>
  <si>
    <t>Amortização
(2)</t>
  </si>
  <si>
    <t>Líquido 
(3)</t>
  </si>
  <si>
    <t>Emissão
(4)</t>
  </si>
  <si>
    <t>Amortização
(5)</t>
  </si>
  <si>
    <t>Líquido 
(6)</t>
  </si>
  <si>
    <t>Emissão
(7)</t>
  </si>
  <si>
    <t>Amortização
(8)</t>
  </si>
  <si>
    <t>Líquido 
(9)</t>
  </si>
  <si>
    <t>Previsão inicial</t>
  </si>
  <si>
    <t>Previsão corrigida</t>
  </si>
  <si>
    <t>2. Saldo de financiamento do Estado que transitou de 2022</t>
  </si>
  <si>
    <t>3. Saldo de financiamento dos SFA que transitou de 2022</t>
  </si>
  <si>
    <t>4. Limite máximo de endividamento excluindo pré-financiamento do ano seguinte (1-2-3)</t>
  </si>
  <si>
    <t>5. Amortizações fundadas da dívida direta do Estado a realizar em 2024 (excl dívida à Adm Central)</t>
  </si>
  <si>
    <t>6. Amortizações fundadas da dívida dos SFA a realizar em 2024 (excl dívida à Adm Central)</t>
  </si>
  <si>
    <t>7. Limite máximo de endividamento incluindo pré-financiamento do ano seguinte (4 + 50%*(5+6))</t>
  </si>
  <si>
    <t>1. Endividamento líquido direto do Estado em 2023 (ano civil, valor encaixe)</t>
  </si>
  <si>
    <t>2. Endividamento líquido do Estado face a outras entidades da Administração Central (-)</t>
  </si>
  <si>
    <t>3. Endividamento líquido do Estado (excluindo dívida à Administração Central) (1-2)</t>
  </si>
  <si>
    <t>4. Endividamento líquido dos SFA (excluindo dívida à Administração Central)</t>
  </si>
  <si>
    <t>6. Saldo de financiamento que transitou para 2024 (Estado)</t>
  </si>
  <si>
    <t>7. Saldo de financiamento que transitou para 2024 (SFA)</t>
  </si>
  <si>
    <t>8. Acréscimo de endividamento  excluindo pré-financiamento do ano seguinte (5-6-7)</t>
  </si>
  <si>
    <t>Total 2023</t>
  </si>
  <si>
    <t>Desvio face ao OE2023</t>
  </si>
  <si>
    <t>OE2023</t>
  </si>
  <si>
    <t>Exec.</t>
  </si>
  <si>
    <t>Juros da dívida pública</t>
  </si>
  <si>
    <t>Bilhetes do Tesouro</t>
  </si>
  <si>
    <t>Obrigações do Tesouro</t>
  </si>
  <si>
    <t>Empréstimos PAEF</t>
  </si>
  <si>
    <t>SURE</t>
  </si>
  <si>
    <t>RRF</t>
  </si>
  <si>
    <t>Certificados de Aforro e do Tesouro</t>
  </si>
  <si>
    <t>CEDIC / CEDIM</t>
  </si>
  <si>
    <t>Comissões</t>
  </si>
  <si>
    <t>Juros e outros encargos pagos</t>
  </si>
  <si>
    <t>Juros recebidos de aplicações</t>
  </si>
  <si>
    <t>Juros e outros encargos líquidos</t>
  </si>
  <si>
    <t>Contas no BdP</t>
  </si>
  <si>
    <t>Apli. Financeiras nas IC</t>
  </si>
  <si>
    <t xml:space="preserve">Apli. Financeiras em Títulos de Dívida Pública </t>
  </si>
  <si>
    <t>Contas em Divisas</t>
  </si>
  <si>
    <t>Contas Receb. IGCP-DUC</t>
  </si>
  <si>
    <t>Outras Contas Bancárias</t>
  </si>
  <si>
    <t>Contas Caixas nas IC</t>
  </si>
  <si>
    <t>- Alfândegas</t>
  </si>
  <si>
    <t>- Serviços Locais Finanças</t>
  </si>
  <si>
    <t>Contas Caixas do Tesouro</t>
  </si>
  <si>
    <t>Contas Caixas Tesouro</t>
  </si>
  <si>
    <t>- CTT</t>
  </si>
  <si>
    <t>- SIBS</t>
  </si>
  <si>
    <t>- IRN</t>
  </si>
  <si>
    <t>Depósitos Externos nas IC</t>
  </si>
  <si>
    <t>Cheques a Cobrar</t>
  </si>
  <si>
    <t>Data</t>
  </si>
  <si>
    <t>Depósitos à Ordem</t>
  </si>
  <si>
    <t>Aplicações Financeiras (CEDIC+CEDIM)</t>
  </si>
  <si>
    <t>Designação dos movimentos
contabilizados no SGR da DGO</t>
  </si>
  <si>
    <t>Operações de encerramento da CGE2023</t>
  </si>
  <si>
    <t>Data-valor</t>
  </si>
  <si>
    <t>Data do
movimento</t>
  </si>
  <si>
    <t>Direção-Geral do Tesouro e Finanças - Património (a)</t>
  </si>
  <si>
    <t>Direção-Geral do Tesouro e Finanças - 4º saque do empréstimo PRR (b)</t>
  </si>
  <si>
    <t>Receita multi-imposto (excessos) - AT:</t>
  </si>
  <si>
    <t>Estorno para OET (c)</t>
  </si>
  <si>
    <t>Direção-Geral de Recursos de Defesa Nacional (DGRDN) (d)</t>
  </si>
  <si>
    <t>Secretaria-Geral do Ambiente (SGMAAC) (d)</t>
  </si>
  <si>
    <t>Instituto da Habitação e da Reabilitação Urbana, IP (IHRU) (d)</t>
  </si>
  <si>
    <t>Passivos financeiros - IGCP:</t>
  </si>
  <si>
    <t>Movimentos de janeiro a novembro (execução provisória) (e)</t>
  </si>
  <si>
    <t>Movimentos de dezembro (execução provisória)</t>
  </si>
  <si>
    <t>08/01/2024</t>
  </si>
  <si>
    <t>Movimentos de dezembro (Emissões CEDIC em 29/12/2023)</t>
  </si>
  <si>
    <t>11/01/2024</t>
  </si>
  <si>
    <t>Movimentos de dezembro (Anulação de CEDIC constituídos no dia 29.12.2023)</t>
  </si>
  <si>
    <t>Movimentos de dezembro (Estorno de Repos constituídos no dia 29.12.2023)</t>
  </si>
  <si>
    <t>Operações de encerramento (apuramento):</t>
  </si>
  <si>
    <t>Apuramento final/Encerramento da CGE</t>
  </si>
  <si>
    <t xml:space="preserve"> (euros)</t>
  </si>
  <si>
    <t>Inspeção-Geral da Agricultura, do Mar, do Ambiente e do Ordenamento do Território</t>
  </si>
  <si>
    <t>(b) Não foram realizadas ações no âmbito do controlo financeiro.</t>
  </si>
  <si>
    <t xml:space="preserve">Nº </t>
  </si>
  <si>
    <t>Administração Central</t>
  </si>
  <si>
    <t>Nº de entidades</t>
  </si>
  <si>
    <t>(3)=(1)+(2)</t>
  </si>
  <si>
    <t>(4)</t>
  </si>
  <si>
    <t>(6)</t>
  </si>
  <si>
    <t>(7)</t>
  </si>
  <si>
    <t>(8)</t>
  </si>
  <si>
    <t>Ministério</t>
  </si>
  <si>
    <t>N.º
dispensas</t>
  </si>
  <si>
    <t>Fundos no 
sistema bancário</t>
  </si>
  <si>
    <t>N.º 
dispensas</t>
  </si>
  <si>
    <t>EGE</t>
  </si>
  <si>
    <t>ME</t>
  </si>
  <si>
    <t>MH</t>
  </si>
  <si>
    <t>Serviço/Organismo</t>
  </si>
  <si>
    <t>Disponibilidades 
no sistema 
bancário</t>
  </si>
  <si>
    <t>Aplicações 
no sistema 
bancário</t>
  </si>
  <si>
    <t>Rendimentos obtidos</t>
  </si>
  <si>
    <t>Rendimentos Entregues</t>
  </si>
  <si>
    <t>Finanças</t>
  </si>
  <si>
    <t>Economia e Mar</t>
  </si>
  <si>
    <t>Infraestruturas</t>
  </si>
  <si>
    <t>ASSOCIAÇÃO CENTRO DE COMPETÊNCIAS FERROVIÁRIO</t>
  </si>
  <si>
    <t>FUNDO DE GARANTIA DE VIAGENS E TURISMO *</t>
  </si>
  <si>
    <t>FUNDO P/ A REVITALIZAÇÃO E MODERNIZAÇÃO DO TECIDO EMPRESARIAL, S.G.P.S., S.A.</t>
  </si>
  <si>
    <t>Ciência, Tecnologia e Ens. Superior</t>
  </si>
  <si>
    <t>IMAR - INSTITUTO DO MAR</t>
  </si>
  <si>
    <t>I3S - INSTITUTO DE INVESTIGAÇÃO E INOVAÇÃO EM SAÚDE DA UNIVERSIDADE DO PORTO</t>
  </si>
  <si>
    <t>Ambiente e da Ação Climática</t>
  </si>
  <si>
    <t>AVEIROPOLIS - SOC. PARA O DES. DO PROG. POLIS EM AVEIRO, S.A.</t>
  </si>
  <si>
    <t>CINTAL - CENTRO DE INVESTIGAÇÃO TECNOLÓGICA DO ALGARVE</t>
  </si>
  <si>
    <t>Trabalho, Solidariedade e Seg. Social</t>
  </si>
  <si>
    <t>CLINICA ORIENTAL DE CHELAS *</t>
  </si>
  <si>
    <t>Fundos
no IGCP</t>
  </si>
  <si>
    <t>% de Incumprimento</t>
  </si>
  <si>
    <t>01 - EGE</t>
  </si>
  <si>
    <t>02 - PCM</t>
  </si>
  <si>
    <t>03 - MNE</t>
  </si>
  <si>
    <t>04 - MDN</t>
  </si>
  <si>
    <t>05 - MAI</t>
  </si>
  <si>
    <t>06 - MJ</t>
  </si>
  <si>
    <t>07 - MF</t>
  </si>
  <si>
    <t>08 - MEM</t>
  </si>
  <si>
    <t>09 - MC</t>
  </si>
  <si>
    <t>10 - MCTES</t>
  </si>
  <si>
    <t>11 - ME</t>
  </si>
  <si>
    <t>12 - MTSSS</t>
  </si>
  <si>
    <t>13 - MS</t>
  </si>
  <si>
    <t>14 - MAAC</t>
  </si>
  <si>
    <t>15 - MI</t>
  </si>
  <si>
    <t>16 - MCT</t>
  </si>
  <si>
    <t>17 - MAA</t>
  </si>
  <si>
    <t>18 - MH</t>
  </si>
  <si>
    <t>Rendimentos obtidos 2022</t>
  </si>
  <si>
    <t>Rendimentos entregues dos anos anteriores</t>
  </si>
  <si>
    <t>Total dos Rendimentos não Entregues</t>
  </si>
  <si>
    <t>Negócios Estrangeiros</t>
  </si>
  <si>
    <t>AICEP - AGENCIA PARA O INVESTIMENTO E COMERCIO EXTERNO DE PORTUGAL, EPE</t>
  </si>
  <si>
    <t>FUNDO DE GARANTIA AUTOMOVEL</t>
  </si>
  <si>
    <t>FUNDO DE CONTRAGARANTIA MUTUO</t>
  </si>
  <si>
    <t>Cultura</t>
  </si>
  <si>
    <t>FUNDAÇAO CENTRO CULTURAL DE BELEM</t>
  </si>
  <si>
    <t>ESCOLA PORTUGUESA DE LUANDA-CENTRO DE ENSINO E LÍNGUA PORTUGUESA</t>
  </si>
  <si>
    <t>CAIXA-GERAL DE APOSENTAÇOES I. P.</t>
  </si>
  <si>
    <t>SANTA CASA DA MISERICORDIA DE LISBOA</t>
  </si>
  <si>
    <t>METRO DO PORTO, S.A.</t>
  </si>
  <si>
    <t>(percentagem)</t>
  </si>
  <si>
    <t>Organismo</t>
  </si>
  <si>
    <t>% Fundos OE 
fora do IGCP</t>
  </si>
  <si>
    <t>% Aplicações 
fora do IGCP</t>
  </si>
  <si>
    <t>UTL - INSTITUTO SUPERIOR DE AGRONOMIA</t>
  </si>
  <si>
    <t>SAS - INSTITUTO POLITÉCNICO DE BEJA</t>
  </si>
  <si>
    <t>SAS - INSTITUTO POLITÉCNICO DE SETÚBAL</t>
  </si>
  <si>
    <t>Antecipação de receita para 2023:</t>
  </si>
  <si>
    <t>Antecipação de RNAP de 2024 para RAP de 2023:</t>
  </si>
  <si>
    <t>Imposto sobre os Produtos Petrolíferos e Energéticos (ISP)</t>
  </si>
  <si>
    <t>Imposto sobre Veículos (ISV)</t>
  </si>
  <si>
    <t>Imposto sobre o Tabaco (IT)</t>
  </si>
  <si>
    <t>Imposto sobre o Álcool e as Bebidas Alcoólicas (IABA)</t>
  </si>
  <si>
    <t xml:space="preserve">Imposto do Selo </t>
  </si>
  <si>
    <t>Imposto Único de Circulação (IUC)</t>
  </si>
  <si>
    <t>Variação em 2023/2022</t>
  </si>
  <si>
    <t>Contribuições para a SS, a CGA e a ADSE:</t>
  </si>
  <si>
    <t>Contribuições para a CGA</t>
  </si>
  <si>
    <t>Taxas, multas e outras penalidades:</t>
  </si>
  <si>
    <t>Taxas</t>
  </si>
  <si>
    <t>Juros de mora e compensatórios</t>
  </si>
  <si>
    <t>Multas do Código da Estrada</t>
  </si>
  <si>
    <t>Outras multas e penalidades diversas</t>
  </si>
  <si>
    <t>Rendimentos da propriedade:</t>
  </si>
  <si>
    <t>Juros</t>
  </si>
  <si>
    <t>Dividendos e participações nos lucros</t>
  </si>
  <si>
    <t>Transferências correntes:</t>
  </si>
  <si>
    <t>Administrações Públicas:</t>
  </si>
  <si>
    <t>Segurança Social</t>
  </si>
  <si>
    <t>Administração Regional e Local</t>
  </si>
  <si>
    <t>União Europeia (UE)</t>
  </si>
  <si>
    <t>Outras receitas correntes:</t>
  </si>
  <si>
    <t>Prémios e taxas por garantias de riscos</t>
  </si>
  <si>
    <t>Subsídios</t>
  </si>
  <si>
    <t>Recursos próprios comunitários (SI)</t>
  </si>
  <si>
    <t>Diferenças de consolidação</t>
  </si>
  <si>
    <t>RECEITA CORRENTE NÃO FISCAL</t>
  </si>
  <si>
    <t>Variação em 2023/2023</t>
  </si>
  <si>
    <t>Venda de bens de investimento</t>
  </si>
  <si>
    <t>Transferências de capital:</t>
  </si>
  <si>
    <t>RECEITA DE CAPITAL</t>
  </si>
  <si>
    <t>IRS - Imposto sobre o Rendimento das Pessoas Singulares:</t>
  </si>
  <si>
    <t>IRS - Consignação ao IHRU (Alojamento Local)</t>
  </si>
  <si>
    <t>IRS - Consignação ao FET</t>
  </si>
  <si>
    <t>IRS - Variável (Continente)</t>
  </si>
  <si>
    <t>IRC - Imposto sobre o Rendimento das Pessoas Coletivas:</t>
  </si>
  <si>
    <t>IRC - Consignação ao Camões - Instituto da Cooperação e da Língua</t>
  </si>
  <si>
    <t>n.r.</t>
  </si>
  <si>
    <t>IRC - Consignação ao FEFSS</t>
  </si>
  <si>
    <t>IRC - Consignação ao FET</t>
  </si>
  <si>
    <t>Imposto sobre as sucessões e doações - Consignação ao FET</t>
  </si>
  <si>
    <t>Impostos diretos diversos:</t>
  </si>
  <si>
    <t>Contribuições especiais e impostos diretos diversos - Consig. FET</t>
  </si>
  <si>
    <t>CSB - Contribuição sobre o sector bancário (FdR)</t>
  </si>
  <si>
    <t>CESE - Contribuição sobre o sector energético (FSSSE)</t>
  </si>
  <si>
    <t>Adicional ao IMI (FEFSS)</t>
  </si>
  <si>
    <t>Adicional de solidariedade sobre o sector bancário (FEFSS)</t>
  </si>
  <si>
    <t>Total dos Impostos Diretos</t>
  </si>
  <si>
    <t>ISP - Imposto sobre os Produtos Petrolíferos e Energéticos:</t>
  </si>
  <si>
    <t>ISP - Consignação ao Fundo Ambiental (FA): (a)</t>
  </si>
  <si>
    <t>Adicional sobre as emissões CO2 (PART)</t>
  </si>
  <si>
    <t>Produção de eletricidade</t>
  </si>
  <si>
    <t>Harmonização fiscal entre gasóleo de aquecimento e gasóleo rodoviário</t>
  </si>
  <si>
    <t>Consignação ao Sistema Elétrico/Défice tarifário (FA-FSSSE) (a)</t>
  </si>
  <si>
    <t>Adicional às taxas do imposto (FA-FFP) (a)</t>
  </si>
  <si>
    <t>ISP - Consignação ao IFAP</t>
  </si>
  <si>
    <t>ISP - Contribuição de serviço rodoviário (IP)</t>
  </si>
  <si>
    <t>IVA - Imposto sobre o Valor Acrescentado:</t>
  </si>
  <si>
    <t>IVA - Consignação ao FET</t>
  </si>
  <si>
    <t>IVA - Municípios</t>
  </si>
  <si>
    <t>IVA - Turismo (TP)</t>
  </si>
  <si>
    <t>IVA - Social (SS)</t>
  </si>
  <si>
    <t>IABA - Imposto sobre as bebidas adicionadas de açúcar ou outros edulcorantes (Sustentabilidade do sector da Saúde)</t>
  </si>
  <si>
    <t>CEIF - Contribuição extraordinária sobre a indústria farmacêutica (ACSS)</t>
  </si>
  <si>
    <t>Contribuição extraordinária sobre fornecedores da indústria de dispositivos médicos do Serviço Nacional de Saúde (ACSS)</t>
  </si>
  <si>
    <t>CAV - Contribuição sobre o audiovisual (RTP)</t>
  </si>
  <si>
    <t>Imposto do selo - Consignação ao FET</t>
  </si>
  <si>
    <t>IUC - Imposto Único de Circulação - Consignação ao FET</t>
  </si>
  <si>
    <t>Total dos Impostos Indiretos</t>
  </si>
  <si>
    <t>Taxas, multas e outras penalidades (Cap. 04) - Consignação ao FET</t>
  </si>
  <si>
    <t>Total das receitas de impostos consignadas a outras entidades</t>
  </si>
  <si>
    <t>Receita corrente não fiscal:</t>
  </si>
  <si>
    <t>Contribuições para a SS, a CGA e a ADSE</t>
  </si>
  <si>
    <t>Administrações Públicas</t>
  </si>
  <si>
    <t>Receita de capital:</t>
  </si>
  <si>
    <t>RECEITA EFETIVA NÃO FISCAL</t>
  </si>
  <si>
    <t>RECEITA EFETIVA TOTAL</t>
  </si>
  <si>
    <t>Dividendos e participações nos lucros de sociedades não financeiras:</t>
  </si>
  <si>
    <t>Serviços integrados (Estado):</t>
  </si>
  <si>
    <t>Direção-Geral do Tesouro e Finanças (DGTF):</t>
  </si>
  <si>
    <t>PARPÚBLICA - Participações Públicas, SGPS, S.A.</t>
  </si>
  <si>
    <t>NAV Portugal - Navegação Aérea de Portugal, E.P.E.</t>
  </si>
  <si>
    <t>APS – Administração dos Portos de Sines e do Algarve, S.A.</t>
  </si>
  <si>
    <t>EDM - Empresa De Desenvolvimento Mineiro, S.A.</t>
  </si>
  <si>
    <t>Docapesca – Portos e Lotas, S.A.</t>
  </si>
  <si>
    <t>Portugal Venture Capital Initiative (PVCi)</t>
  </si>
  <si>
    <t>Dividendos das administrações portuárias afetos ao Fundo</t>
  </si>
  <si>
    <t>Azul (5%, APL, Docapesca, APDL e APS)</t>
  </si>
  <si>
    <t>APDL – Administração dos Portos do Douro, Leixões e Viana</t>
  </si>
  <si>
    <t>do Castelo, S.A.</t>
  </si>
  <si>
    <t>SONAGI, SGPS, S.A.</t>
  </si>
  <si>
    <t>APL – Administração do Porto de Lisboa, S.A.</t>
  </si>
  <si>
    <t>Serviços e fundos autónomos (SFA):</t>
  </si>
  <si>
    <t>PARPÚBLICA - Participações Públicas, SGPS, S.A.:</t>
  </si>
  <si>
    <t>AdP – Águas de Portugal, S.A.</t>
  </si>
  <si>
    <t>GALP Energia, SGPS, S.A.</t>
  </si>
  <si>
    <t>INCM – Imprensa Nacional - Casa da Moeda, S.A.</t>
  </si>
  <si>
    <t>Fundiestamo, SGOIC, S.A.</t>
  </si>
  <si>
    <t xml:space="preserve">Companhia das Lezírias, S.A. </t>
  </si>
  <si>
    <t>LISNAVE – Estaleiros Navais, S.A.</t>
  </si>
  <si>
    <t>CTT – Correios de Portugal, S.A.</t>
  </si>
  <si>
    <t>BANIF Imobiliária, S.A.:</t>
  </si>
  <si>
    <t>CentroNovoFunchal, S.A.</t>
  </si>
  <si>
    <t>EAS – Empresa de Ambiente na Saúde, Tratamento de Resíduos</t>
  </si>
  <si>
    <t>Hospitalares, Unipessoal Ldª:</t>
  </si>
  <si>
    <t>Such-Veolia - Serviços Hospitalares, A.C.E.</t>
  </si>
  <si>
    <t>Snl Ibérica - Sociedade de Lavandarias Ld.ª</t>
  </si>
  <si>
    <t>ERTES - Sociedade de Representações Técnicas, Ld.ª</t>
  </si>
  <si>
    <t>AICEP –  Agência para o Investimento e Comércio Externo de</t>
  </si>
  <si>
    <t>Portugal, E.P.E.</t>
  </si>
  <si>
    <t>IP – Insfraestruturas de Portugal, S.A.</t>
  </si>
  <si>
    <t>PARPARTICIPADAS, SGPS, S.A.</t>
  </si>
  <si>
    <t>CP – Comboios de Portugal, E.P.E.</t>
  </si>
  <si>
    <t>SAGESECUR – Estudos, Desenvolvimento e Participação em</t>
  </si>
  <si>
    <t>em Projetos de Investimentos de Valores Mobiliários, S.A.</t>
  </si>
  <si>
    <t>idD – Portugal Defense, S.A.</t>
  </si>
  <si>
    <t>IAPMEI – Agência para a Competitividade e Inovação, I.P.</t>
  </si>
  <si>
    <t>Santa Casa da Misericórdia de Lisboa</t>
  </si>
  <si>
    <t>Fundo de Garantia Automóvel</t>
  </si>
  <si>
    <t>PARVALOREM, S.A.</t>
  </si>
  <si>
    <t>Instituto Português de Oncologia de Lisboa Francisco Gentil, E.P.E.</t>
  </si>
  <si>
    <t>ITP - Instituto do Turismo de Portugal, I.P.</t>
  </si>
  <si>
    <t>Fundo de Capital e Quase Capital</t>
  </si>
  <si>
    <t>TRANSTEJO – Transportes Tejo, S.A.</t>
  </si>
  <si>
    <t>ML – Metropolitano, E.P.E.</t>
  </si>
  <si>
    <t>Universidade de Lisboa – Instituto Superior de Economia e Gestão</t>
  </si>
  <si>
    <t>Fundação Económicas – Fundação para o Desenvolvimento das</t>
  </si>
  <si>
    <t>Ciências Económicas, Financeiras e Empresariais (ISEG)</t>
  </si>
  <si>
    <t>Dividendos e participações nos lucros de sociedades financeiras:</t>
  </si>
  <si>
    <t>Estado:</t>
  </si>
  <si>
    <t>DGTF:</t>
  </si>
  <si>
    <t>Caixa Geral de Depósitos</t>
  </si>
  <si>
    <t>Banco de Portugal</t>
  </si>
  <si>
    <t>Banco Português de Fomento</t>
  </si>
  <si>
    <t>SFA:</t>
  </si>
  <si>
    <t>Fundo de Resolução:</t>
  </si>
  <si>
    <t>IAPMEI – Agência para a Competitividade e Inovação, I.P.:</t>
  </si>
  <si>
    <t>Banco Português de Fomento, S.A.</t>
  </si>
  <si>
    <t>Fundo de Garantia Autómovel</t>
  </si>
  <si>
    <t>Restantes serviços</t>
  </si>
  <si>
    <t>Participações nos lucros de Administrações Públicas:</t>
  </si>
  <si>
    <t>IHRU – Instituto da Habitação e da Reabilitação Urbana, I.P.</t>
  </si>
  <si>
    <t>Estado - Total</t>
  </si>
  <si>
    <t>SFA - Total</t>
  </si>
  <si>
    <t>Venda de bens de investimento (RE.09)</t>
  </si>
  <si>
    <t>Terrenos</t>
  </si>
  <si>
    <t>Habitações</t>
  </si>
  <si>
    <t>Edifícios</t>
  </si>
  <si>
    <t>Outros bens de investimento</t>
  </si>
  <si>
    <t>Total RE.09</t>
  </si>
  <si>
    <t>(RE.09.01)</t>
  </si>
  <si>
    <t>(RE.09.02)</t>
  </si>
  <si>
    <t>(RE.09.03)</t>
  </si>
  <si>
    <t>(RE.09.04)</t>
  </si>
  <si>
    <t>Força Aérea</t>
  </si>
  <si>
    <t>DGRDN – Direção-Geral de Recursos da Defesa Nacional</t>
  </si>
  <si>
    <t>DGTF – Direção-Geral do Tesouro e Finanças (despesas excecionais)</t>
  </si>
  <si>
    <t>DGO – Direção-Geral do Orçamento (operação de encerramento, DGTF)</t>
  </si>
  <si>
    <t>DGADR – Direção-Geral de Agricultura e Desenvolvimento Rural</t>
  </si>
  <si>
    <t>GNR – Guarda Nacional Republicana</t>
  </si>
  <si>
    <t>IRN - Instituto dos Registos e do Notariado, I.P.</t>
  </si>
  <si>
    <t>Administração Regional de Saúde de Lisboa e Vale do Tejo, I.P.</t>
  </si>
  <si>
    <t>Agência para a Modernização Administrativa, I.P.</t>
  </si>
  <si>
    <t>BANIF Imobiliário, S.A.</t>
  </si>
  <si>
    <t>Centro Hospitalar de Leiria, E.P.E.</t>
  </si>
  <si>
    <t>Centro Hospitalar de Setúbal, E.P.E.</t>
  </si>
  <si>
    <t>EDIA – Empresa de Desenvolvimento e Infraestruturas do Alqueva, S.A.</t>
  </si>
  <si>
    <t>ENATUR – Empresa Nacional de Turismo, S.A.</t>
  </si>
  <si>
    <t>ESTAMO – Participações Imobiliárias, S.A.</t>
  </si>
  <si>
    <t>Fundo Imobiliário Especial de Apoio às Empresas</t>
  </si>
  <si>
    <t>Fundo para a Modernização da Justiça</t>
  </si>
  <si>
    <t>IP – Infraestruturas de Portugal, S.A.</t>
  </si>
  <si>
    <t>IGFEJ – Instituto de Gestão Financeira e Equipamentos da Justiça, I.P.</t>
  </si>
  <si>
    <t>Instituto Politécnico do Cávado e do Ave - Fundação Pública</t>
  </si>
  <si>
    <t>Instituto Politécnico de Viana do Castelo</t>
  </si>
  <si>
    <t>IPO – Instituto Português de Oncologia - LISBOA, E.P.E.</t>
  </si>
  <si>
    <t>NORTREM – Aluguer de Material Ferroviário, A.C.E.</t>
  </si>
  <si>
    <t>SCML – Santa Casa da Misericórdia de Lisboa</t>
  </si>
  <si>
    <t>Serviços Sociais da P.S.P.</t>
  </si>
  <si>
    <t>Turismo Centro de Portugal</t>
  </si>
  <si>
    <t>Unidade Local de Saúde do Nordeste, E.P.E.</t>
  </si>
  <si>
    <t>Venda de bens de investimento (AC)</t>
  </si>
  <si>
    <t>Quadro A30. Receitas gerais consignadas a outras entidades contabilizadas pela Autoridade Tributária e Aduaneira</t>
  </si>
  <si>
    <t>Em 1 de janeiro
de 2023</t>
  </si>
  <si>
    <t>Em 31 de dezembro
de 2023</t>
  </si>
  <si>
    <t>Variação
em 2023</t>
  </si>
  <si>
    <t>Receitas correntes:</t>
  </si>
  <si>
    <t>Impostos diretos</t>
  </si>
  <si>
    <t>Impostos indiretos</t>
  </si>
  <si>
    <t>Taxas, multas e outras penalidades</t>
  </si>
  <si>
    <t>Receitas de capital:</t>
  </si>
  <si>
    <t>Transferências de capital</t>
  </si>
  <si>
    <t>Outras receitas capital</t>
  </si>
  <si>
    <t>Recursos próprios comunitários</t>
  </si>
  <si>
    <t>Impostos diretos:</t>
  </si>
  <si>
    <t>Imposto sobre o rendimento das pessoas singulares (IRS)</t>
  </si>
  <si>
    <t>Imposto sobre o rendimento das pessoas coletivas (IRC)</t>
  </si>
  <si>
    <t>Impostos diretos diversos</t>
  </si>
  <si>
    <t>Impostos indiretos:</t>
  </si>
  <si>
    <t>Imposto sobre produtos petrolíferos (ISP)</t>
  </si>
  <si>
    <t>Imposto sobre o valor acrescentado (IVA)</t>
  </si>
  <si>
    <t>Imposto sobre veículos (ISV)</t>
  </si>
  <si>
    <t>Imposto de consumo sobre o tabaco (IT)</t>
  </si>
  <si>
    <t>Imposto sobre o álcool e as bebidas alcoólicas (IABA)</t>
  </si>
  <si>
    <t>Imposto do selo</t>
  </si>
  <si>
    <t>Impostos indiretos diversos</t>
  </si>
  <si>
    <t>TOTAL DAS RECEITAS FISCAIS</t>
  </si>
  <si>
    <t>TOTAL GERAL</t>
  </si>
  <si>
    <t>Total de garantias Linha de Apoio à Produção</t>
  </si>
  <si>
    <t>Área Governativa/ Outras Situações</t>
  </si>
  <si>
    <t>Objetivos 
de Política</t>
  </si>
  <si>
    <t>Indicadores</t>
  </si>
  <si>
    <t>Meta anual</t>
  </si>
  <si>
    <t>Resultado acumulado</t>
  </si>
  <si>
    <t>Taxa de execução</t>
  </si>
  <si>
    <t>IP</t>
  </si>
  <si>
    <t>Potenciar o papel das infraestruturas e serviços de transportes no crescimento económico através do PETI3+ </t>
  </si>
  <si>
    <t xml:space="preserve">Taxa de execução financeira do investimento previsto no Plano Estratégico dos Transportes e Infraestruturas (PETI3+) - 2014-2020 (%) </t>
  </si>
  <si>
    <t xml:space="preserve">Otimizar o recurso a financiamento comunitário para satisfação do desenvolvimento das infraestruturas e serviços de transportes </t>
  </si>
  <si>
    <t xml:space="preserve">Taxa de cobertura das necessidades de investimento PETI 3+ por financiamento comunitário (%) </t>
  </si>
  <si>
    <t>CP</t>
  </si>
  <si>
    <t xml:space="preserve">Promover da utilização de modos de transportes ambientalmente sustentáveis </t>
  </si>
  <si>
    <t xml:space="preserve">Acréscimo do número de passageiros transportados face ao homólogo do ano anterior </t>
  </si>
  <si>
    <t>Promover da utilização de modos de transportes ambientalmente sustentáveis</t>
  </si>
  <si>
    <t xml:space="preserve">Execução financeira na aquisição de 22 automotoras para o serviço regional </t>
  </si>
  <si>
    <t>Habitação</t>
  </si>
  <si>
    <t>IMPIC</t>
  </si>
  <si>
    <t xml:space="preserve">Aumentar a fiscalização do setor para combater a concorrência desleal </t>
  </si>
  <si>
    <t xml:space="preserve">Número de empresas inspecionadas (Nº) </t>
  </si>
  <si>
    <t>IFFRU</t>
  </si>
  <si>
    <t xml:space="preserve">Fomentar a eficiência energética e sísmica, através da reabilitação dos edifícios </t>
  </si>
  <si>
    <t xml:space="preserve">Número de edifícios contratados (Nº) </t>
  </si>
  <si>
    <t>IHRU</t>
  </si>
  <si>
    <t xml:space="preserve">Apoiar soluções habitacionais urgentes, imprevisíveis, de transição e de mobilidade  </t>
  </si>
  <si>
    <t>Famílias com pedidos de apoio ao alojamento urgente e temporário aprovados ao abrigo do Programa - Porta de Entrada (Nº de famílias) </t>
  </si>
  <si>
    <t xml:space="preserve">Apoiar soluções habitacionais ao abrigo do 1.º Direito - Programa de Apoio ao Acesso à Habitação </t>
  </si>
  <si>
    <t>Acordos de Colaboração ou Financiamento aprovados ao abrigo do 1.º Direito (N.º de Acordos de Colaboração/Financiamento) </t>
  </si>
  <si>
    <t>Eficácia</t>
  </si>
  <si>
    <t>Taxa de Execução dos Objetivos</t>
  </si>
  <si>
    <t>Variação da Taxa de Execução dos objetivos face ao P.H.</t>
  </si>
  <si>
    <t>43,0 p.p.</t>
  </si>
  <si>
    <t>27,7 p.p.</t>
  </si>
  <si>
    <t>25,2 p.p.</t>
  </si>
  <si>
    <t>Eficiência</t>
  </si>
  <si>
    <t xml:space="preserve">Taxa de autofinanciamento (despesa não financiada por RG face ao total de despesa) </t>
  </si>
  <si>
    <t>Variação da taxa de Autofinanciamento face ao P.H.</t>
  </si>
  <si>
    <t>4 p.p.</t>
  </si>
  <si>
    <t>-4 p.p.</t>
  </si>
  <si>
    <t>Economia</t>
  </si>
  <si>
    <t>Variação da despesa face ao PH</t>
  </si>
  <si>
    <t>99 M€</t>
  </si>
  <si>
    <t>-82,34 M€</t>
  </si>
  <si>
    <t>671,14 M€</t>
  </si>
  <si>
    <t>Rácio taxa de execução dos objetivos / taxa de execução Orçamental</t>
  </si>
  <si>
    <t>011 - SEGURANÇA E ORDEM PÚBLICAS - FORÇAS DE SEGURANÇA</t>
  </si>
  <si>
    <t>028 - HABITAÇÃO E SERVIÇOS COLETIVOS - ADMINISTRAÇÃO E REGULAMENTAÇÃO</t>
  </si>
  <si>
    <t>037 - SERVIÇOS CULTURAIS, RECREATIVOS E RELIGIOSOS - DESPORTO, RECREIO E LAZER</t>
  </si>
  <si>
    <t>039 - SERVIÇOS CULTURAIS, RECREATIVOS E RELIGIOSOS - OUTRAS ATIVIDADES CÍVICAS E RELIGIOSAS</t>
  </si>
  <si>
    <t>068 - OUTRAS FUNÇÕES - DIVERSAS NÃO ESPECIFICADAS</t>
  </si>
  <si>
    <t>Quadro 4.10. PO02 — Governação: objetivos definidos e resultados obtidos — Entidades sob a dependência direta do Primeiro-Ministro</t>
  </si>
  <si>
    <t>Fonte: Secretaria-Geral da Presidência do Conselho de Ministros.</t>
  </si>
  <si>
    <t>1º Ministro</t>
  </si>
  <si>
    <t>AGIF, I.P.</t>
  </si>
  <si>
    <t>Aumentar projetos colaborativos</t>
  </si>
  <si>
    <t>Grau de cumprimento das etapas do projeto do sistema interoperável do SGIFR para 2023</t>
  </si>
  <si>
    <t>AMA, I.P.</t>
  </si>
  <si>
    <t>Incrementar a procura dos serviços públicos digitais</t>
  </si>
  <si>
    <t>Percentagem de acréscimo da procura de serviços públicos digitais disponibilizados pelas plataformas AMA</t>
  </si>
  <si>
    <t>GNS</t>
  </si>
  <si>
    <t>Promover ganhos de eficiência no domínio da formação interna e externa (% índice de satisfação)</t>
  </si>
  <si>
    <t>Índice de satisfação médio (em %) dos formandos que frequentaram ações de formação ministrada pelo GNS</t>
  </si>
  <si>
    <t>Quadro 4.11. PO02 — Governação: objetivos definidos e resultados obtidos — Presidência</t>
  </si>
  <si>
    <t>Presidência</t>
  </si>
  <si>
    <t>INA, I.P.</t>
  </si>
  <si>
    <t>Reforçar a oferta formativa do INA, com enfoque nas necessidades prioritárias de capacitação da AP, em particular em áreas estratégicas</t>
  </si>
  <si>
    <t>Taxa de execução do Programa de Formação anual</t>
  </si>
  <si>
    <t>INE, I.P.</t>
  </si>
  <si>
    <t>Prosseguir a implementação da Infraestrutura Nacional de Dados no INE e integração de dados administrativos e privados para fins estatísticos) e a modernização dos processos de recolha de dados</t>
  </si>
  <si>
    <t>Grau de concretização do plano de implementação de criação de uma Infraestrutura Nacional de Dados no INE, em 2023</t>
  </si>
  <si>
    <t>AD&amp;C, I.P.</t>
  </si>
  <si>
    <t>Promover a boa execução dos fundos europeus</t>
  </si>
  <si>
    <t>Rácio de pagamento programado do Portugal 2020</t>
  </si>
  <si>
    <t>Promover a fluidez dos fluxos financeiros no âmbito dos fundos europeus</t>
  </si>
  <si>
    <t>N.º médio de dias úteis para processamento dos pagamentos a beneficiários finais do PT2020 e PT2030</t>
  </si>
  <si>
    <t>ADSE, I.P.</t>
  </si>
  <si>
    <t>Assegurar o processamento atempado do Regime Convencionado e do Regime Livre</t>
  </si>
  <si>
    <t>Nº de dias para pagamento de comparticipações em Regime Livre</t>
  </si>
  <si>
    <t>SSAP</t>
  </si>
  <si>
    <t>Assegurar a qualidade dos serviços prestados pelos SSAP</t>
  </si>
  <si>
    <t>Índice de satisfação dos beneficiários com as atividades/equipamentos socioculturais [escala 1 a 5]</t>
  </si>
  <si>
    <t>JurisAPP</t>
  </si>
  <si>
    <t>Incrementar a percentagem de decisões favoráveis ao Estado nos processos patrocinados pelo JurisApp</t>
  </si>
  <si>
    <t>Percentagem de decisões favoráveis ou de antecipação, em análise jurídica produzida em fase inicial do processo, de elevado risco de decisão desfavorável</t>
  </si>
  <si>
    <t>UNGMFEEE</t>
  </si>
  <si>
    <t>Reforçar as competências da equipa da UNG nas áreas digitais, gestão e produtividade</t>
  </si>
  <si>
    <t>Nº Sessões de formação realizadas</t>
  </si>
  <si>
    <t>DGAEP</t>
  </si>
  <si>
    <t>Desenvolvimento de um procedimento concursal centralizado para recrutamento de trabalhadores na carreira geral de TS, tendo em vista a constituição de reserva de recrutamento para a AP</t>
  </si>
  <si>
    <t>Data estimada para abertura do procedimento e apresentação de candidaturas</t>
  </si>
  <si>
    <t>Execução do programa EstágiAP XXI</t>
  </si>
  <si>
    <t>N.º de contratos de estágio assinados no âmbito do Programa EstágiAP XXI</t>
  </si>
  <si>
    <t>Estabelecimento de Acordo de Valorização dos Trabalhadores da Administração Pública</t>
  </si>
  <si>
    <t>Data para assinatura do Acordo</t>
  </si>
  <si>
    <t>ESPAP, I.P.</t>
  </si>
  <si>
    <t>Assegurar o cumprimento dos níveis de serviço</t>
  </si>
  <si>
    <t>Percentagem de cumprimento de níveis de serviço estabelecidos no catálogo de serviços eSPap</t>
  </si>
  <si>
    <t>PlanAPP</t>
  </si>
  <si>
    <t>Garantir o apoio técnico à formulação, desenho, acompanhamento, monitorização e avaliação de políticas públicas a todas as áreas governativas</t>
  </si>
  <si>
    <t>N.º de relatórios / estudos relevantes produzidos para a definição de prioridades de apoio ao governo</t>
  </si>
  <si>
    <t>Quadro 4.12. PO02 — Governação – Objetivos definidos e resultados obtidos - Assuntos Parlamentares</t>
  </si>
  <si>
    <t>Assuntos Parlamentares</t>
  </si>
  <si>
    <t>ADOP</t>
  </si>
  <si>
    <t>Melhorar a divulgação da informação</t>
  </si>
  <si>
    <t>N.º de “Programas Educacionais” elaborados para divulgação das atividades da ADoP, no âmbito da prevenção de comportamentos de risco dos praticantes desportivos</t>
  </si>
  <si>
    <t>CIG</t>
  </si>
  <si>
    <t>Prevenir e combater a violência de género e a discriminação em razão da orientação sexual, identidade de género e características sexuais</t>
  </si>
  <si>
    <t>Percentagem de medidas operacionalizadas no âmbito do Plano de Ação de Combate à Discriminação em Razão da Orientação Sexual, Identidade de Género e Características Sexuais (PAOIEC), das quais a CIG é a única entidade executora</t>
  </si>
  <si>
    <t>IPDJ</t>
  </si>
  <si>
    <t>Promover a prática da atividade física e desportiva pela população em geral, o apoio ao desporto de alto rendimento e às seleções nacionais.</t>
  </si>
  <si>
    <t>Taxa de desempenho académico dos alunos-atletas enquadrados no Projeto UAARE - Unidade de Apoio ao Alto Rendimento na Escola no ano letivo 2022-2023</t>
  </si>
  <si>
    <t>ACM</t>
  </si>
  <si>
    <t>Promover a diversidade cultural e odiálogo-interreligioso</t>
  </si>
  <si>
    <t>Taxa de execução das medidas previstas nos planos e estratégias nacionais na área das migrações e das comunidades portuguesas ciganas</t>
  </si>
  <si>
    <t>Quadro 4.13. PO02 — Governação – Objetivos definidos e resultados obtidos - Coesão Territorial</t>
  </si>
  <si>
    <t>Coesão 
Territorial</t>
  </si>
  <si>
    <t>FAM</t>
  </si>
  <si>
    <t>Garantir a qualidade e prontidão na resposta às solicitações dos municípios</t>
  </si>
  <si>
    <t>Monitorização dos PAM e apoio técnico por recurso a visitas de acompanhamento</t>
  </si>
  <si>
    <t>DGAL</t>
  </si>
  <si>
    <t>Garantir o cumprimento das competências delegadas como OI dos PO Regionais (POR Norte, POR Lisboa, POR Alentejo e POR Algarve)  para a tipologia de operação “Programa de Estágios Profissionais na Administração Local” (PEPAL)</t>
  </si>
  <si>
    <t>Taxa de resposta em menos de 5 dias úteis às solicitações de esclarecimento dos beneficiários e das AG dos POR</t>
  </si>
  <si>
    <t>DGT</t>
  </si>
  <si>
    <t>Sensibilizar os cidadãos para as temáticas do ordenamento do território, urbanismo, cidades, paisagem , geodesia, cartografia, cadastro e informação geográfica</t>
  </si>
  <si>
    <t>N.º de conferências/workshops/seminários efetuados</t>
  </si>
  <si>
    <t>CCDR Norte</t>
  </si>
  <si>
    <t>Otimizar a aplicação dos Fundos Estruturais na Região</t>
  </si>
  <si>
    <t>Taxa de execução dos POR no PT 2020</t>
  </si>
  <si>
    <t>CCDR Centro</t>
  </si>
  <si>
    <t>CCDR LVT</t>
  </si>
  <si>
    <t>CCDR Alentejo</t>
  </si>
  <si>
    <t>CCDR Algarve</t>
  </si>
  <si>
    <t>Quadro 4.14. PO02 — Governação: indicadores de eficácia, eficiência e economia</t>
  </si>
  <si>
    <t xml:space="preserve">Taxa de autofinanciamento (despesa não financiada por RI face ao total de despesa) </t>
  </si>
  <si>
    <t>-6,2 p.p.</t>
  </si>
  <si>
    <t>-7,0 p.p.</t>
  </si>
  <si>
    <t>30,6 p.p.</t>
  </si>
  <si>
    <t>4,0 p.p.</t>
  </si>
  <si>
    <t>-23,2 p.p.</t>
  </si>
  <si>
    <t>0,7 p.p.</t>
  </si>
  <si>
    <t>Quadro 2.4. Despesa: principais medidas de política orçamental com impacto em 2023</t>
  </si>
  <si>
    <t>Quadro 2.5. Ajustamentos da passagem da contabilidade pública a nacional: 2023</t>
  </si>
  <si>
    <t>Quadro 3.30. Dividendos entregues ao Estado / Direção-Geral do Tesouro e Finanças</t>
  </si>
  <si>
    <t>Quadro 3.31. Indemnizações compensatórias / compensações financeiras</t>
  </si>
  <si>
    <t>Quadro 4.15. PO03 — Representação Externa: despesa por classificação económica</t>
  </si>
  <si>
    <t>Quadro 4.16. PO03 — Representação Externa: despesa por medidas do Programa</t>
  </si>
  <si>
    <t>Quadro 4.17. PO04 — Defesa: despesa por classificação económica</t>
  </si>
  <si>
    <t>Quadro 4.18. PO04 — Defesa: despesa por medidas do Programa</t>
  </si>
  <si>
    <t>Descrição</t>
  </si>
  <si>
    <t>Guarda Nacional Republicana</t>
  </si>
  <si>
    <t>Polícia de Segurança Pública</t>
  </si>
  <si>
    <t>Total Geral</t>
  </si>
  <si>
    <t>087 - SEGURANÇA E ORDEM PÚBLICAS - LPIEFSS - SISTEMAS DE TECNOLOGIAS DE INFORMAÇÃO E COMUNICAÇÃO</t>
  </si>
  <si>
    <t>088 - SEGURANÇA E ORDEM PÚBLICAS - LPIEFSS - INFRAESTRUTURAS</t>
  </si>
  <si>
    <t>089 - SEGURANÇA E ORDEM PÚBLICAS - LPIEFSS - VEÍCULOS</t>
  </si>
  <si>
    <t>090 - SEGURANÇA E ORDEM PÚBLICAS - LPIEFSS - ARMAMENTO</t>
  </si>
  <si>
    <t>091 - SEGURANÇA E ORDEM PÚBLICAS - LPIEFSS - EQUIPAMENTO DE PROTEÇÃO INDIVIDUAL</t>
  </si>
  <si>
    <t>092 - SEGURANÇA E ORDEM PÚBLICAS - LPIEFSS - EQUIPAMENTO DE APOIO À ATIVIDADE OPERACIONAL</t>
  </si>
  <si>
    <t>093 - SEGURANÇA E ORDEM PÚBLICAS - LPIEFSS - EQUIPAMENTO PARA FUNÇÕES ESPECIALIZADAS</t>
  </si>
  <si>
    <t>Estrutura de 2023 face à execução (%)</t>
  </si>
  <si>
    <t>Receitas Próprias</t>
  </si>
  <si>
    <t>Transf. no âmbito das AP</t>
  </si>
  <si>
    <t xml:space="preserve">Por Memória </t>
  </si>
  <si>
    <t>Taxa de 
Execução (%)</t>
  </si>
  <si>
    <t>PRR</t>
  </si>
  <si>
    <t>Variação homóloga
Ano 2023 vs Ano 2022</t>
  </si>
  <si>
    <t>1. Transferências de Portugal para a União Europeia</t>
  </si>
  <si>
    <t>Recursos Próprios Tradicionais (a) (b)</t>
  </si>
  <si>
    <t>Recurso Próprio IVA</t>
  </si>
  <si>
    <t>Recurso Próprio com base no RNB</t>
  </si>
  <si>
    <t>Recurso Próprio Plástico</t>
  </si>
  <si>
    <t>Redução RNB Dinamarca,Holanda,Alemanha, Suécia e Áustria</t>
  </si>
  <si>
    <t>Ajustamentos aos recursos próprios IVA e RNB de anos anteriores</t>
  </si>
  <si>
    <t>Diversos (c)</t>
  </si>
  <si>
    <t>Restituições e Reembolsos (d)</t>
  </si>
  <si>
    <t>Despesas cobrança (e)</t>
  </si>
  <si>
    <t>2. Transferências da União Europeia para Portugal (f)</t>
  </si>
  <si>
    <t>2.1 PT 2020 (g)</t>
  </si>
  <si>
    <t xml:space="preserve">FEDER </t>
  </si>
  <si>
    <t>FSE</t>
  </si>
  <si>
    <t xml:space="preserve">Fundo de Coesão </t>
  </si>
  <si>
    <t xml:space="preserve">FEADER </t>
  </si>
  <si>
    <t>IFOP/FEP/FEAMP</t>
  </si>
  <si>
    <t xml:space="preserve">Restituições e Reembolsos (h) </t>
  </si>
  <si>
    <t>2.2 FEAC</t>
  </si>
  <si>
    <t>FEAC</t>
  </si>
  <si>
    <t xml:space="preserve">2.3 FEOGA-Garantia/FEAGA </t>
  </si>
  <si>
    <t>FEOGA-Garantia/FEAGA (i)</t>
  </si>
  <si>
    <t>2.4 Next Generation EU (MRR e React e FTJ ) - Subvenções</t>
  </si>
  <si>
    <t>MRR - Mecanismo de Recuperação e Resiliência</t>
  </si>
  <si>
    <t>Desenvolvimento Rural</t>
  </si>
  <si>
    <t>ReactEU</t>
  </si>
  <si>
    <t>2.5 PT 2030 (g)</t>
  </si>
  <si>
    <t>FEDER</t>
  </si>
  <si>
    <t xml:space="preserve"> -</t>
  </si>
  <si>
    <t>FSE +</t>
  </si>
  <si>
    <t>Fundo de coesão</t>
  </si>
  <si>
    <t>FEAMPA</t>
  </si>
  <si>
    <t>Fundo para uma Transição Justa</t>
  </si>
  <si>
    <t>Restituições e Reembolsos (h)</t>
  </si>
  <si>
    <t>2.6 FEOGA-Garantia/FEAGA (j)</t>
  </si>
  <si>
    <t>FEOGA-GarantiaFEAGA (i)</t>
  </si>
  <si>
    <t xml:space="preserve">2.7 Fundo  para o Asilo, a Migração e a Integração </t>
  </si>
  <si>
    <t xml:space="preserve">FAMI  (k) </t>
  </si>
  <si>
    <t>2.8 Instrumentos Especiais</t>
  </si>
  <si>
    <t>Fundo de Solidariedade da EU</t>
  </si>
  <si>
    <t>Reserva de Ajustamento ao Brexit (BAR)</t>
  </si>
  <si>
    <t xml:space="preserve">2.9 Programas de Ação e Iniciativa Comunitária </t>
  </si>
  <si>
    <t xml:space="preserve">PAIC (l) </t>
  </si>
  <si>
    <t>2.10 Diversos</t>
  </si>
  <si>
    <t>Diversos</t>
  </si>
  <si>
    <t>Saldo Global (2-1)</t>
  </si>
  <si>
    <t>Juros e outros encargos</t>
  </si>
  <si>
    <t>Execução 2023</t>
  </si>
  <si>
    <t>Valor consolidado</t>
  </si>
  <si>
    <t>Despesa corrente</t>
  </si>
  <si>
    <t xml:space="preserve">  Despesas com pessoal</t>
  </si>
  <si>
    <t xml:space="preserve">  Aquisição de bens e serviços</t>
  </si>
  <si>
    <t xml:space="preserve">  Transferências correntes</t>
  </si>
  <si>
    <t>Tipo de unidade</t>
  </si>
  <si>
    <t>USF (Total)</t>
  </si>
  <si>
    <t>USF-A</t>
  </si>
  <si>
    <t>USF-B</t>
  </si>
  <si>
    <t>UCSP</t>
  </si>
  <si>
    <t>UCC</t>
  </si>
  <si>
    <t>Fonte: Administração Central do Sistema de Saúde.</t>
  </si>
  <si>
    <t>(milhares)</t>
  </si>
  <si>
    <t>CONSULTAS CSP</t>
  </si>
  <si>
    <t>Var. 2023/2022</t>
  </si>
  <si>
    <t xml:space="preserve">Total de consultas médicas </t>
  </si>
  <si>
    <t>Presenciais</t>
  </si>
  <si>
    <t>Não presenciais</t>
  </si>
  <si>
    <t>Domicílios médicos</t>
  </si>
  <si>
    <t>Em atendimento complementar / consulta aberta</t>
  </si>
  <si>
    <t>Total de consultas de enfermagem</t>
  </si>
  <si>
    <t>Total de consultas de outros técnicos de saúde</t>
  </si>
  <si>
    <t>Cuidados Hospitalares</t>
  </si>
  <si>
    <t>Dez. 2019</t>
  </si>
  <si>
    <t>Dez. 2020</t>
  </si>
  <si>
    <t>Dez. 2021</t>
  </si>
  <si>
    <t>Dez. 2022</t>
  </si>
  <si>
    <t>Dez. 2023*</t>
  </si>
  <si>
    <t xml:space="preserve">Variação homóloga </t>
  </si>
  <si>
    <t>Consultas Médicas (sem Medicina do Trabalho)</t>
  </si>
  <si>
    <t>Primeiras Consultas</t>
  </si>
  <si>
    <t>Consultas Subsequentes</t>
  </si>
  <si>
    <t>Consultas por outros profissionais de saúde</t>
  </si>
  <si>
    <t>NA</t>
  </si>
  <si>
    <t>Domicílios Enfermagem HH</t>
  </si>
  <si>
    <t>Urgências</t>
  </si>
  <si>
    <t xml:space="preserve"> </t>
  </si>
  <si>
    <t>Atendimentos</t>
  </si>
  <si>
    <t>Internamentos</t>
  </si>
  <si>
    <t>Doentes Saídos</t>
  </si>
  <si>
    <t>Total Intervenções Cirúrgicas</t>
  </si>
  <si>
    <t>% Cirurgias de Ambulatório</t>
  </si>
  <si>
    <t>1,4 pp</t>
  </si>
  <si>
    <t>H Dia</t>
  </si>
  <si>
    <t>Sessões</t>
  </si>
  <si>
    <t>Variação Homóloga</t>
  </si>
  <si>
    <t>Médicos</t>
  </si>
  <si>
    <t>Enferm.</t>
  </si>
  <si>
    <t>TSS+</t>
  </si>
  <si>
    <t>TSDT</t>
  </si>
  <si>
    <t>AT</t>
  </si>
  <si>
    <t>AO</t>
  </si>
  <si>
    <t>TS</t>
  </si>
  <si>
    <t>Inform.</t>
  </si>
  <si>
    <t>s/ Internos</t>
  </si>
  <si>
    <t> Internos</t>
  </si>
  <si>
    <t>Farmac.</t>
  </si>
  <si>
    <t>dez/23*</t>
  </si>
  <si>
    <t>Variação (Nº)</t>
  </si>
  <si>
    <t>Variação (%)</t>
  </si>
  <si>
    <t>Unid</t>
  </si>
  <si>
    <t>I TRIM</t>
  </si>
  <si>
    <t>II TRIM</t>
  </si>
  <si>
    <t>III TRIM</t>
  </si>
  <si>
    <t>IV TRIM</t>
  </si>
  <si>
    <t>Aposentações n.º</t>
  </si>
  <si>
    <t>N.º</t>
  </si>
  <si>
    <t>Aposentações &gt; poupanças despesa (*)</t>
  </si>
  <si>
    <t>€</t>
  </si>
  <si>
    <t>(milhões de euros )</t>
  </si>
  <si>
    <t>Variação 
2023-2022</t>
  </si>
  <si>
    <t>Dívida na ótica de Maastricht</t>
  </si>
  <si>
    <t>% PIB</t>
  </si>
  <si>
    <t>Numerário e depósitos</t>
  </si>
  <si>
    <t>Títulos exc. ações, exc. derivados financeiros</t>
  </si>
  <si>
    <t>Curto prazo</t>
  </si>
  <si>
    <t>Longo prazo</t>
  </si>
  <si>
    <t>Empréstimos</t>
  </si>
  <si>
    <t>Fontes: Banco de Portugal e Instituto Nacional de Estatística — primeira notificação de 2024 do Procedimento dos Défices Excessivos, abril de 2024.</t>
  </si>
  <si>
    <t>(% do PIB )</t>
  </si>
  <si>
    <t>Variação da Dívida Bruta Consolidada</t>
  </si>
  <si>
    <t>Saldo Orçamental</t>
  </si>
  <si>
    <t xml:space="preserve">Ajustamento Défice -Dívida </t>
  </si>
  <si>
    <t>Aquisição Líquida de Ativos Financeiros</t>
  </si>
  <si>
    <t xml:space="preserve">     Numerário e Depósitos</t>
  </si>
  <si>
    <t xml:space="preserve">     Títulos exceto Ações</t>
  </si>
  <si>
    <t xml:space="preserve">      Empréstimos</t>
  </si>
  <si>
    <t xml:space="preserve">      Ações e Outras participações</t>
  </si>
  <si>
    <t xml:space="preserve">      Outros ativos financeiros</t>
  </si>
  <si>
    <t xml:space="preserve">Variações na valorização da dívida </t>
  </si>
  <si>
    <t xml:space="preserve">Outras variações na dívida </t>
  </si>
  <si>
    <t>Quadro 2.7. Dívida pública: detalhe por instrumento — posições em fim de período</t>
  </si>
  <si>
    <t>Receita fiscal</t>
  </si>
  <si>
    <t>Contribuições para sistemas de proteção social</t>
  </si>
  <si>
    <t>Receita não fiscal e não contributiva:</t>
  </si>
  <si>
    <t>Rendimentos da propriedade</t>
  </si>
  <si>
    <t>Transferências</t>
  </si>
  <si>
    <t>Vendas de bens e serviços correntes</t>
  </si>
  <si>
    <t>Vendas de bens de investimento</t>
  </si>
  <si>
    <t>Restantes receitas</t>
  </si>
  <si>
    <t>RECEITA EFETIVA</t>
  </si>
  <si>
    <t>Quadro A35. Despesa consolidada da Administração Central por classificação funcional</t>
  </si>
  <si>
    <t>Transferências da União Europeia:</t>
  </si>
  <si>
    <t>IAPMEI - Agência para a Competitividade e Inovação</t>
  </si>
  <si>
    <t>Instituto do Emprego e Formação Profissional</t>
  </si>
  <si>
    <t>Administração Central do Sistema de Saúde</t>
  </si>
  <si>
    <t>Agência Nacional de Inovação</t>
  </si>
  <si>
    <t>Instituto de Gestão Financeira da Educação</t>
  </si>
  <si>
    <t>Secretaria-Geral da Educação e Ciência</t>
  </si>
  <si>
    <t>Fundo Ambiental</t>
  </si>
  <si>
    <t>Instituto de Financiamento da Agricultura e Pescas</t>
  </si>
  <si>
    <t>Agência para o Desenvolvimento e Coesão</t>
  </si>
  <si>
    <t>Transferências da Segurança Social:</t>
  </si>
  <si>
    <t>Direção-Geral dos Estabelecimentos Escolares</t>
  </si>
  <si>
    <t>Estabelecim. de Educação e Ensinos Básico e Secundário</t>
  </si>
  <si>
    <t>Fundo de Ação Social (DGES)</t>
  </si>
  <si>
    <t>Alto Comissariado para as Migrações</t>
  </si>
  <si>
    <t>Transf. p/ a AdL - Fundo de Financ. p/a Descentralização</t>
  </si>
  <si>
    <t>Caixa Geral de Aposentações</t>
  </si>
  <si>
    <t>Autoridade para as Condições do Trabalho</t>
  </si>
  <si>
    <t>Casa Pia de Lisboa</t>
  </si>
  <si>
    <t>Outras transferências:</t>
  </si>
  <si>
    <t>Caixa Geral de Aposentações (soc. não financeiras)</t>
  </si>
  <si>
    <t>Fundo de Garantia de Depósitos (soc. financeiras)</t>
  </si>
  <si>
    <t>Estabelec. de Educação e Ensinos Básico e Secund. (AdL)</t>
  </si>
  <si>
    <t>Escolas, entregue nas tesourarias da AT e IGCP (AdL)</t>
  </si>
  <si>
    <t>Fundo de Resolução (soc. financeiras)</t>
  </si>
  <si>
    <t>Metropolitano de Lisboa (AdL)</t>
  </si>
  <si>
    <t>Metro do Porto (AdL)</t>
  </si>
  <si>
    <t>Administração Central do Sistema de Saúde (AdL)</t>
  </si>
  <si>
    <t>TOTAL DAS TRANSFERÊNCIAS</t>
  </si>
  <si>
    <t>Subsídios - Segurança Social</t>
  </si>
  <si>
    <t>Reposições não abatidas nos pagamentos (RNAP):</t>
  </si>
  <si>
    <t>Restituições da União Europeia</t>
  </si>
  <si>
    <t>Saldos de gerência anterior - Escolas</t>
  </si>
  <si>
    <t>Saldos de gerência anterior - Defesa (LPM)</t>
  </si>
  <si>
    <t>REN para apoio às tarifas de gás (RNAP)</t>
  </si>
  <si>
    <t>Caixa Geral de Aposentações (RNAP)</t>
  </si>
  <si>
    <t>Programa Orçamental</t>
  </si>
  <si>
    <t>Natureza da Alteração</t>
  </si>
  <si>
    <t>2023</t>
  </si>
  <si>
    <t>Legislação aplicável</t>
  </si>
  <si>
    <t>P001 - Orgãos dec Soberania</t>
  </si>
  <si>
    <t>SFA</t>
  </si>
  <si>
    <t>Mecanismo Nacional Anticorrupção</t>
  </si>
  <si>
    <t>Criado pelo Decreto-Lei n.º 109-E/2021, de 9 de dezembro.</t>
  </si>
  <si>
    <t>Agência para a Integração, Migrações e Asilo</t>
  </si>
  <si>
    <t>Criada pelo Decreto-Lei n.º 41/2023 de 2 de junho.</t>
  </si>
  <si>
    <t>Alteração de Programa</t>
  </si>
  <si>
    <t>Entidade de Serviços Partilhados da Administração Pública, I.</t>
  </si>
  <si>
    <t>Alteração de programa - Alteração de tutela da Entidade de Serviços Partilhados da Administração Pública, I.P. em conformidade com o Decreto-Lei n.º 32/2022 - Aprova o regime de organização e funcionamento do XXIII Governo Constitucional.</t>
  </si>
  <si>
    <t>Fundo da Língua Portuguesa</t>
  </si>
  <si>
    <t>Criado pelo Decreto-Lei nº n.º 248/2008, de de 31 de dezembro.</t>
  </si>
  <si>
    <t>Fundo de Apoio so Financiamento à Inovação- FINOVA</t>
  </si>
  <si>
    <t>Criado pelo Decreto-Lei n.º 175/2008, de 26 de agosto.</t>
  </si>
  <si>
    <t>Fundo de Garantia de Viagens e Turismo</t>
  </si>
  <si>
    <t>Criado pelo Decreto-Lei n.º 61/2011, de 6 de maio e Decreto-Lei n.º 17/2018, 8 de março.</t>
  </si>
  <si>
    <t>Fundo Imobiliário Especial de Apoio a Empresas</t>
  </si>
  <si>
    <t>Criado pelo Decreto-Lei n.º 104/2009, de 12 de maio e Despacho n.º 3486/2020, de 20 de março.</t>
  </si>
  <si>
    <t>P013 - TrabalhoSolidariedade e Segurança Social</t>
  </si>
  <si>
    <t>Fundo Revita</t>
  </si>
  <si>
    <t>Criado pelo Decreto-Lei n.º 81-A/2017, de 7 de julho.</t>
  </si>
  <si>
    <t>Direção executiva do Serviço Nacional de Saúde</t>
  </si>
  <si>
    <t>Criada pelo Decreto-Lei n.º 61/2022, de 23 de setembro.</t>
  </si>
  <si>
    <t>SI</t>
  </si>
  <si>
    <t xml:space="preserve">Estrutura de Missão para a Gestão do Plano Estratégico da Politica Agrícola Comum de Portugal no Continente  </t>
  </si>
  <si>
    <t>Criada pela RCM 15/2023, de 10 de fevereiro de 2023, conjugado com o Despacho n.º 2789-A/2023.</t>
  </si>
  <si>
    <t>Saídas em 2022</t>
  </si>
  <si>
    <t>Entradas em 2023</t>
  </si>
  <si>
    <t>Parups, S.A. (a)</t>
  </si>
  <si>
    <t>PO11 - Ciência, Tecnologia e Ensino Superio</t>
  </si>
  <si>
    <t>TDC- The Discoveries Centre For Regenerative And Precision Medicine - Associação (b)</t>
  </si>
  <si>
    <t>IPATIMUP - Instituto de patologia e Imunologia 
Molecular da Universidade do Porto (c)</t>
  </si>
  <si>
    <t>Cintal-Centro de Investigação Tecnológica do Algarve (c)</t>
  </si>
  <si>
    <t>PO13-Trabalho, Solidariedade e Segurança Social</t>
  </si>
  <si>
    <t>Clínica Oriental de Chelas, Lda (c)</t>
  </si>
  <si>
    <t>Centro para a Economia e Inovação Social (d)</t>
  </si>
  <si>
    <t>Centro de Competências de Envelhecimento Ativo (e)</t>
  </si>
  <si>
    <t>PO14 - Saúde</t>
  </si>
  <si>
    <t>Hospital de Loures, E.P.E. (f)</t>
  </si>
  <si>
    <t>Centro Hospitalar Universitário de Santo António, E.P.E. (g)</t>
  </si>
  <si>
    <t>PO15 - Ambiente e Ação Climática</t>
  </si>
  <si>
    <t>TREM - Aluguer de Material Circulante, ACE  ( c)</t>
  </si>
  <si>
    <t>TREM  II - Aluguer de Material Circulante, ACE  ( c)</t>
  </si>
  <si>
    <t xml:space="preserve">Polis Litoral Sudoeste - Sociedade para a Requalificação e Valorização do Sudoeste Alentejano e Costa Vicentina, S.A. (b) </t>
  </si>
  <si>
    <t>Associação Centro de Competências Ferroviário (c)</t>
  </si>
  <si>
    <t>1. Limite inscrito na Lei n.º 24-D /2022 do OE 2023 (artº 110º)</t>
  </si>
  <si>
    <t>5. Acréscimo de endividamento incluindo pré-financiamento do ano seguinte  (artº 110º) (3+4)</t>
  </si>
  <si>
    <t xml:space="preserve">Objetivo estratégico </t>
  </si>
  <si>
    <t>Indicador</t>
  </si>
  <si>
    <t>4º Trimestre</t>
  </si>
  <si>
    <t xml:space="preserve">Meta </t>
  </si>
  <si>
    <t xml:space="preserve">Resultado  </t>
  </si>
  <si>
    <t>1. Promover serviços públicos bem geridos, renovados e com profissionais motivados</t>
  </si>
  <si>
    <t>1.1</t>
  </si>
  <si>
    <t>Taxa de pareceres favoráveis a pedidos de horários e regimes de trabalho adaptados</t>
  </si>
  <si>
    <t>N.º de pedidos de horários e regimes de trabalho adaptados/N.º de pareceres favoráveis a pedidos de horários e regimes de trabalho adaptados*100</t>
  </si>
  <si>
    <t>1.2</t>
  </si>
  <si>
    <t>Taxa de trabalhadores que frequentaram ações de formação</t>
  </si>
  <si>
    <t>N.º trabalhadores que frequentaram ações de formação/N.º de trabalhadores*100</t>
  </si>
  <si>
    <t>2. Promover a transformação digital em todos os equipamentos culturais, desenvolvendo o acesso à cultura por meios digitais e consolidando a modernização administrativa e a gestão em rede.</t>
  </si>
  <si>
    <t>2.1</t>
  </si>
  <si>
    <t>N.º de atividades/recursos de apresentação/interpretação das coleções/património em formato digital</t>
  </si>
  <si>
    <t>2.2</t>
  </si>
  <si>
    <t>Nº de sistemas informáticos/aplicacionais a criar, modernizar e/ou otimizar nos sistemas de informação da área de governo da Cultura</t>
  </si>
  <si>
    <t>2.3</t>
  </si>
  <si>
    <t>Taxa de execução das medidas Cultura inseridas no Programa Simplex ou na Agenda de Transformação Digital da Cultura</t>
  </si>
  <si>
    <t>3. Valorizar o património cultural</t>
  </si>
  <si>
    <t>3.1</t>
  </si>
  <si>
    <t>N.º de ações de conservação, restauro e requalificação do património edificado concluídas</t>
  </si>
  <si>
    <t>3.2</t>
  </si>
  <si>
    <t>N.º de ações de conservação, restauro e requalificação do património móvel (incluindo documentos) concluídas</t>
  </si>
  <si>
    <t>4. Apoiar as artes, a criação artística e a promoção da (educação) cultural</t>
  </si>
  <si>
    <t>4.2</t>
  </si>
  <si>
    <t>N.º de entidades, profissionais e não profissionais, beneficiárias de apoios, para a criação e para a produção artística</t>
  </si>
  <si>
    <t>5. Promover e apoiar os setores estratégicos do cinema, audiovisual e media como áreas centrais da cultura e da economia nacional</t>
  </si>
  <si>
    <t>5.1</t>
  </si>
  <si>
    <t>N.º de entidades de meios de comunicação social local e regional apoiadas no âmbito do regime de incentivos do Estado à Comunicação Social</t>
  </si>
  <si>
    <t>6. Dinamizar a internacionalização da cultura portuguesa</t>
  </si>
  <si>
    <t>6.1</t>
  </si>
  <si>
    <t>N.º de entidades apoiadas ou envolvidas no âmbito de iniciativas de ação cultural externa</t>
  </si>
  <si>
    <t>6.2</t>
  </si>
  <si>
    <t>N.º de iniciativas de ação cultural externa realizadas com a participação de organismos do MC (incluindo a participação em portais digitais internacionais)</t>
  </si>
  <si>
    <t>7. Promover o património cultural móvel, imóvel e imaterial, e a sua fruição junto dos cidadãos, bem como as literacias</t>
  </si>
  <si>
    <t>7.1.</t>
  </si>
  <si>
    <t>N.º de parcerias implementadas na área do Livro e da Literatura para que se possam espelhar os apoios a prémios, a festivais literários, a Oficinas de Escrita com públicos escolares, as bolsas literárias, os apoios à dramaturgia</t>
  </si>
  <si>
    <t>7.2</t>
  </si>
  <si>
    <t>N.º de redes de bibliotecas de âmbito regional junto das comunidades intermunicipais e áreas metropolitanas.</t>
  </si>
  <si>
    <t>7.3</t>
  </si>
  <si>
    <t>Número de visitantes (incluindo on-line) de monumentos, sítios arqueológicos, museus, exposições permanentes e bibliotecas.</t>
  </si>
  <si>
    <t>8. Promover a fruição das artes e a participação cultural artística e criativa</t>
  </si>
  <si>
    <t>8.2</t>
  </si>
  <si>
    <t>N.º de bolsas de Criação Literária, atribuídas</t>
  </si>
  <si>
    <t>9. Promover o cinema português e o setor do audiovisual junto dos cidadãos</t>
  </si>
  <si>
    <t>9.1</t>
  </si>
  <si>
    <t>N.º de espetadores de obras de cinema apoiadas ou difundidas</t>
  </si>
  <si>
    <t>9.2</t>
  </si>
  <si>
    <t>N.º de obras apoiadas ou difundidas</t>
  </si>
  <si>
    <t>Fonte: Gabinete de Estratégia, Planeamento e Avaliação Culturais.</t>
  </si>
  <si>
    <t>-17 p.p.</t>
  </si>
  <si>
    <t>22 p.p.</t>
  </si>
  <si>
    <t>-2,6 p.p.</t>
  </si>
  <si>
    <t>-14,7 p.p.</t>
  </si>
  <si>
    <t>-0,3 p.p.</t>
  </si>
  <si>
    <t>0,4 p.p.</t>
  </si>
  <si>
    <t>51 M€</t>
  </si>
  <si>
    <t>27 M€</t>
  </si>
  <si>
    <t>79 M€</t>
  </si>
  <si>
    <t>Código 
MBO / Programa</t>
  </si>
  <si>
    <t>Programas</t>
  </si>
  <si>
    <t>Código
Indicador</t>
  </si>
  <si>
    <t>Indicadores de Desempenho</t>
  </si>
  <si>
    <t>Unidade</t>
  </si>
  <si>
    <t>Meta
2023</t>
  </si>
  <si>
    <t>Orçamento
de 2023</t>
  </si>
  <si>
    <t>Execução
de 2023</t>
  </si>
  <si>
    <t>MBO</t>
  </si>
  <si>
    <t>Missão de Base Orgânica Economia e do Mar</t>
  </si>
  <si>
    <t>Objetivos estratégicos</t>
  </si>
  <si>
    <t>1) Promover a competitividade e sustentabilidade da atividade turística em Portugal;</t>
  </si>
  <si>
    <t>2) Preservar o Oceano e incentivar o desenvolvimento da Economia do Mar Sustentável</t>
  </si>
  <si>
    <t>3) Fiscalizar e avaliar a atividade económica</t>
  </si>
  <si>
    <t>Metas</t>
  </si>
  <si>
    <t>1) Plano Reativar o Turismo &amp; Construir o Futuro</t>
  </si>
  <si>
    <t>2) Contribuir para a melhoria da tramitação de processos</t>
  </si>
  <si>
    <t>1) Receitas do Turismo Internacional &amp; VAB (médio) empresas do turismo</t>
  </si>
  <si>
    <t>2) Grau de implementação das medidas previstas no Plano de Ação da ENM 21-30 do MEM</t>
  </si>
  <si>
    <t>3) Reforçar a cooperação externa</t>
  </si>
  <si>
    <t>P01</t>
  </si>
  <si>
    <t>Programa Competitividade e Sustentabilidade da Atividade Turística</t>
  </si>
  <si>
    <t>Ação 1</t>
  </si>
  <si>
    <t>Assegurar a regulação, monitorização e inspeção dos Jogos de Fortuna e Azar</t>
  </si>
  <si>
    <t>Objetivo 1</t>
  </si>
  <si>
    <t>Proceder à adaptação da infraestrutura de comunicações e redes de 11 casinos</t>
  </si>
  <si>
    <t>I01</t>
  </si>
  <si>
    <t>Casinos intervencionados</t>
  </si>
  <si>
    <t>Objetivo 2</t>
  </si>
  <si>
    <t>Promover o jogo responsável</t>
  </si>
  <si>
    <t>I02</t>
  </si>
  <si>
    <t>Campanha de promoção do jogo responsável</t>
  </si>
  <si>
    <t>Nº</t>
  </si>
  <si>
    <t>Ação 2</t>
  </si>
  <si>
    <t>Promover o investimento, a sustentabilidade, a inovação e o empreendedorismo no turismo</t>
  </si>
  <si>
    <t xml:space="preserve">Indução de investimento no turismo </t>
  </si>
  <si>
    <t>I03</t>
  </si>
  <si>
    <t>Valor total de investimento induzido</t>
  </si>
  <si>
    <t>M€</t>
  </si>
  <si>
    <t>Implementação do Plano Turismo + Sustentável 20-23</t>
  </si>
  <si>
    <t>I04</t>
  </si>
  <si>
    <t>N.º de ações executadas/Nº de ações previstas no Plano</t>
  </si>
  <si>
    <t>Objetivo 3</t>
  </si>
  <si>
    <t>Implementação do Programa Empresas Turismo 360º</t>
  </si>
  <si>
    <t>I05</t>
  </si>
  <si>
    <t>Nº de empresas envolvidas no programa</t>
  </si>
  <si>
    <t>Objetivo 4</t>
  </si>
  <si>
    <t>Envolvimento de empresas na rede de inovação em turismo</t>
  </si>
  <si>
    <t>I06</t>
  </si>
  <si>
    <t>Nº de empresas</t>
  </si>
  <si>
    <t>Objetivo 5</t>
  </si>
  <si>
    <t>Startups participantes em programas de ideação, aceleração e inovação aberta</t>
  </si>
  <si>
    <t>I07</t>
  </si>
  <si>
    <t>Nº de startup</t>
  </si>
  <si>
    <t>Ação 3</t>
  </si>
  <si>
    <t>Fomentar o conhecimento e promover a capacitação e qualificação dos profissionais do turismo</t>
  </si>
  <si>
    <t>Aumento das visualizações da plataforma TRavelBI 2023/2022</t>
  </si>
  <si>
    <t>I08</t>
  </si>
  <si>
    <t>Variação anual das visualizações da plataforma TravelBI by Turismo de Portugal 2023/22</t>
  </si>
  <si>
    <t>Assegurar a formação e capacitação dos profissiomais do turismo</t>
  </si>
  <si>
    <t>I09</t>
  </si>
  <si>
    <t>Pessoas objeto de ações de capacitação/formação</t>
  </si>
  <si>
    <t>Assegurar a empregabilidade dos alunos formados nas Escolas de Hotelaria e Turismo</t>
  </si>
  <si>
    <t>I10</t>
  </si>
  <si>
    <t>Alunos empregados ou que prosseguiram estudos após 6 meses de concluirem curso</t>
  </si>
  <si>
    <t>Ação 4</t>
  </si>
  <si>
    <t xml:space="preserve">Assegurar a promoção de Portugal enquanto destino turístico </t>
  </si>
  <si>
    <t>Atividade 1</t>
  </si>
  <si>
    <t>Desenvolvimento de ações/iniciativas de Marketing Digital e Territorial</t>
  </si>
  <si>
    <t>Promover a venda do destino Portugal</t>
  </si>
  <si>
    <t>I11</t>
  </si>
  <si>
    <t>Pessoas impactadas</t>
  </si>
  <si>
    <t>Atividade 2</t>
  </si>
  <si>
    <t>Dinamização de eventos</t>
  </si>
  <si>
    <t>Reforçar a atratividade de Portugal enquanto destino de eventos</t>
  </si>
  <si>
    <t>I12</t>
  </si>
  <si>
    <t>Atividade 3</t>
  </si>
  <si>
    <t>Promover parcerias para a internacionalização</t>
  </si>
  <si>
    <t>Assegurar parcerias</t>
  </si>
  <si>
    <t>I13</t>
  </si>
  <si>
    <t>Protocolos celebrados</t>
  </si>
  <si>
    <t>Atividade 4</t>
  </si>
  <si>
    <t xml:space="preserve">Assegurar a conetividade aerea </t>
  </si>
  <si>
    <t>Melhorar a conetividade do Destino Portugal</t>
  </si>
  <si>
    <t>I14</t>
  </si>
  <si>
    <t>Percentagem de reposição de lugares de voos para Portugal</t>
  </si>
  <si>
    <t>P02</t>
  </si>
  <si>
    <t>Programa Desenvolvimento Sustentável da Economia do Mar</t>
  </si>
  <si>
    <t>Assegurar a administração e a regulamentação</t>
  </si>
  <si>
    <t>Garantir as funções de suporte e de Estado à boa governação do Mar</t>
  </si>
  <si>
    <t>Relatórios de monitorização de apoio à ENM (DGPM)</t>
  </si>
  <si>
    <t>n.º</t>
  </si>
  <si>
    <t xml:space="preserve">Participações em iniciativas da Política Marítima Integrada da União Europeia (Participação nas reuniões do Grupo de peritos da PMI, Dia Europeu do Mar, Atlantic Strategy Group, Steering Group Westmed. </t>
  </si>
  <si>
    <t>Ações de acompanhamento/Verificações no local (FA)</t>
  </si>
  <si>
    <t>% Pagmento do financiamento dos projetos aprovados (total pago/total aprovado) (FA)</t>
  </si>
  <si>
    <t>Taxa de consistencia dos relatórios de investigação reportados à EMSA E IMO (GAMA)</t>
  </si>
  <si>
    <t>Participação em reuniões com a subcomissão da CLCS responsável pela avaliação da proposta de extensão da plataforma continental portuguesa (EMEPC)</t>
  </si>
  <si>
    <t>P03</t>
  </si>
  <si>
    <t>Programa Regulação das Atividades Económicas</t>
  </si>
  <si>
    <t>Assegurar a regulação, monitorização e inspeção da atividade nos setores do turismo, comércio e serviços</t>
  </si>
  <si>
    <t>Garantir a fiscalização dos operadores económicos no setor do turismo</t>
  </si>
  <si>
    <t xml:space="preserve">N.º operadores de empreendimentos turísticos e de alojamento fiscalizados onsitu e online </t>
  </si>
  <si>
    <t>Promover a inspeção dos setores do comércio e serviços</t>
  </si>
  <si>
    <t>Variação anual de fiscalização em atividades do comércio e serviços em relação ao ano n-1</t>
  </si>
  <si>
    <t>Direcionar ações de inspeção no setor do mar</t>
  </si>
  <si>
    <t>Variação anual de ações coordenadas de fiscalização em atividades do mar em relação ao ano n-1</t>
  </si>
  <si>
    <t>Fontes: Direção-Geral do Orçamento e Ministério da Economia e do Mar.</t>
  </si>
  <si>
    <t>Ano letivo</t>
  </si>
  <si>
    <t>Requerimentos submetidos</t>
  </si>
  <si>
    <t>2021-2022</t>
  </si>
  <si>
    <t>2022-2023</t>
  </si>
  <si>
    <t>2023-2024*</t>
  </si>
  <si>
    <t>Nota: *Dados a 31 de dezembro de 2023.
Fonte: Direção-Geral do Ensino Superior.</t>
  </si>
  <si>
    <t>N.º bolsas atribuídas</t>
  </si>
  <si>
    <t>2020-2021</t>
  </si>
  <si>
    <t>Nota: O número apresentado referente ao ano letivo 2021-2022 (79 181) difere do apresentado na Conta Geral do Estado de 2022 (79 138) devido a atualização dos dados decorrente do fecho definitivo do concurso de atribuição de bolsas do mesmo ano letivo.
Fonte: Direção-Geral do Ensino Superior.</t>
  </si>
  <si>
    <t>N.º bolsas atribuídas até 31 de dezembro</t>
  </si>
  <si>
    <t>2023-2024</t>
  </si>
  <si>
    <t>Aumento</t>
  </si>
  <si>
    <t>Fonte: Direção-Geral do Ensino Superior.</t>
  </si>
  <si>
    <t>Automáticos - 1.º Ano</t>
  </si>
  <si>
    <t>Região</t>
  </si>
  <si>
    <t>Requerimentos novos 2021/2022</t>
  </si>
  <si>
    <t>Requerimentos novos 2022/2023</t>
  </si>
  <si>
    <t>Requerimentos novos 2023/2024*</t>
  </si>
  <si>
    <t>Norte</t>
  </si>
  <si>
    <t>Centro</t>
  </si>
  <si>
    <t>Alentejo</t>
  </si>
  <si>
    <t>Algarve</t>
  </si>
  <si>
    <t>RA Madeira</t>
  </si>
  <si>
    <t>RA Açores</t>
  </si>
  <si>
    <t>Novas bolsas atribuídas 2021/2022</t>
  </si>
  <si>
    <t>Bolsas ativas 2021/2022</t>
  </si>
  <si>
    <t>Novas bolsas atribuídas 2022/2023</t>
  </si>
  <si>
    <t>Bolsas ativas 2022/2023</t>
  </si>
  <si>
    <t>Novas bolsas atribuídas 2023/2024*</t>
  </si>
  <si>
    <t>Bolsas ativas 2023/2024*</t>
  </si>
  <si>
    <t>Quadro 4.46. PO11 — Ciência, Tecnologia e Ensino Superior: montante total executado nos diferentes tipos de bolsas</t>
  </si>
  <si>
    <t>Tipo de bolsa</t>
  </si>
  <si>
    <t>Bolsas de ação social</t>
  </si>
  <si>
    <t>Bolsas +Superior</t>
  </si>
  <si>
    <t xml:space="preserve">Bolsas incapacidades </t>
  </si>
  <si>
    <t xml:space="preserve">Bolsas por mérito       </t>
  </si>
  <si>
    <t>Classificação económica</t>
  </si>
  <si>
    <t>Variação Homóloga (%)</t>
  </si>
  <si>
    <t>Contributo _x000D_
(em p.p.)</t>
  </si>
  <si>
    <t>2023/2022</t>
  </si>
  <si>
    <t>Despesas com pessoal</t>
  </si>
  <si>
    <t>Remunerações certas e permanentes</t>
  </si>
  <si>
    <t>Abonos variáveis ou eventuais</t>
  </si>
  <si>
    <t>Aquisição bens e serviços</t>
  </si>
  <si>
    <t xml:space="preserve">Subsídios </t>
  </si>
  <si>
    <t>Despesa de capital</t>
  </si>
  <si>
    <t>Transferências capital</t>
  </si>
  <si>
    <t>Outras despesas capital</t>
  </si>
  <si>
    <t>Despesa Efetiva Primária</t>
  </si>
  <si>
    <t>1. Despesa Efetiva</t>
  </si>
  <si>
    <t>2. Despesa não efetiva</t>
  </si>
  <si>
    <t>3. Despesa Total consolidada (1.+2.)</t>
  </si>
  <si>
    <t>4. Fluxos no âmbito da Administração Central</t>
  </si>
  <si>
    <t>Aquisição de bens e serviços</t>
  </si>
  <si>
    <t xml:space="preserve">Transferências de capital </t>
  </si>
  <si>
    <t>5. Despesa Total não consolidada (3.+4.)</t>
  </si>
  <si>
    <t>Notas: 
Valores consolidados no âmbito da Administração Central.
No que respeita aos ativos financeiros e aos passivos financeiros, as diferenças de consolidação identificadas não se encontram expurgadas dos agregados onde se verificam.
Fonte: Direção-Geral do Orçamento.</t>
  </si>
  <si>
    <t>Programa orçamental dador e Entidade beneficiária</t>
  </si>
  <si>
    <t>Administração Interna</t>
  </si>
  <si>
    <t>SIRESP - Gestão de Redes Digitais de Segurança e Emergência. S.A</t>
  </si>
  <si>
    <t>OPART – Organismo de Produção Artística</t>
  </si>
  <si>
    <t>Teatro Nacional de S. João, EPE</t>
  </si>
  <si>
    <t>Teatro Nacional D. Maria II</t>
  </si>
  <si>
    <t>Construção Pública, E.P.E. a)</t>
  </si>
  <si>
    <t>LUSA — Agência de Notícias de Portugal, S. A.</t>
  </si>
  <si>
    <t>STCP</t>
  </si>
  <si>
    <t>Transportes rodoviários – setor privado</t>
  </si>
  <si>
    <t>Transportes ferroviários – setor privado</t>
  </si>
  <si>
    <t>Transportes aéreos – setor privado</t>
  </si>
  <si>
    <t>Transportes rodoviários – municípios</t>
  </si>
  <si>
    <t xml:space="preserve"> Infraestruturas e da Habitação</t>
  </si>
  <si>
    <t>CP - Comboios de Portugal, EPE</t>
  </si>
  <si>
    <t>Soflusa</t>
  </si>
  <si>
    <t>Agrupamento / Serviço</t>
  </si>
  <si>
    <t>Dot. Ajustada</t>
  </si>
  <si>
    <t>Despesa Executada Acumulada</t>
  </si>
  <si>
    <t>09 - ATIVOS FINANCEIROS</t>
  </si>
  <si>
    <t>AGENCIA PARA A ENERGIA</t>
  </si>
  <si>
    <t>AGENCIA PORTUGUESA DO AMBIENTE, I.P.</t>
  </si>
  <si>
    <t>ENTIDADE NACIONAL PARA O SETOR ENERGÉTICO, E.P.E</t>
  </si>
  <si>
    <t>ENTIDADE REGULADORA DOS SERVIÇOS ENERGÉTICOS, I.P.</t>
  </si>
  <si>
    <t>INSTITUTO DA CONSERVAÇAO DA NATUREZA E DAS FLORESTAS, I.P.</t>
  </si>
  <si>
    <t>LABORATORIO NACIONAL DE ENERGIA E GEOLOGIA,  I.P.</t>
  </si>
  <si>
    <t>MARINA DO PARQUE DAS NAÇOES - SOC CONCESSIONARIA DA MARINA PARQUE DAS NAÇOES, SA</t>
  </si>
  <si>
    <t>NORTREM - ALUGUER DE MATERIAL FERROVIÁRIO, ACE</t>
  </si>
  <si>
    <t>TRANSTEJO - TRANSPORTES TEJO, S.A.</t>
  </si>
  <si>
    <t>10 - PASSIVOS FINANCEIROS</t>
  </si>
  <si>
    <t>Políticas ambientais</t>
  </si>
  <si>
    <t>Objetivo</t>
  </si>
  <si>
    <t>Instrumento Legal</t>
  </si>
  <si>
    <t>Mitigação das Alterações Climáticas</t>
  </si>
  <si>
    <t>Instalação de Postos de Carregamento de Veículos Elétricos para a Mobilidade Verde Social</t>
  </si>
  <si>
    <t>O presente Aviso, a fundo perdido, visa o apoio à aquisição e instalação de postos de carregamento de veículos elétricos (VE) em Instituições Particulares de Solidariedade Social (IPSS) e equiparadas, como forma de complementar o apoio PRR às viaturas adquiridas (ou a adquirir) no âmbito do Programa Mobilidade Verde Social, fomentando assim o uso destas junto da comunidade da Economia Social e Solidária.</t>
  </si>
  <si>
    <t>Aviso n.º 18099/2023</t>
  </si>
  <si>
    <t>Incentivo pela Introdução no Consumo de Veículos de Emissões Nulas (VEN 2023)</t>
  </si>
  <si>
    <t>Dar continuidade à implementação de medidas de aceleração da apropriação de energias de tração alternativas e ambientalmente mais favoráveis, como a tração 100 % elétrica, dado o seu claro contributo para a melhoria da qualidade do ar, redução de ruído e descarbonização, dando execução ao previsto na Estratégia Nacional para a Mobilidade Ativa Ciclável 2021-2030.</t>
  </si>
  <si>
    <t>Despacho n.º 5126/2023</t>
  </si>
  <si>
    <t>Medida de Auxílio a Custos Indiretos do CELE - 2023</t>
  </si>
  <si>
    <t>Medida de auxílio a favor das instalações abrangidas pelo regime de Comércio Europeu de Licenças de Emissão (CELE), nos termos do Decreto-Lei n.º 12/2020, de 6 de abril, que desenvolvam a sua atividade nos setores e subsetores indicados no quadro abaixo,  considerados expostos a um risco significativo de fuga de carbono devido aos custos relacionados com as emissões de gases com efeito de estufa (GEE) repercutidos no preço da eletricidade, a fim de compensar os referidos custos, em conformidade com as regras em matéria de auxílios estatais.</t>
  </si>
  <si>
    <t>Portaria  n.º 203/2021, alterada pela Portaria n.º 231/2021</t>
  </si>
  <si>
    <t>Programa de Apoio à Redução do Tarifário dos Transportes Públicos (PART)</t>
  </si>
  <si>
    <t>O PART tem por objetivo combater as externalidades negativas associadas à mobilidade, nomeadamente o congestionamento, a emissão de gases de efeito de estufa, a poluição atmosférica, o ruído, o consumo de energia e a exclusão social.</t>
  </si>
  <si>
    <t>Apoio no Setor dos Transportes Públicos de Passageiros - 5ª Fase</t>
  </si>
  <si>
    <t>Atribuição de um “Apoio extraordinário e excecional ao setor dos transportes públicos de passageiros com vista à mitigação dos efeitos da escalada de preços do combustível”.</t>
  </si>
  <si>
    <t>Apoio no Setor dos Transportes Públicos de Passageiros - 6ª fase</t>
  </si>
  <si>
    <t>Programa de Apoio à Densificação e Reforço da Oferta de Transporte Público (PROTransP)</t>
  </si>
  <si>
    <t>O objetivo do programa é promover o reforço dos atuais serviços de transporte público e a implementação de novos serviços de transporte público, regular e flexível, que resultem em ganhos em termos da acessibilidade dos territórios e das suas populações aos principais serviços e polos de emprego, e que promovam a transferência dos atuais utilizadores do transporte individual para o transporte coletivo de passageiros, contribuindo assim para a indução de padrões de mobilidade mais sustentáveis e descarbonização da mobilidade.</t>
  </si>
  <si>
    <t>Proteção do ambiente, proteção radiológica e gestão de riscos e danos ambientais</t>
  </si>
  <si>
    <t>Tem como objetivo o financiamento de medidas para a remediação de edifícios de habitação onde se registem valores acima do nível de referência nacional para a concentração de radão, minimizando os efeitos na saúde da população e contribuindo para a melhoria da qualidade do ar interior.</t>
  </si>
  <si>
    <t>Aviso n.º 9253/2023</t>
  </si>
  <si>
    <t>Gestão de resíduos e transição para uma economia circular</t>
  </si>
  <si>
    <t>Sê-lo Verde 2023</t>
  </si>
  <si>
    <t>Tem em vista incentivar a adoção de boas práticas ambientais, inovadoras e com impacte ambiental, social e económico nos grandes eventos, através do financiamento de medidas verdes a adotar nesses eventos</t>
  </si>
  <si>
    <t>Aviso n.º 5557-B/2023</t>
  </si>
  <si>
    <t>Prémio Compras Públicas Ecológicas na Administração Pública — Prémio ECO360</t>
  </si>
  <si>
    <t>O “Prémio ECO360” pretende premiar entidades que tenham, desde janeiro de 2022 até final de setembro de 2023, integrado critérios ambientais nos seus procedimentos de contratação, privilegiando produtos, serviços e empreitadas de obras com menor impacte ambiental e contribuindo para a promoção de padrões de consumo e produção mais sustentáveis</t>
  </si>
  <si>
    <t>Adaptação às Alterações Climáticas</t>
  </si>
  <si>
    <t>Novo Pacto Verde</t>
  </si>
  <si>
    <t>Novo Pacto Verde irá identificar os setores-chave e as soluções que permitem fazer face à emergência climática e ecológica, assegurando, nomeadamente, a existência de infraestruturas, competências e processos adequados para os desafios atuais e futuros, a solidez da qualificação e da formação da população e a criação de empregos verdes e estáveis, a coesão territorial e a valorização do capital natural.</t>
  </si>
  <si>
    <t>Despacho n.º 3926/2023</t>
  </si>
  <si>
    <t>Eficiência Energética</t>
  </si>
  <si>
    <t>Apoio Compensação aos municípios pela instalação de Centros Eletroprodutores</t>
  </si>
  <si>
    <t>Tem como principal objetivo contribuir para o desenvolvimento local dos municípios nos quais os projetos de produção de energia de fontes renováveis e de armazenamento de eletricidade se localizam.</t>
  </si>
  <si>
    <t>Proteção e Conservação da Natureza e da Biodiversidade</t>
  </si>
  <si>
    <t>Atribuição de apoio aos Centros de Recuperação da Fauna 2023</t>
  </si>
  <si>
    <t>O objetivo deste aviso consiste em contribuir para a gestão dos centros de recuperação para a fauna selvagem, que são estruturas que permitem a receção de espécimes selvagens da fauna indígena, nomeadamente dos abrangidos pelas diretivas e convenções internacionais de conservação da natureza e da biodiversidade, o seu tratamento, a sua recuperação ou a sua reprodução e a sua posterior devolução, sempre que possível, ao meio natural.</t>
  </si>
  <si>
    <t>Aviso n.º 11544/2023</t>
  </si>
  <si>
    <t>Projetos de erradicação e controlo de espécies invasoras prioritárias</t>
  </si>
  <si>
    <t>É objetivo específico do presente Aviso apoiar ações de erradicação e controlo de espécies exóticas invasoras, que constam da “Lista de espécies exóticas invasoras que suscitam preocupação na União”</t>
  </si>
  <si>
    <t>Aviso n.º 11545/2023</t>
  </si>
  <si>
    <t>Floresta e Gestão Florestal Sustentável</t>
  </si>
  <si>
    <t>Apoio à criação de ecopontos florestais ou de compostagem</t>
  </si>
  <si>
    <t>Pretende dar resposta a uma componente muito relevante na gestão do combustível florestal, os seus sobrantes, otimizando a sua gestão e valorização, contribuindo para reduzir as ignições através da realização de queimas. Pretende a apoiar a recolha e processamento de sobrantes de explorações florestais, agroflorestais e agrícolas, através da criação de locais de destino temporário destes materiais e do apoio aos processos de abastecimento e logística para compostagem, e sua subsequente valorização.</t>
  </si>
  <si>
    <t>Vales Floresta – Projeto Piloto</t>
  </si>
  <si>
    <t>Visa apoiar projetos de gestão florestal de territórios de minifúndio, e vulneráveis ao risco de incêndio.</t>
  </si>
  <si>
    <t>Aviso n.º 18593/2023</t>
  </si>
  <si>
    <t>Geração de energia à escala local em pequenas centrais de biomassa</t>
  </si>
  <si>
    <t>É objetivo geral do presente Aviso a produção de energia em escala local através da biomassa proveniente de sobrantes da exploração agroflorestal, com vista ao seu reaproveitamento e valorização, reduzindo o risco de incêndio e contribuindo para a sustentabilidade energética.</t>
  </si>
  <si>
    <t>Aviso n.º 12221-E/2023</t>
  </si>
  <si>
    <t>Lei n.º 24 -D/2022, de 30 de dezembro,                   
Despacho n.º 5963/2023</t>
  </si>
  <si>
    <t>Aviso n.º 18225/2023, 
Despacho 10631/2023</t>
  </si>
  <si>
    <t>Lei n.º 24-D/2022, de 30 de dezembro. 
Resolução do Conselho de Ministros n.º 37/2023, de 3 de maio.</t>
  </si>
  <si>
    <t>Lei n.º 24 -D/2022, de 30 de dezembro. 
Despacho n.º 5387/2023</t>
  </si>
  <si>
    <t>Despacho n.º 6195/2023, 
Decreto-Lei n.º 30-A/2022, de 18 de abril, alterado pelo Decreto-Lei n.º 72/2022, de 19 de outubro</t>
  </si>
  <si>
    <t>Aviso n.º 18404/2023,          
Aviso n.º 12221-D/2023</t>
  </si>
  <si>
    <t>Fonte Secretaria-Geral do Ambiente.</t>
  </si>
  <si>
    <t xml:space="preserve">Imposto sobre o Rendimento das Pessoas Singulares (IRS) </t>
  </si>
  <si>
    <t xml:space="preserve">Imposto sobre o Rendimento das Pessoas Coletivas (IRC) </t>
  </si>
  <si>
    <t>Restantes impostos diretos</t>
  </si>
  <si>
    <t>Imposto Sobre Veículos (ISV)</t>
  </si>
  <si>
    <t>Imposto sobre o Tabaco</t>
  </si>
  <si>
    <t>Restantes impostos indiretos</t>
  </si>
  <si>
    <t>2022</t>
  </si>
  <si>
    <t>Receitas Correntes</t>
  </si>
  <si>
    <t>Contribuições para a Segurança Social, a CGA e a ADSE</t>
  </si>
  <si>
    <t>Receitas de Capital</t>
  </si>
  <si>
    <t>Ativos financeiros</t>
  </si>
  <si>
    <t>Passivos financeiros</t>
  </si>
  <si>
    <t>Saldos da gerência anterior</t>
  </si>
  <si>
    <t>Operações extraorçamentais</t>
  </si>
  <si>
    <t xml:space="preserve">   Presidência do Conselho de Ministros</t>
  </si>
  <si>
    <t xml:space="preserve">   Coesão Territorial</t>
  </si>
  <si>
    <t xml:space="preserve">   Infraestruturas</t>
  </si>
  <si>
    <t xml:space="preserve">   Habitação</t>
  </si>
  <si>
    <t>Limites
2023</t>
  </si>
  <si>
    <t>2023
Execução</t>
  </si>
  <si>
    <t>Execução vs orçamento 2023</t>
  </si>
  <si>
    <t>Notas:
Despesa Efetiva = Despesa Total — Ativos — Passivos 
Não inclui diferenças de consolidação. Consolidação efetuada para as transferências, subsídios e juros internos à Administração Central e para aquisição de bens e serviços interna ao Programa Orçamental da Saúde.
Os valores apresentados nas colunas de «Atividades» e «Projetos» não são consolidados.
* Orçamento corrigido abatido de cativos.
Fonte: Direção-Geral do Orçamento.</t>
  </si>
  <si>
    <t>Quadro 3.1. Conta consolidada das Administrações Públicas: ótica da contabilidade pública — 2023</t>
  </si>
  <si>
    <t>Adm. Central</t>
  </si>
  <si>
    <t>Adm. Local e Regional</t>
  </si>
  <si>
    <t>Tx var. 2023/2022 (%)</t>
  </si>
  <si>
    <t>Contribuições para Segurança Social, CGA, ADSE</t>
  </si>
  <si>
    <t xml:space="preserve">Outras </t>
  </si>
  <si>
    <t>Diferenças de conciliação</t>
  </si>
  <si>
    <t>Venda de Bens de Investimento</t>
  </si>
  <si>
    <t>Receita efetiva</t>
  </si>
  <si>
    <t>Despesas com o pessoal</t>
  </si>
  <si>
    <t xml:space="preserve">Aquisição de bens e serviços </t>
  </si>
  <si>
    <t>Outras despesas de capital</t>
  </si>
  <si>
    <t>(em percentagem do PIB)</t>
  </si>
  <si>
    <t>Saldo corrente</t>
  </si>
  <si>
    <t>Saldo de capital</t>
  </si>
  <si>
    <t>Saldo primário</t>
  </si>
  <si>
    <t>Nota: A conta consolidada da Administração Local incorpora informação dos municípios e uma estimativa para o restante universo da Administração Local.
Fontes: Administração Central — Direção-Geral do Orçamento (SIGO-SCC e SIGO-SFA); Segurança Social — Instituto de Gestão Financeira da Segurança Social, I.P.; Direção-Geral das Autarquias Locais (2022 — execução orçamental de dezembro de 307 municípios e estimativa de um município com base no perfil de execução homóloga dos reportes recebidos; 2023 — execução orçamental de dezembro de 289 reportes através do Sistema de Informação para o Subsetor da Administração Local (SISAL) e oito reportes obtidos através de um reporte alternativo disponibilizado pela Direção-Geral das Autarquias Locais e a estimativa dos 11 municípios faltosos com base no perfil de execução homóloga dos reportes recebidos); Direção Regional do Orçamento e Tesouro da Região Autónoma dos Açores e Direção Regional do Orçamento e Tesouro da Região Autónoma da Madeira (2022 — contas de gerência da Região Autónoma dos Açores e da Região Autónoma da Madeira; 2023 — execução orçamental de dezembro); Instituto Nacional de Estatística.</t>
  </si>
  <si>
    <t>Quadro 3.2. Conta Consolidada da Administração Central e Segurança Social: ótica da contabilidade pública — 2023</t>
  </si>
  <si>
    <t>Adm. Central e Segurança Social</t>
  </si>
  <si>
    <t>Fontes: Administração Central — Direção-Geral do Orçamento (SIGO-SCC e SIGO-SFA); Segurança Social — Instituto de Gestão Financeira da Segurança Social, I.P.; Instituto Nacional de Estatística.</t>
  </si>
  <si>
    <t>Quadro 3.3. Conta consolidada da Administração Central e Segurança Social: 2023 (comparação com a estimativa subjacente ao Orçamento do Estado para 2023)</t>
  </si>
  <si>
    <t>(1)  OE 2023</t>
  </si>
  <si>
    <t>(2)  CGE 2023</t>
  </si>
  <si>
    <t xml:space="preserve">Saldo global </t>
  </si>
  <si>
    <t>(3) = (2) - (1)</t>
  </si>
  <si>
    <t>(em pontos percentuais do PIB)</t>
  </si>
  <si>
    <t>Medida Covid-19</t>
  </si>
  <si>
    <t>Prorrogação do pagamento do IVA</t>
  </si>
  <si>
    <t>Receita</t>
  </si>
  <si>
    <t>Apoio às empresas</t>
  </si>
  <si>
    <t>Apoios aos custos com trabalhadores</t>
  </si>
  <si>
    <t>Apoios a outros custos fixos das empresas</t>
  </si>
  <si>
    <t>Apoios ao setor dos transportes</t>
  </si>
  <si>
    <t>Programa Ativar (inclui bolsas de formação)</t>
  </si>
  <si>
    <t>Incentivos à inovação e à Investigação e Desenvolvimento</t>
  </si>
  <si>
    <t>Programa Garantir Cultura</t>
  </si>
  <si>
    <t>Compensação ao aumento do valor da retribuição mínima mensal garantida</t>
  </si>
  <si>
    <t xml:space="preserve">Compromisso e Emprego Sustentável </t>
  </si>
  <si>
    <t>Outros apoios a empresas</t>
  </si>
  <si>
    <t>Apoio ao rendimento das famílias</t>
  </si>
  <si>
    <t>Recursos humanos (contratações, horas extra e outros abonos)</t>
  </si>
  <si>
    <t>EPI, medicamentos e outros</t>
  </si>
  <si>
    <t>Testes COVID-19</t>
  </si>
  <si>
    <t>Aquisição de doses de tratamento de Remdesivir</t>
  </si>
  <si>
    <t>Aquisição de vacinas</t>
  </si>
  <si>
    <t>Equipamentos e outros</t>
  </si>
  <si>
    <t>EPI, adaptação dos locais de trabalho, produtos e serviços de limpeza e outros</t>
  </si>
  <si>
    <t xml:space="preserve">Despesa </t>
  </si>
  <si>
    <t>Linhas de apoio</t>
  </si>
  <si>
    <t>Linha de Apoio Tesouraria MPE</t>
  </si>
  <si>
    <t>Total das linhas</t>
  </si>
  <si>
    <t xml:space="preserve">Montante Global de despesa </t>
  </si>
  <si>
    <t xml:space="preserve">Quadro 3.5. Execução das medidas adotadas no âmbito do impacto do choque geopolítico </t>
  </si>
  <si>
    <t>Medida do Impacto do Choque Geopolítico</t>
  </si>
  <si>
    <t>Seg.  Social</t>
  </si>
  <si>
    <t>Redução do ISP equivalente à descida do IVA para 13%</t>
  </si>
  <si>
    <t>Devolução da receita adicional de IVA via ISP</t>
  </si>
  <si>
    <t>Suspensão da taxa de carbono ISP</t>
  </si>
  <si>
    <t>Suspensão da taxa de carbono IVA</t>
  </si>
  <si>
    <t xml:space="preserve">Apoio setor agrícola </t>
  </si>
  <si>
    <t>Total da Receita efetiva</t>
  </si>
  <si>
    <t>Apoio extraordinário famílias mais vulneráveis</t>
  </si>
  <si>
    <t>Apoios a setores de produção agrícola</t>
  </si>
  <si>
    <t>Apoio Extraordinário ao gás natural</t>
  </si>
  <si>
    <t>Programa de Apoio à Redução Tarifária nos transportes públicos</t>
  </si>
  <si>
    <t>Apoios ao setor das pescas</t>
  </si>
  <si>
    <t>Apoio a projetos de produção de energia renovável e armazenamento de eletricidade</t>
  </si>
  <si>
    <t>Apoio extraordinário a titulares de rendimentos e prestações sociais e por pessoa dependente</t>
  </si>
  <si>
    <t>Outros encargos</t>
  </si>
  <si>
    <t>Total da Despesa Efetiva</t>
  </si>
  <si>
    <t>TOTAL projeto</t>
  </si>
  <si>
    <t>Entidade Responsável</t>
  </si>
  <si>
    <t>Inclui PRR</t>
  </si>
  <si>
    <t>Boa Governação</t>
  </si>
  <si>
    <t>Simplificar, uniformizar e desmaterializar o atendimento</t>
  </si>
  <si>
    <t>Reformulação Atendimento Serviços Públicos</t>
  </si>
  <si>
    <t>X</t>
  </si>
  <si>
    <t>Reforço do quadro geral de segurança</t>
  </si>
  <si>
    <t>GAF PCM</t>
  </si>
  <si>
    <t>Desmaterialização da faturação</t>
  </si>
  <si>
    <t>Valorizar as funções de soberania</t>
  </si>
  <si>
    <t>Defesa (incluindo Lei de Programação Militar) dos quais:</t>
  </si>
  <si>
    <t>DGRDN | Mar. | Exé. | F.Aér.</t>
  </si>
  <si>
    <t>Aeronaves KC -390</t>
  </si>
  <si>
    <t>DGRDN</t>
  </si>
  <si>
    <t>Novos Navios Patrulha</t>
  </si>
  <si>
    <t>Mar.</t>
  </si>
  <si>
    <t>Centro de Operações de Defesa e Plataforma Naval</t>
  </si>
  <si>
    <t>Veículos Bombeiros</t>
  </si>
  <si>
    <t>ANEPC</t>
  </si>
  <si>
    <t>Embarcações GNR</t>
  </si>
  <si>
    <t>GNR</t>
  </si>
  <si>
    <t>Novos Radares ANSR</t>
  </si>
  <si>
    <t>ANSR</t>
  </si>
  <si>
    <t>Aquisição de viaturas para as Forças e Serviços de Segurança</t>
  </si>
  <si>
    <t>SGMAI</t>
  </si>
  <si>
    <t>Remodelação de Pavilhões Prisionais</t>
  </si>
  <si>
    <t>IGFEJ, I.P.</t>
  </si>
  <si>
    <t>Contas certas para a recuperação e convergência</t>
  </si>
  <si>
    <t>Sistemas de Informação de Gestão Financeira Pública</t>
  </si>
  <si>
    <t>SNS mais justo e inclusivo</t>
  </si>
  <si>
    <t>Reforma dos Sistemas de Informação e da Rede de Dados da Saúde</t>
  </si>
  <si>
    <t>SPMS</t>
  </si>
  <si>
    <t>Novo Hospital Central do Alentejo</t>
  </si>
  <si>
    <t>ARS Alentejo, I.P.</t>
  </si>
  <si>
    <t>Novo Hospital Lisboa Oriental (Equipamento e Terreno)2</t>
  </si>
  <si>
    <t>ARS LVT, I.P.</t>
  </si>
  <si>
    <t>Novo Hospital de Proximidade do Seixal</t>
  </si>
  <si>
    <t>Novo Hospital de Proximidade de Sintra (equipamento)</t>
  </si>
  <si>
    <t>Centro Hospitalar de Vila Nova de Gaia - Espinho</t>
  </si>
  <si>
    <t>CHVNG/E, EPE</t>
  </si>
  <si>
    <t>IPO de Coimbra</t>
  </si>
  <si>
    <t>IPO Coimbra, EPE</t>
  </si>
  <si>
    <t>Centro Hospitalar de Setúbal</t>
  </si>
  <si>
    <t>CHS, EPE</t>
  </si>
  <si>
    <t>Hospital Pediátrico de São João</t>
  </si>
  <si>
    <t>CHUSJ, EPE</t>
  </si>
  <si>
    <t>Centro de Ambulatório e Radioterapia - Tondela/Viseu</t>
  </si>
  <si>
    <t>CHT/E, EPE</t>
  </si>
  <si>
    <t>Alterações climáticas</t>
  </si>
  <si>
    <t>Ferrovia e transportes públicos</t>
  </si>
  <si>
    <t>Ferrovia 2020</t>
  </si>
  <si>
    <t>Corredor Internacional Sul</t>
  </si>
  <si>
    <t>IP, S.A.</t>
  </si>
  <si>
    <t>Corredor Internacional Norte</t>
  </si>
  <si>
    <t>Corredor Norte-Sul1</t>
  </si>
  <si>
    <t>Corredores Complementares</t>
  </si>
  <si>
    <t>Expansão da rede</t>
  </si>
  <si>
    <t>Metro do Porto (Linha Amarela e Rosa)</t>
  </si>
  <si>
    <t>MdP, S.A.</t>
  </si>
  <si>
    <t>Metro do Porto (Linha Casa da Música - Santo Ovídio)</t>
  </si>
  <si>
    <t>BRT Boavista - Império</t>
  </si>
  <si>
    <t>Metro de Lisboa (Rato-Cais do Sodré)</t>
  </si>
  <si>
    <t>MdL, EPE</t>
  </si>
  <si>
    <t>Metro de Lisboa (linha vermelha até Alcântara)</t>
  </si>
  <si>
    <t>Metro Ligeiro de Superfície (Odivelas/Loures)</t>
  </si>
  <si>
    <t>Sistema de Mobilidade do Mondego</t>
  </si>
  <si>
    <t>MM, S.A. | IP, S.A.</t>
  </si>
  <si>
    <t>Aquisição de frota</t>
  </si>
  <si>
    <t>Comboios da CP</t>
  </si>
  <si>
    <t>CP, EPE</t>
  </si>
  <si>
    <t>Metro de Lisboa</t>
  </si>
  <si>
    <t>Barcos da Transtejo</t>
  </si>
  <si>
    <t>Transtejo, S.A.</t>
  </si>
  <si>
    <t xml:space="preserve">Metro do Porto </t>
  </si>
  <si>
    <t>Material Circulante Mondego</t>
  </si>
  <si>
    <t>MM, S.A.</t>
  </si>
  <si>
    <t>Agricultura Sustentável</t>
  </si>
  <si>
    <t>Regadio</t>
  </si>
  <si>
    <t>IFAP, I.P. | EDIA, S.A.</t>
  </si>
  <si>
    <t>Adaptação e valorização do território</t>
  </si>
  <si>
    <t>Cadastro Propriedade Rústica e Sistema Monitorização e Ocupação do Solo</t>
  </si>
  <si>
    <t>DGT | SGMJ</t>
  </si>
  <si>
    <t>Plano de Ação Mondego Mais Seguro</t>
  </si>
  <si>
    <t>APA, I.P.</t>
  </si>
  <si>
    <t>Remoção de Resíduos Perigosos (São Pedro da Cova)</t>
  </si>
  <si>
    <t>CCDR N.</t>
  </si>
  <si>
    <t>Floresta</t>
  </si>
  <si>
    <t>Aquisição de meios aéreos (DECIR)</t>
  </si>
  <si>
    <t>F.Aér.</t>
  </si>
  <si>
    <t>Meios de prevenção e combate a incêndios rurais</t>
  </si>
  <si>
    <t>ICNF, I.P.</t>
  </si>
  <si>
    <t>Produção e distribuição de energia renovável</t>
  </si>
  <si>
    <t>Projeto Fotovoltaico de Alqueva</t>
  </si>
  <si>
    <t>Mobilidade urbana sustentável</t>
  </si>
  <si>
    <t>Viaturas elétricas (prestação de cuidados)</t>
  </si>
  <si>
    <t>ARS Norte, I.P.</t>
  </si>
  <si>
    <t>Valorização da faixa atlântica</t>
  </si>
  <si>
    <t>Dragagens de manutenção dos portos de pesca</t>
  </si>
  <si>
    <t>DGRM</t>
  </si>
  <si>
    <t>Alimentação artificial Costa a sul da Figueira da Foz  (Cova-Gala – Costa de Lavos)</t>
  </si>
  <si>
    <t>Dragagens da Zona Superior da Lagoa de Óbidos</t>
  </si>
  <si>
    <t>Mar</t>
  </si>
  <si>
    <t>Hub Azul (inclui radares)</t>
  </si>
  <si>
    <t>IPMA, I.P.</t>
  </si>
  <si>
    <t>Recursos hídricos</t>
  </si>
  <si>
    <t>Aproveitamento Hidroagrícola (Óbidos, Amoreira, Cela e Algarve)</t>
  </si>
  <si>
    <t>DGADR</t>
  </si>
  <si>
    <t>Demografia</t>
  </si>
  <si>
    <t>Envelhecimento e qualidade de vida</t>
  </si>
  <si>
    <t>Rede Nacional de Cuidados Continuados Integrados</t>
  </si>
  <si>
    <t>Parque público de habitação a custos acessíveis</t>
  </si>
  <si>
    <t>IHRU, I.P.</t>
  </si>
  <si>
    <t>Bolsa nacional de alojamento urgente e temporário</t>
  </si>
  <si>
    <t>Desigualdades</t>
  </si>
  <si>
    <t>Coesão Territorial</t>
  </si>
  <si>
    <t>Áreas de Acolhimento Empresarial</t>
  </si>
  <si>
    <t>CCDR N., C., L.V.T. e Alentejo</t>
  </si>
  <si>
    <t xml:space="preserve">IP3 (troço Penacova/Lagoa Azul e outros) </t>
  </si>
  <si>
    <t>IC31 Castelo Branco/Monfortinho</t>
  </si>
  <si>
    <t>Missing links - Eixo Rodoviário Aveiro-Águeda</t>
  </si>
  <si>
    <t>CCDR C.</t>
  </si>
  <si>
    <t>IC6 Tábua/Folhadosa</t>
  </si>
  <si>
    <t>IP8 (EN259) - Santa Margarida do Sado/Ferreira do Alentejo</t>
  </si>
  <si>
    <t xml:space="preserve">IP8 (A26) - Aumento de Capacidade na ligação entre Sines e a A2 </t>
  </si>
  <si>
    <t>IP8 (EN121) - Ferreira do Alentejo</t>
  </si>
  <si>
    <t>IC35. Sever do Vouga/IP5 (A25)</t>
  </si>
  <si>
    <t>EN14 Maia – V. N. Famalicão</t>
  </si>
  <si>
    <t>Ligações Transfronteiriças</t>
  </si>
  <si>
    <t>CCDR N., Alentejo e Algarve</t>
  </si>
  <si>
    <t>EN326 - Feira (A32/IC2)/Escariz/Arouca</t>
  </si>
  <si>
    <t>Ponte do Mondego (Tirantes)</t>
  </si>
  <si>
    <t>IC17 Cril - Túnel do Grilo</t>
  </si>
  <si>
    <t>Ligação da Zona Industrial de Cabeça de Porca (Felgueiras) à A11</t>
  </si>
  <si>
    <t>Via do Tâmega - variante à EN210 (Celorico de Basto)</t>
  </si>
  <si>
    <t>Ponte 25 de Abril</t>
  </si>
  <si>
    <t>EN125 - Variante a Olhão</t>
  </si>
  <si>
    <t>EN4 - Variante da Atalaia</t>
  </si>
  <si>
    <t>EN263 - Variante de Aljustrel</t>
  </si>
  <si>
    <t>EN344 – Pampilhosa da Serra</t>
  </si>
  <si>
    <t>EN229 – IP5 / Parque Empresarial do Mundão</t>
  </si>
  <si>
    <t>Ligação do Parq. de Formariz à A3</t>
  </si>
  <si>
    <t>IC2/EN1 Asseiceira/Freires e Meirinhas/Pombal</t>
  </si>
  <si>
    <t>EN341 Alfarelos (EN342)/Taveiro (Acesso ao Terminal Ferroviário de Alfarelos)</t>
  </si>
  <si>
    <t>Transição Digital Educação</t>
  </si>
  <si>
    <t>SGEC | IGEFE, I.P. | DGE | IAVE</t>
  </si>
  <si>
    <t>Programa Nacional para o Alojamento no Ensino Superior</t>
  </si>
  <si>
    <t>AN-Erasmus+</t>
  </si>
  <si>
    <t>Residência Universitária da Universidade de Lisboa</t>
  </si>
  <si>
    <t>UL</t>
  </si>
  <si>
    <t>Construção do Campus de Santiago da Universidade de Aveiro</t>
  </si>
  <si>
    <t>UA, F.P.</t>
  </si>
  <si>
    <t>ES António Arroio</t>
  </si>
  <si>
    <t>CPub, E.P.E.</t>
  </si>
  <si>
    <t>ES João de Barros</t>
  </si>
  <si>
    <t>Conservatório Nacional de Lisboa</t>
  </si>
  <si>
    <t>ES Camões</t>
  </si>
  <si>
    <t>ES Gago Coutinho - Alverca</t>
  </si>
  <si>
    <t>ES Monte da Caparica</t>
  </si>
  <si>
    <t>Igualdade de género e combate às discriminações</t>
  </si>
  <si>
    <t>Acessibilidades 360.º</t>
  </si>
  <si>
    <t>INR, I.P.</t>
  </si>
  <si>
    <t>Sociedade digital, da criatividade e da inovação</t>
  </si>
  <si>
    <t>Digitalização do Estado</t>
  </si>
  <si>
    <t>Sistemas de Informação da Justiça</t>
  </si>
  <si>
    <t>IGFEJ, I.P. | PJ | IRN, I.P.</t>
  </si>
  <si>
    <t>Serviços Eletrónicos Sustentáveis</t>
  </si>
  <si>
    <t>Digitalização do Ensino Português no Estrangeiro</t>
  </si>
  <si>
    <t>Camões, ICL, I.P.</t>
  </si>
  <si>
    <t>Centros Operacionais do 112</t>
  </si>
  <si>
    <t>Plataforma de dados abertos</t>
  </si>
  <si>
    <t>DGPJ</t>
  </si>
  <si>
    <t>Requalificação e conservação (Teatros, Museus, Monumentos e palácios do Estado)</t>
  </si>
  <si>
    <t>FSPC</t>
  </si>
  <si>
    <t>Redes Culturais e Transição Digital</t>
  </si>
  <si>
    <t>GEPAC</t>
  </si>
  <si>
    <t>Compromisso com a ciência e inovação</t>
  </si>
  <si>
    <t>Centros Tecnológicos Especializados (instalação/modernização)</t>
  </si>
  <si>
    <t>IGEFE, I.P.</t>
  </si>
  <si>
    <t>Instalações MIA Portugal</t>
  </si>
  <si>
    <t>UC</t>
  </si>
  <si>
    <t>Novas Instalações do ISCAL</t>
  </si>
  <si>
    <t>IPL</t>
  </si>
  <si>
    <t>Remodelação do Pavilhão Portugal</t>
  </si>
  <si>
    <t>Computação Avançada</t>
  </si>
  <si>
    <t>FCT, I.P.</t>
  </si>
  <si>
    <t>Centro de Valorização e Transferência de Tecnologias - ISCTE</t>
  </si>
  <si>
    <t>ISCTE - IUL, FP</t>
  </si>
  <si>
    <t>Modernização da formação profissional contínua</t>
  </si>
  <si>
    <t>Modernização da Oferta e dos Estabel. de Ensino e da Form. Prof.</t>
  </si>
  <si>
    <t>IEFP, I.P.</t>
  </si>
  <si>
    <t>Quadro 3.6. Investimentos estruturantes</t>
  </si>
  <si>
    <t>Notas: 
1 — Inclui os valores de sinalização e telecomunicações transversais a corredores/linhas.
2 — Não reflete os encargos com a parceria público-privada (execução financeira e investimento).
Valores sistematizados a partir de informação reportada pelas entidades coordenadoras dos Programas Orçamentais.
Valores com IVA, quando aplicável.
Consideram-se investimentos estruturantes aqueles cujo valor seja superior a 0,01% da despesa das Administrações Públicas, e que se encontrem em contratação ou em execução, tal como previsto na alínea k) do nº 1 do artigo 75º da Lei nº 151/2015, de 11 de setembro, na sua redação atual (Lei de Enquadramento Orçamental).
Incluídos projetos do Plano de Recuperação e Resiliência de natureza estruturante com procedimentos de contratação iniciados ou em execução.
Os valores apresentados poderão conter diferenças imateriais, resultantes de arredondamentos.
Fonte: Ministério das Finanças.</t>
  </si>
  <si>
    <t>Classificação Económica</t>
  </si>
  <si>
    <t>OR 2023</t>
  </si>
  <si>
    <t>2023-OR 2023</t>
  </si>
  <si>
    <t>Absoluta</t>
  </si>
  <si>
    <t>Relativa (%)</t>
  </si>
  <si>
    <t>Receita Fiscal</t>
  </si>
  <si>
    <t>Imposto sobre Rendimento Pessoas Singulares</t>
  </si>
  <si>
    <t>Imposto sobre Rendimento Pessoas Coletivas</t>
  </si>
  <si>
    <t>Imposto sobre Valor Acrescentado (IVA)</t>
  </si>
  <si>
    <t>Contribuições para a Segurança Social, CGA e ADSE</t>
  </si>
  <si>
    <t xml:space="preserve">Administração Central </t>
  </si>
  <si>
    <t>Outros subsetores das AP</t>
  </si>
  <si>
    <t>Resto do mundo</t>
  </si>
  <si>
    <t>Receita de Capital</t>
  </si>
  <si>
    <t>Subsetores das AP</t>
  </si>
  <si>
    <t>Aquisição de bens de capital</t>
  </si>
  <si>
    <t xml:space="preserve">   Por memória:</t>
  </si>
  <si>
    <t>Despesa  primária</t>
  </si>
  <si>
    <t>Receita de ativos financeiros</t>
  </si>
  <si>
    <t>Receita de passivos financeiros</t>
  </si>
  <si>
    <t xml:space="preserve">das quais: </t>
  </si>
  <si>
    <t xml:space="preserve">Empréstimos de MLPrazo da Administração Central </t>
  </si>
  <si>
    <t>Despesa de ativos financeiros</t>
  </si>
  <si>
    <t>Despesa de passivos financeiros</t>
  </si>
  <si>
    <t>2023-OE2023</t>
  </si>
  <si>
    <t>AR</t>
  </si>
  <si>
    <t>RAA</t>
  </si>
  <si>
    <t>RAM</t>
  </si>
  <si>
    <t>DA ADM. CENTRAL e SEG. SOCIAL</t>
  </si>
  <si>
    <t>Transferências da Administração Central</t>
  </si>
  <si>
    <t xml:space="preserve">Transferências da Lei das Finanças Regionais </t>
  </si>
  <si>
    <t>Transferências da Segurança Social</t>
  </si>
  <si>
    <t>PARA  A ADM. CENTRAL  e SEG. SOCIAL</t>
  </si>
  <si>
    <t>Transferências para a  Administração Central</t>
  </si>
  <si>
    <t>Rendimentos de Propriedade-Juros</t>
  </si>
  <si>
    <t>Emp ML prazo para a Administração Central</t>
  </si>
  <si>
    <t>Fontes: Direção-Geral do Orçamento e Instituto de Gestão Financeira da Segurança Social, I.P.</t>
  </si>
  <si>
    <t>Entidades pagadoras</t>
  </si>
  <si>
    <t>Tipologia</t>
  </si>
  <si>
    <t>Pagamentos</t>
  </si>
  <si>
    <t>Var. absoluta</t>
  </si>
  <si>
    <t>2023-2022</t>
  </si>
  <si>
    <t>Agência para o Desenvolvimento 
e Coesão  (*)</t>
  </si>
  <si>
    <t>Fundo de Coesão</t>
  </si>
  <si>
    <t>MRR (PRR)</t>
  </si>
  <si>
    <t>FEADER</t>
  </si>
  <si>
    <t>FEAGA</t>
  </si>
  <si>
    <t>FEP/FEAMP</t>
  </si>
  <si>
    <t>Agência Nacional ERASMUS + Educação e Formação</t>
  </si>
  <si>
    <t>Programa Erasmus +</t>
  </si>
  <si>
    <t>Total das Operações Extraorçamentais</t>
  </si>
  <si>
    <t xml:space="preserve">2023 - OE 2023 </t>
  </si>
  <si>
    <t>Relativa %</t>
  </si>
  <si>
    <t xml:space="preserve">Imposto Municipal sobre Transmissões Onerosas de Imóveis </t>
  </si>
  <si>
    <t>Imposto Municipal sobre Imóveis</t>
  </si>
  <si>
    <t>Imposto Único de Circulação</t>
  </si>
  <si>
    <t>Derrama</t>
  </si>
  <si>
    <t xml:space="preserve">Outros </t>
  </si>
  <si>
    <t>Taxas, Multas e Outras Penalidades</t>
  </si>
  <si>
    <t>Rendimentos da Propriedade</t>
  </si>
  <si>
    <t>Transferências Correntes</t>
  </si>
  <si>
    <t>Transferências do OE</t>
  </si>
  <si>
    <t>Fundo de Equilíbrio Financeiro</t>
  </si>
  <si>
    <t>Fundo Social Municipal</t>
  </si>
  <si>
    <t>Participação IRS</t>
  </si>
  <si>
    <t>Participação IVA</t>
  </si>
  <si>
    <t>Outros subsectores das AP</t>
  </si>
  <si>
    <t>União Europeia</t>
  </si>
  <si>
    <t>Transferências de Capital</t>
  </si>
  <si>
    <t>Excedente (n.º 3 do art.º 35.º da Lei n.º 73/2013)</t>
  </si>
  <si>
    <t>Outros Ativos</t>
  </si>
  <si>
    <t>Notas: 
2022 — Execução orçamental de dezembro de 307 municípios (através do Sistema de Normalização Contabilística para as Administrações Públicas — SNC-AP) / Sistema de Informação para o Subsetor da Administração Local — SISAL) e estimativa dos restantes municípios com base no perfil de execução homóloga dos reportes recebidos; 2023 — Execução orçamental de dezembro de 289 reportes através do SISAL e oito reportes obtidos através de um reporte alternativo disponibilizado pela Direção-Geral das Autarquias Locais e estimativa dos 11 municípios faltosos com base no perfil de execução homóloga dos reportes recebidos.
O montante da participação no imposto sobre o rendimento das pessoas singulares (IRS) previsto no Orçamento do Estado para 2023 não inclui os municípios das regiões autónomas.
Fonte: Direção-Geral do Orçamento, com base nos dados da Direção-Geral das Autarquias Locais.</t>
  </si>
  <si>
    <t>2023 - OE 2023</t>
  </si>
  <si>
    <t>DA ADMINISTRAÇÃO CENTRAL E  SEGURANÇA SOCIAL</t>
  </si>
  <si>
    <t>dq.: Fundo Equilíbrio Financeiro (Mapa 12  do OE)</t>
  </si>
  <si>
    <t>Fundo Social Municipal (Mapa 12 do OE)</t>
  </si>
  <si>
    <t>Excedente: n.º 3 do art.º 35.º da Lei n.º 73/2013 (Mapa 12 do OE)</t>
  </si>
  <si>
    <t>Fundo Financiamento Freguesias (Mapa 13 do OE)</t>
  </si>
  <si>
    <t>Excedente: art.º 38.º da Lei n.º 73/201 (Mapa 13 do OE)</t>
  </si>
  <si>
    <t>Emp ML prazo da Administração Central</t>
  </si>
  <si>
    <t>Outros ativos financeiros da Administração Central</t>
  </si>
  <si>
    <t>Títulos a médio e longo prazo da Segurança Social</t>
  </si>
  <si>
    <t>Títulos a curto prazo da Administração Central</t>
  </si>
  <si>
    <t>Títulos a médio e longo prazo da Administração Central</t>
  </si>
  <si>
    <t>Outros passivos financeiros da Administração Central</t>
  </si>
  <si>
    <t>PARA A ADMINISTRAÇÃO CENTRAL E SEGURANÇA SOCIAL</t>
  </si>
  <si>
    <t>Títulos a médio e longo prazo para a Segurança Social</t>
  </si>
  <si>
    <t>Títulos a curto prazo para a Administração Central</t>
  </si>
  <si>
    <t>Outros passivos financeiros para a Administração Central</t>
  </si>
  <si>
    <t>Empréstimo-Quadro (EQ BEI 2020)</t>
  </si>
  <si>
    <t>Fundo Europeu de Solidariedade (FSUE)</t>
  </si>
  <si>
    <t xml:space="preserve">FEAGA </t>
  </si>
  <si>
    <t xml:space="preserve">FEADER 21_27 (PEPAC) </t>
  </si>
  <si>
    <t>Ajuda excecional à Crise</t>
  </si>
  <si>
    <t>Agência Nacional Erasmus+ Educação e Formação</t>
  </si>
  <si>
    <t>ERASMUS +  Educação e Formação</t>
  </si>
  <si>
    <t>Fundo Asilo, Migração e Integração (FAMI)</t>
  </si>
  <si>
    <t>Direção-Geral das Autarquias Locais</t>
  </si>
  <si>
    <t>Municípios - Part. IRS - R.A. Madeira</t>
  </si>
  <si>
    <t>Municípios - Part. IRS - R.A. Açores</t>
  </si>
  <si>
    <t>Total das Operações Extraorçamentais da Administração Local</t>
  </si>
  <si>
    <t>Nota: A Agência para o Desenvolvimento e Coesão, não sendo a entidade pagadora do Fundo Social Europeu, não dispõe de todos os elementos necessários para apresentar os pagamentos deste fundo no Portugal 2020 relativamente à Administração Local.
Fontes: Agência para o Desenvolvimento e Coesão, Instituto de Financiamento da Agricultura e Pescas, I.P., Agência Nacional para a Gestão do Programa ERASMUS+ Educação e Formação, Alto Comissariado para as Migrações e Direção-Geral das Autarquias Locais.</t>
  </si>
  <si>
    <t>Classificação</t>
  </si>
  <si>
    <t>Orçamento</t>
  </si>
  <si>
    <t xml:space="preserve">Cativos </t>
  </si>
  <si>
    <t>Reserva</t>
  </si>
  <si>
    <t xml:space="preserve">Execução Vs Orçamento inicial </t>
  </si>
  <si>
    <t xml:space="preserve">Execução Vs Orçamento final </t>
  </si>
  <si>
    <t>Estrutura execução (%)</t>
  </si>
  <si>
    <t>inicial</t>
  </si>
  <si>
    <t>final</t>
  </si>
  <si>
    <t>finais</t>
  </si>
  <si>
    <t>orçamental</t>
  </si>
  <si>
    <t>(3)</t>
  </si>
  <si>
    <t>(6) = (5) - (1)</t>
  </si>
  <si>
    <t>(7) = (6) / (1)</t>
  </si>
  <si>
    <t>(8) = (5) - (2)</t>
  </si>
  <si>
    <t>(9) = (8) / (2)</t>
  </si>
  <si>
    <t>Serviços gerais das administrações públicas</t>
  </si>
  <si>
    <t>Ajuda económica externa</t>
  </si>
  <si>
    <t>Investigação e desenvolvimento em serviços gerais das administrações públicas</t>
  </si>
  <si>
    <t>Investigação fundamental</t>
  </si>
  <si>
    <t>Operações relacionadas com a dívida pública</t>
  </si>
  <si>
    <t>Órgãos executivos e legislativos, assuntos financeiros e fiscais, assuntos externos</t>
  </si>
  <si>
    <t>Serviços gerais</t>
  </si>
  <si>
    <t>Serviços gerais das administrações públicas n.e.</t>
  </si>
  <si>
    <t>Transferências de caráter geral entre diferentes níveis das administrações públicas</t>
  </si>
  <si>
    <t>Ajuda militar externa</t>
  </si>
  <si>
    <t>Defesa militar</t>
  </si>
  <si>
    <t>Defesa n.e.</t>
  </si>
  <si>
    <t>Investigação e desenvolvimento em defesa</t>
  </si>
  <si>
    <t>Estabelecimentos prisionais</t>
  </si>
  <si>
    <t>Investigação e desenvolvimento em segurança e ordem pública</t>
  </si>
  <si>
    <t>Segurança e ordem pública n.e.</t>
  </si>
  <si>
    <t>Serviços de proteção civil</t>
  </si>
  <si>
    <t>Serviços policiais</t>
  </si>
  <si>
    <t>Tribunais</t>
  </si>
  <si>
    <t>Agricultura, silvicultura, caça e pesca</t>
  </si>
  <si>
    <t>Assuntos económicos n.e.</t>
  </si>
  <si>
    <t>Assuntos económicos, comerciais e laborais, em geral</t>
  </si>
  <si>
    <t>Combustíveis e energia</t>
  </si>
  <si>
    <t>Comunicações</t>
  </si>
  <si>
    <t>Indústria extrativa, indústria transformadora e construção</t>
  </si>
  <si>
    <t>Investigação e desenvolvimento em assuntos económicos</t>
  </si>
  <si>
    <t>Outras atividades</t>
  </si>
  <si>
    <t>Gestão de resíduos</t>
  </si>
  <si>
    <t>Investigação e desenvolvimento em proteção do ambiente</t>
  </si>
  <si>
    <t>Proteção da biodiversidade e da paisagem</t>
  </si>
  <si>
    <t>Proteção do ambiente n.e.</t>
  </si>
  <si>
    <t>Redução da poluição</t>
  </si>
  <si>
    <t>Habitação e infraestruturas coletivas</t>
  </si>
  <si>
    <t>Abastecimento de água</t>
  </si>
  <si>
    <t>Desenvolvimento da habitação</t>
  </si>
  <si>
    <t>Desenvolvimento das infraestruturas coletivas</t>
  </si>
  <si>
    <t>Habitação e infraestruturas coletivas n.e.</t>
  </si>
  <si>
    <t>Investigação e desenvolvimento em habitação e infraestruturas coletivas</t>
  </si>
  <si>
    <t>Investigação e desenvolvimento em saúde</t>
  </si>
  <si>
    <t>Saúde n.e.</t>
  </si>
  <si>
    <t>Serviços de saúde prestados em ambulatório</t>
  </si>
  <si>
    <t>Serviços de saúde pública</t>
  </si>
  <si>
    <t>Serviços hospitalares</t>
  </si>
  <si>
    <t>Desporto, recreação, cultura e religião</t>
  </si>
  <si>
    <t>Desporto, recreação, cultura e religião n.e.</t>
  </si>
  <si>
    <t>Serviços culturais</t>
  </si>
  <si>
    <t>Serviços de difusão e publicação</t>
  </si>
  <si>
    <t>Serviços desportivos e recreativos</t>
  </si>
  <si>
    <t>Educação n.e.</t>
  </si>
  <si>
    <t>Educação pré-escolar e ensino básico (1.º e 2.º ciclos)</t>
  </si>
  <si>
    <t>Ensino básico (3.º ciclo) e ensino secundário</t>
  </si>
  <si>
    <t>Ensino não definido por níveis</t>
  </si>
  <si>
    <t>Ensino pós-secundário não superior</t>
  </si>
  <si>
    <t>Ensino superior</t>
  </si>
  <si>
    <t>Investigação e desenvolvimento em educação</t>
  </si>
  <si>
    <t>Serviços auxiliares à educação</t>
  </si>
  <si>
    <t>Doença e invalidez</t>
  </si>
  <si>
    <t>Família, crianças e jovens</t>
  </si>
  <si>
    <t>Proteção social n.e.</t>
  </si>
  <si>
    <t>Velhice</t>
  </si>
  <si>
    <t>1. Despesa Efetiva Consolidada</t>
  </si>
  <si>
    <t>Passivos  financeiros</t>
  </si>
  <si>
    <t>2. Despesa Total Consolidada</t>
  </si>
  <si>
    <t>3. Fluxos no âmbito da Administração Central</t>
  </si>
  <si>
    <t>4. Despesa Total não consolidada (2.+ 3.)</t>
  </si>
  <si>
    <t>Administração central</t>
  </si>
  <si>
    <t>Rendimentos propriedade/Juros</t>
  </si>
  <si>
    <t>Venda/aquisição de bens e serviços</t>
  </si>
  <si>
    <t>Outras Receitas Correntes/Subsídios</t>
  </si>
  <si>
    <t>Receita não Efetiva</t>
  </si>
  <si>
    <t>Despesa não Efetiva</t>
  </si>
  <si>
    <t>Ativos</t>
  </si>
  <si>
    <t>Passivos</t>
  </si>
  <si>
    <t>Notas</t>
  </si>
  <si>
    <t>Mapas Contabilísticos</t>
  </si>
  <si>
    <t>Elementos Informativos</t>
  </si>
  <si>
    <t>1. Projetos (a)</t>
  </si>
  <si>
    <t>Mapa 16</t>
  </si>
  <si>
    <t>Financiamento nacional</t>
  </si>
  <si>
    <t xml:space="preserve">     do qual: com cobertura em Receitas de impostos (b) </t>
  </si>
  <si>
    <t>Mapa 16 A</t>
  </si>
  <si>
    <t xml:space="preserve">Financiamento comunitário </t>
  </si>
  <si>
    <t>2. Dotações Específicas por programas (Cobertas por Receitas de impostos) (b) (c)</t>
  </si>
  <si>
    <t>Órgãos de Soberania</t>
  </si>
  <si>
    <t xml:space="preserve">Assembleia República </t>
  </si>
  <si>
    <t>Administração Local</t>
  </si>
  <si>
    <t>Ao abrigo da Lei Finanças Locais</t>
  </si>
  <si>
    <t>Participação Variável dos Municípios no IRS</t>
  </si>
  <si>
    <t>Consignação do IVA aos Municípios</t>
  </si>
  <si>
    <t>Fundo de Financiamento da Descentralização</t>
  </si>
  <si>
    <t>Outras a cargo da Direção-Geral Autarquias Locais</t>
  </si>
  <si>
    <t>Administração Regional</t>
  </si>
  <si>
    <t>Lei de Finanças das Regiões Autónomas</t>
  </si>
  <si>
    <t>Mapa 11</t>
  </si>
  <si>
    <t>Fundo de Coesão para as Regiões Ultraperiféricas</t>
  </si>
  <si>
    <t>Representação Externa</t>
  </si>
  <si>
    <t>Contribuições e quotizações para Organizações Internacionais</t>
  </si>
  <si>
    <t>Mapa 38</t>
  </si>
  <si>
    <t>Lei da Programação Militar</t>
  </si>
  <si>
    <t>Encargos com saúde</t>
  </si>
  <si>
    <t>Pensões de reserva</t>
  </si>
  <si>
    <t>Forças Nacionais Destacadas</t>
  </si>
  <si>
    <t>Lei das Infraestruturas Militares - LIM</t>
  </si>
  <si>
    <t>Segurança Interna</t>
  </si>
  <si>
    <t>Indemnizações compensatórias</t>
  </si>
  <si>
    <t>Recursos Próprios Comunitários</t>
  </si>
  <si>
    <t>Despesas excecionais do Ministério das Finanças</t>
  </si>
  <si>
    <t>Bonificação juros</t>
  </si>
  <si>
    <t>Subsídios e indemnizações compensatórias</t>
  </si>
  <si>
    <t>Despesas de cooperação</t>
  </si>
  <si>
    <t>Encargos com protocolos de cobrança</t>
  </si>
  <si>
    <t>Contribuição sobre o Setor Bancário</t>
  </si>
  <si>
    <t>Cobranças Coercivas</t>
  </si>
  <si>
    <t>Gestão da Dívida Pública</t>
  </si>
  <si>
    <t>Juros e outros encargos da dívida pública</t>
  </si>
  <si>
    <t>Lei de Bases do Turismo - Consignação do IVA</t>
  </si>
  <si>
    <t>Expedição publicações periódicas e apoio económico-financeiro Com. Social</t>
  </si>
  <si>
    <t>Contribuição sobre o Audiovisual</t>
  </si>
  <si>
    <t>Ciência e Ensino Superior</t>
  </si>
  <si>
    <t>Estabelecimentos Ensino Superior e serviços de ação social</t>
  </si>
  <si>
    <t>Ensino Básico e Secundário e Administração Escolar</t>
  </si>
  <si>
    <t>Ensino Particular e Cooperativo</t>
  </si>
  <si>
    <t>Educação pré-escolar</t>
  </si>
  <si>
    <t>Solidariedade, Emprego e da Segurança Social</t>
  </si>
  <si>
    <t>Lei de Bases da Segurança Social</t>
  </si>
  <si>
    <t>Pensões Bancários</t>
  </si>
  <si>
    <t>Adicional IMI</t>
  </si>
  <si>
    <t>Consignação do IRC ao FEFSS</t>
  </si>
  <si>
    <t>Adicional de solidariedade sobre o setor bancário consignado ao FEFSS</t>
  </si>
  <si>
    <t>Pensões e Reformas</t>
  </si>
  <si>
    <t>Contribuição financeira para a CGA</t>
  </si>
  <si>
    <t>Compensação por pagamento de pensões da responsabilidade do Estado</t>
  </si>
  <si>
    <t xml:space="preserve">Serviço Nacional de Saúde </t>
  </si>
  <si>
    <t>Contribuição Extraordinária da Indústria Farmacêutica</t>
  </si>
  <si>
    <t>Contribuição dispositivos médicos</t>
  </si>
  <si>
    <t>Imposto sobre as bebidas não alcoólicas</t>
  </si>
  <si>
    <t>Ambiente e Ação Climática</t>
  </si>
  <si>
    <t>Imposto sobre produtos petrolíferos e energéticos  (ISP) e Adicional ao ISP</t>
  </si>
  <si>
    <t>Contribuição Extraordinária sobre o Setor Energético</t>
  </si>
  <si>
    <t>Infraestruturas e Habitação</t>
  </si>
  <si>
    <t>Contribuição sobre o Setor Rodoviário</t>
  </si>
  <si>
    <t>Consignação IRS - Alojamento local</t>
  </si>
  <si>
    <t>Agricultura e Alimentação</t>
  </si>
  <si>
    <t>Imposto sobre produtos petrolíferos e energéticos (ISP) e Adicional ao ISP</t>
  </si>
  <si>
    <t>3. Funcionamento em sentido estrito  (Cobertas por Receitas de impostos) (b) (c) (d)</t>
  </si>
  <si>
    <t xml:space="preserve">4. Funcionamento com compensação em receita  (c) (d) (e) </t>
  </si>
  <si>
    <t xml:space="preserve">Despesa Efetiva </t>
  </si>
  <si>
    <t xml:space="preserve">     do qual: afetos a projetos</t>
  </si>
  <si>
    <t>Encargos Gerais do Estado</t>
  </si>
  <si>
    <t>Presidência do Conselho de Ministros</t>
  </si>
  <si>
    <t>Defesa Nacional</t>
  </si>
  <si>
    <t>Justiça</t>
  </si>
  <si>
    <t>Ciência, Tecnologia e Ensino Superior</t>
  </si>
  <si>
    <t>dos quais Instituições de Ensino Superior</t>
  </si>
  <si>
    <t>dos quais Estabelecimentos de Educação e Ensinos Básico e Secundário</t>
  </si>
  <si>
    <t>Trabalho, Solidariedade e Segurança Social</t>
  </si>
  <si>
    <t>dos quais Serviço Nacional de Saúde</t>
  </si>
  <si>
    <t>Classificação de despesa (Económica)
     Tipo de entidade de destino</t>
  </si>
  <si>
    <t>Entidade Dadora</t>
  </si>
  <si>
    <t>Entidade Beneficiária</t>
  </si>
  <si>
    <t>TOTAL TRANSFERÊNCIAS E SUBSÍDIOS</t>
  </si>
  <si>
    <t>TRANSFERÊNCIAS CORRENTES</t>
  </si>
  <si>
    <t>Para entidades Públicas fora da AC</t>
  </si>
  <si>
    <t>Autoridade Nacional da Aviação Civil</t>
  </si>
  <si>
    <t>SATA Air Açores</t>
  </si>
  <si>
    <t>Estado-Maior General das Forças Armadas</t>
  </si>
  <si>
    <t>Laboratório Nacional do Medicamento a)</t>
  </si>
  <si>
    <t>Águas do Norte, S.A.</t>
  </si>
  <si>
    <t>Águas do Vale do Tejo, S.A</t>
  </si>
  <si>
    <t>Águas do Tejo Atlantico, S.A.</t>
  </si>
  <si>
    <t>Florestgal, S.A.</t>
  </si>
  <si>
    <t>AdP – Águas de Portugal</t>
  </si>
  <si>
    <t>Fundo de Compensação Salarial dos Profissionais da Pesca</t>
  </si>
  <si>
    <t>Gabinete de Prevenção e Investigação de Acidentes com Aeronaves e de Acidentes Ferroviários</t>
  </si>
  <si>
    <t>Administração dos Portos do Douro, Leixões e Viana do Castelo, S.A.</t>
  </si>
  <si>
    <t>Instituto de Financiamento da Agricultura e Pescas, I.P.</t>
  </si>
  <si>
    <t>Companhia das Lezírias, S.A.</t>
  </si>
  <si>
    <t>Docapesca – Portos e Lotas, SA</t>
  </si>
  <si>
    <t>Instituto do Turismo de Portugal, I.P.</t>
  </si>
  <si>
    <t>Óbitos Criativa, E.M</t>
  </si>
  <si>
    <t>IB Agência Para A Dinamização Económica, E.M</t>
  </si>
  <si>
    <t>Promotorres E.M.</t>
  </si>
  <si>
    <t>Instituto Nacional de Saúde Dr. Ricardo Jorge, I.P.</t>
  </si>
  <si>
    <t>Fundação Champalimaud b)</t>
  </si>
  <si>
    <t>FARM-ID, Associação da Faculdade de Farmácia para a Investigação e Desenvolvimento b)</t>
  </si>
  <si>
    <t>INSP – Instituto Nacional de Saúde de Cabo Verde b)</t>
  </si>
  <si>
    <t>Universidade de Coimbra</t>
  </si>
  <si>
    <t>iParque – Parque para a Inovação em Ciência, Tecnologia e Saúde, E.M., S.A.</t>
  </si>
  <si>
    <t>Para Entidades Privadas</t>
  </si>
  <si>
    <t>Sociedades e Quase Sociedades não Financeiras</t>
  </si>
  <si>
    <t>Agência Nacional para a Qualificação e o Ensino Profissional, I.P.</t>
  </si>
  <si>
    <t>Agência Portuguesa do Ambiente, I.P.</t>
  </si>
  <si>
    <t>Assembleia da República</t>
  </si>
  <si>
    <t>Autoridade Nacional das Comunicações</t>
  </si>
  <si>
    <t>Autoridade Tributária e Aduaneira</t>
  </si>
  <si>
    <t>Camões - Instituto da Cooperação e da Língua, I.P.</t>
  </si>
  <si>
    <t>Centro de Formação Profissional da Indústria Metalúrgica e Metalomecânica</t>
  </si>
  <si>
    <t>Cinemateca Portuguesa - Museu do Cinema, I.P.</t>
  </si>
  <si>
    <t>Comissão de Coordenação e Desenvolvimento Regional do Norte</t>
  </si>
  <si>
    <t>Comissão Nacional de Promoção dos Direitos e Proteção das Crianças e Jovens</t>
  </si>
  <si>
    <t>Direção Regional de Agricultura e Pescas do Algarve</t>
  </si>
  <si>
    <t>Direção Regional de Agricultura e Pescas do Centro</t>
  </si>
  <si>
    <t>Direção Regional de Cultura do Alentejo</t>
  </si>
  <si>
    <t>Direção Regional de Cultura do Norte</t>
  </si>
  <si>
    <t>Direção-Geral da Administração Escolar</t>
  </si>
  <si>
    <t>Direção-Geral da Saúde</t>
  </si>
  <si>
    <t>Direção-Geral de Política do Mar</t>
  </si>
  <si>
    <t>Direção-Geral de Recursos Naturais, Segurança e Serviços Marítimos</t>
  </si>
  <si>
    <t>Direção-Geral do Ensino Superior</t>
  </si>
  <si>
    <t>Direção-Geral do Património Cultural</t>
  </si>
  <si>
    <t>Entidade Reguladora para a Comunicação Social</t>
  </si>
  <si>
    <t>Escola Superior de Enfermagem do Porto</t>
  </si>
  <si>
    <t>Fundo Azul</t>
  </si>
  <si>
    <t>Fundo de Apoio ao Turismo e ao Cinema</t>
  </si>
  <si>
    <t>Fundo de Fomento Cultural</t>
  </si>
  <si>
    <t>Fundo para o Serviço Público de Transportes</t>
  </si>
  <si>
    <t>Gestão Administrativa e Financeira da Presidência do Conselho de Ministros</t>
  </si>
  <si>
    <t>Gestão Administrativa e Financeira do Ministério da Cultura</t>
  </si>
  <si>
    <t>IAPMEI - Agência para a Competitividade e Inovação, I.P.</t>
  </si>
  <si>
    <t>Instituto da Mobilidade e dos Transportes</t>
  </si>
  <si>
    <t>Instituto da Vinha e do Vinho, I.P.</t>
  </si>
  <si>
    <t>Instituto de Defesa Nacional</t>
  </si>
  <si>
    <t>Instituto Nacional de Emergência Médica, I.P.</t>
  </si>
  <si>
    <t>Instituto Nacional de Investigação Agrária e Veterinária, I.P.</t>
  </si>
  <si>
    <t>Instituto Politécnico de Beja</t>
  </si>
  <si>
    <t>Instituto Politécnico de Castelo Branco</t>
  </si>
  <si>
    <t>Instituto Politécnico de Santarém</t>
  </si>
  <si>
    <t>Instituto Politécnico do Porto</t>
  </si>
  <si>
    <t>Instituto Português do Mar e da Atmosfera, I.P.</t>
  </si>
  <si>
    <t>ISCTE - Instituto Universitário de Lisboa - Fundação Pública</t>
  </si>
  <si>
    <t>Laboratório Nacional de Energia e Geologia, I.P.</t>
  </si>
  <si>
    <t>Laboratório Nacional de Engenharia Civil</t>
  </si>
  <si>
    <t>Marinha</t>
  </si>
  <si>
    <t>Região de Turismo do Algarve</t>
  </si>
  <si>
    <t>Santa Casa da Misericórdia de Lisboa, I.P.</t>
  </si>
  <si>
    <t>Secretaria-Geral do Ministério da Administração Interna</t>
  </si>
  <si>
    <t>Supremo Tribunal de Justiça</t>
  </si>
  <si>
    <t>Turismo do Alentejo, E.R.T.</t>
  </si>
  <si>
    <t>Turismo do Porto e Norte de Portugal, E.R.</t>
  </si>
  <si>
    <t>UL - Faculdade de Ciências</t>
  </si>
  <si>
    <t>UL - Faculdade de Medicina</t>
  </si>
  <si>
    <t>UL - Instituto Superior de Agronomia</t>
  </si>
  <si>
    <t>UL - Instituto Superior Técnico</t>
  </si>
  <si>
    <t>Universidade da Beira Interior</t>
  </si>
  <si>
    <t>Universidade de Aveiro - Fundação Pública</t>
  </si>
  <si>
    <t>Universidade de Évora</t>
  </si>
  <si>
    <t>Universidade de Trás-os-Montes e Alto Douro</t>
  </si>
  <si>
    <t>Universidade do Algarve</t>
  </si>
  <si>
    <t>Universidade do Minho - Fundação Pública</t>
  </si>
  <si>
    <t>Universidade do Porto - Fundação Pública</t>
  </si>
  <si>
    <t>Universidade Nova de Lisboa - Fundação Pública</t>
  </si>
  <si>
    <t>Secretaria-Geral do Ministério do Ambiente e da Ação Climática (MAAC)</t>
  </si>
  <si>
    <t>Instituto Nacional de Administração, I.P.</t>
  </si>
  <si>
    <t>Sociedades Financeiras</t>
  </si>
  <si>
    <t>Direção-Geral do Tesouro e Finanças</t>
  </si>
  <si>
    <t>Fundo de Acidentes de Trabalho</t>
  </si>
  <si>
    <t>Fundo de Dívidas e Garantias</t>
  </si>
  <si>
    <t>Instituto do Emprego e Formação Profissional, I.P.</t>
  </si>
  <si>
    <t>Direção-Geral da Educação</t>
  </si>
  <si>
    <t>Gabinete do Representante da República - Região Autónoma dos Açores</t>
  </si>
  <si>
    <t>Gabinete do Representante da República - Região Autónoma da Madeira</t>
  </si>
  <si>
    <t>Universidade da Madeira</t>
  </si>
  <si>
    <t>Admnistração Local</t>
  </si>
  <si>
    <t>Administração Regional de Saúde do Norte, I.P.</t>
  </si>
  <si>
    <t>Autoridade Nacional de Emergência e Proteção Civil</t>
  </si>
  <si>
    <t>Autoridade Nacional de Segurança Rodoviária</t>
  </si>
  <si>
    <t>Comissão de Coordenação e Desenvolvimento Regional de Lisboa e Vale do Tejo</t>
  </si>
  <si>
    <t>Comissão de Coordenação e Desenvolvimento Regional do Alentejo</t>
  </si>
  <si>
    <t>Comissão de Coordenação e Desenvolvimento Regional do Algarve</t>
  </si>
  <si>
    <t>Direção Regional de Cultura do Centro</t>
  </si>
  <si>
    <t>Direção-Geral da Administração e do Emprego Público</t>
  </si>
  <si>
    <t>Direção-Geral da Política de Justiça</t>
  </si>
  <si>
    <t>Direção-Geral de Recursos da Defesa Nacional</t>
  </si>
  <si>
    <t>Direção-Geral do Território</t>
  </si>
  <si>
    <t>Estabelecimentos de Educação e Ensinos Básico e Secundário</t>
  </si>
  <si>
    <t>Instituto da Conservação da Natureza e das Florestas, I.P.</t>
  </si>
  <si>
    <t>Instituto dos Registos e do Notariado, I.P.</t>
  </si>
  <si>
    <t>Transferências para a Administração Local</t>
  </si>
  <si>
    <t>Administração Central do Sistema de Saúde, I.P.</t>
  </si>
  <si>
    <t>AICEP - Agência para o Investimento e Comércio Externo de Portugal, E.P.E.</t>
  </si>
  <si>
    <t>Alto Comissariado para as Migrações, I.P.</t>
  </si>
  <si>
    <t>Autoridade para as Condições de Trabalho</t>
  </si>
  <si>
    <t>Caixa-Geral de Aposentações, I.P.</t>
  </si>
  <si>
    <t>Côa Parque- Fundação para a Salvaguarda e Valorização do Vale do Côa</t>
  </si>
  <si>
    <t>Comissão de Coordenação e Desenvolvimento Regional do Centro</t>
  </si>
  <si>
    <t>Direção de Política de Defesa Nacional</t>
  </si>
  <si>
    <t>Direção Regional de Agricultura e Pescas de Lisboa e Vale do Tejo</t>
  </si>
  <si>
    <t>Direção Regional de Agricultura e Pescas do Alentejo</t>
  </si>
  <si>
    <t>Direção Regional de Agricultura e Pescas do Norte</t>
  </si>
  <si>
    <t>Direção-Geral da Agricultura e Desenvolvimento Rural</t>
  </si>
  <si>
    <t>Direção-Geral da Autarquias Locais</t>
  </si>
  <si>
    <t>Direção-Geral de Energia e Geologia</t>
  </si>
  <si>
    <t>Direção-Geral de Reinserção e Serviços Prisionais</t>
  </si>
  <si>
    <t>Entidade de Serviços Partilhados da Administração Pública, I.P.</t>
  </si>
  <si>
    <t>Entidade Reguladora dos Serviços das Águas e dos Resíduos</t>
  </si>
  <si>
    <t>Escola Superior de Enfermagem de Coimbra</t>
  </si>
  <si>
    <t>Escola Superior de Enfermagem de Lisboa</t>
  </si>
  <si>
    <t>Gabinete de Planeamento e Políticas</t>
  </si>
  <si>
    <t>Gabinete de Planeamento, Estratégia, Avaliação e Relações Internacionais</t>
  </si>
  <si>
    <t>Gestão Administrativa e Financeira do Ministério dos Negócios Estrangeiros</t>
  </si>
  <si>
    <t>INFARMED - Autoridade Nacional do Medicamento e Produtos de Saúde, I.P.</t>
  </si>
  <si>
    <t>Inspeção-Geral de Finanças</t>
  </si>
  <si>
    <t>Instituto de Gestão Financeira da Educação, I.P.</t>
  </si>
  <si>
    <t>Instituto de Proteção e Assistência na Doença, I.P.</t>
  </si>
  <si>
    <t>Instituto do Cinema e do Audiovisual, I.P.</t>
  </si>
  <si>
    <t>Instituto dos Mercados Públicos, do Imobiliário e da Construção</t>
  </si>
  <si>
    <t>Instituto dos Vinhos do Douro e do Porto, I.P.</t>
  </si>
  <si>
    <t>Instituto Hidrográfico</t>
  </si>
  <si>
    <t>Instituto Nacional da Propriedade Industrial, I.P.</t>
  </si>
  <si>
    <t>Instituto Nacional de Medicina Legal e Ciências Forenses, I.P.</t>
  </si>
  <si>
    <t>Instituto Politécnico de Setúbal</t>
  </si>
  <si>
    <t>Instituto Politécnico de Tomar</t>
  </si>
  <si>
    <t>SAS - Instituto Politécnico de Santarém</t>
  </si>
  <si>
    <t>SAS - Instituto Politécnico de Setúbal</t>
  </si>
  <si>
    <t>SAS - Instituto Politécnico de Viana do Castelo</t>
  </si>
  <si>
    <t>Secretaria -Geral do MTSSS</t>
  </si>
  <si>
    <t>Secretaria-Geral do Ministério da Defesa</t>
  </si>
  <si>
    <t>Secretaria-Geral do Ministério da Justiça</t>
  </si>
  <si>
    <t>Secretaria-Geral do Ministério da Saúde</t>
  </si>
  <si>
    <t>Secretaria-Geral do Ministério das Finanças</t>
  </si>
  <si>
    <t>Serviços Sociais da Administração Pública</t>
  </si>
  <si>
    <t>Serviços Sociais da G.N.R.</t>
  </si>
  <si>
    <t>UL - Faculdade de Farmácia</t>
  </si>
  <si>
    <t>UL - Faculdade de Medicina Dentária</t>
  </si>
  <si>
    <t>Direção-Geral do Orçamento</t>
  </si>
  <si>
    <t>Gestão Administrativa e Financeira do Ministério do Mar</t>
  </si>
  <si>
    <t>Tribunal de Contas - Sede</t>
  </si>
  <si>
    <t>Gabinetes dos Membros do Governo da Presidência do Conselho de Ministros</t>
  </si>
  <si>
    <t>Cofre Privativo do Tribunal de Contas - Sede</t>
  </si>
  <si>
    <t>Instituições sem fins lucrativos</t>
  </si>
  <si>
    <t>Administração Regional de Saúde do Algarve, I.P.</t>
  </si>
  <si>
    <t>Agência Nacional para a Gestão do Programa Erasmus + Educação e Formação</t>
  </si>
  <si>
    <t>Autoridade da Mobilidade e dos Transportes</t>
  </si>
  <si>
    <t>Autoridade de Supervisão de Seguros e Fundos de Pensões</t>
  </si>
  <si>
    <t>Centro Científico e Cultural de Macau, I.P.</t>
  </si>
  <si>
    <t>Comissão do Mercado de Valores Mobiliários</t>
  </si>
  <si>
    <t>Comissão Nacional de Eleições</t>
  </si>
  <si>
    <t>Comissão para a Igualdade no Trabalho e Emprego</t>
  </si>
  <si>
    <t>Conselho Económico e Social</t>
  </si>
  <si>
    <t>Cooperativa António Sérgio para a Economia Social</t>
  </si>
  <si>
    <t>Direção Regional de Cultura do Algarve</t>
  </si>
  <si>
    <t>Entidade Regional de Turismo da Região de Lisboa</t>
  </si>
  <si>
    <t>Entidade Reguladora dos Serviços Energéticos, I.P.</t>
  </si>
  <si>
    <t>Escola Superior de Hotelaria e Turismo do Estoril</t>
  </si>
  <si>
    <t>Escola Superior Náutica Infante D. Henrique</t>
  </si>
  <si>
    <t>Fundação do Desporto</t>
  </si>
  <si>
    <t>Fundação para a Ciência e Tecnologia, I.P.</t>
  </si>
  <si>
    <t>Fundo de Estabilização Tributário</t>
  </si>
  <si>
    <t>Fundo para a Promoção dos Direitos dos Consumidores</t>
  </si>
  <si>
    <t>Fundo para as Relações Internacionais, I.P.</t>
  </si>
  <si>
    <t>Instituto Nacional para a Reabilitação, I.P.</t>
  </si>
  <si>
    <t>Instituto Politécnico da Guarda</t>
  </si>
  <si>
    <t>Instituto Politécnico de Coimbra</t>
  </si>
  <si>
    <t>Instituto Politécnico de Leiria</t>
  </si>
  <si>
    <t>Instituto Politécnico de Lisboa</t>
  </si>
  <si>
    <t>Instituto Português da Qualidade, I.P.</t>
  </si>
  <si>
    <t>Instituto Português de Acreditação I.P.</t>
  </si>
  <si>
    <t>Instituto Português do Desporto e Juventude, I.P.</t>
  </si>
  <si>
    <t>Instituto Português do Sangue e da Transplantação</t>
  </si>
  <si>
    <t>Instituto Superior de Engenharia de Lisboa</t>
  </si>
  <si>
    <t>Instituto Superior de Engenharia do Porto</t>
  </si>
  <si>
    <t>Procuradoria Geral da República</t>
  </si>
  <si>
    <t>SAS - Instituto Politécnico de Viseu</t>
  </si>
  <si>
    <t>SAS - Universidade Beira Interior</t>
  </si>
  <si>
    <t>SAS - Universidade de Coimbra</t>
  </si>
  <si>
    <t>SAS - Universidade de Évora</t>
  </si>
  <si>
    <t>SAS - Universidade de Lisboa (UL)</t>
  </si>
  <si>
    <t>SAS - Universidade de Trás-os-Montes e Alto Douro</t>
  </si>
  <si>
    <t>SAS - Universidade do Algarve</t>
  </si>
  <si>
    <t>SAS - Universidade do Minho</t>
  </si>
  <si>
    <t>Serviço de Estrangeiros e Fronteiras</t>
  </si>
  <si>
    <t>Serviço de Intervenção nos Comportamentos Aditivos e nas Dependências</t>
  </si>
  <si>
    <t>UL - Faculdade de Direito</t>
  </si>
  <si>
    <t>UL - Faculdade de Letras</t>
  </si>
  <si>
    <t>UL - Faculdade de Motricidade Humana</t>
  </si>
  <si>
    <t>UL - Faculdade de Psicologia</t>
  </si>
  <si>
    <t>UL - Instituto de Ciências Sociais</t>
  </si>
  <si>
    <t>UL - Instituto de Educação</t>
  </si>
  <si>
    <t>UL - Instituto de Geografia e Ordenamento do Território</t>
  </si>
  <si>
    <t>UL - Instituto Superior de Economia e Gestão</t>
  </si>
  <si>
    <t>Universidade dos Açores</t>
  </si>
  <si>
    <t>UL - Faculdade de Arquitetura</t>
  </si>
  <si>
    <t>SAS - Instituto Politécnico de Castelo Branco</t>
  </si>
  <si>
    <t>Agência para a Gestão Integrada de Fogos Rurais, I.P</t>
  </si>
  <si>
    <t>I3S - Instituto de Investigação e Inovação em saúde da universidade do Porto</t>
  </si>
  <si>
    <t>Agência Nacional Erasmus + Juventude/Desporto e Corpo Europeu de Solidariedade</t>
  </si>
  <si>
    <t>Agência para a Integração, Migrações e Asilo, I.P.</t>
  </si>
  <si>
    <t>Fundação Centro Cultural de Belém</t>
  </si>
  <si>
    <t>Famílias</t>
  </si>
  <si>
    <t>Academia das Ciências de Lisboa</t>
  </si>
  <si>
    <t>Autoridade da Concorrência, I.P</t>
  </si>
  <si>
    <t>Casa Pia de Lisboa, I.P.</t>
  </si>
  <si>
    <t>Centro de Educação e Formação Profissional Integrada (CEFPI)</t>
  </si>
  <si>
    <t>Centro de Formação e Inovação Tecnológica (INOVINTER)</t>
  </si>
  <si>
    <t>Centro de Formação Profissional CESAE Digital</t>
  </si>
  <si>
    <t>Centro de Formação Profissional da Indústria de Calçado</t>
  </si>
  <si>
    <t>Centro de Formação Profissional da Indústria de Construção Civil e Obras Públicas do Sul</t>
  </si>
  <si>
    <t>Centro de Formação Profissional da Indústria de Cortiça</t>
  </si>
  <si>
    <t>Centro de Formação Profissional da Indústria de Fundição</t>
  </si>
  <si>
    <t>Centro de Formação Profissional da Indústria de Ourivesaria e Relojoaria (CINDOR)</t>
  </si>
  <si>
    <t>Centro de Formação Profissional da Indústria Eletrónica</t>
  </si>
  <si>
    <t>Centro de Formação Profissional da Indústria Têxtil, Vestuário, Confeção e Lanifícios</t>
  </si>
  <si>
    <t>Centro de Formação Profissional da Reparação Automóvel</t>
  </si>
  <si>
    <t>Centro de Formação Profissional das Indústrias da Madeira e Mobiliário</t>
  </si>
  <si>
    <t>Centro de Formação Profissional das Pescas e do Mar</t>
  </si>
  <si>
    <t>Centro de Formação Profissional dos Trabalhadores de Escritório, Comércio, Serviços e Novas Tecnologias</t>
  </si>
  <si>
    <t>Centro de Formação Profissional para a Indústria de Cerâmica</t>
  </si>
  <si>
    <t>Centro de Formação Profissional para o Artesanato e Património</t>
  </si>
  <si>
    <t>Centro de Formação Profissional para o Comércio e Afins</t>
  </si>
  <si>
    <t>Centro de Formação Profissional para o Sector Alimentar</t>
  </si>
  <si>
    <t>Centro de Formação Profissional para Setor da Construção Civil e Obras Públicas do Norte</t>
  </si>
  <si>
    <t>Centro de Formação Sindical e Aperfeiçoamento Profissional</t>
  </si>
  <si>
    <t>Centro de Reabilitação Profissional de Gaia</t>
  </si>
  <si>
    <t>Centro Hospitalar do Médio Ave, E.P.E</t>
  </si>
  <si>
    <t>Centro Hospitalar do Médio Tejo, E.P.E</t>
  </si>
  <si>
    <t>Centro Hospitalar do Tâmega e Sousa, E.P.E</t>
  </si>
  <si>
    <t>Centro Hospitalar Póvoa do Varzim - Vila do Conde, E.P.E</t>
  </si>
  <si>
    <t>Centro Protocolar de Formação Profissional para Jornalistas</t>
  </si>
  <si>
    <t>Centro Protocolar de Formação Profissional para o Sector da Justiça</t>
  </si>
  <si>
    <t>Cofre de Previdência da P.S.P.</t>
  </si>
  <si>
    <t>Comissão de Proteção de Vítimas de Crimes</t>
  </si>
  <si>
    <t>Direção-Geral da Administração da Justiça</t>
  </si>
  <si>
    <t>Direção-Geral de Alimentação e Veterinária</t>
  </si>
  <si>
    <t>Exército</t>
  </si>
  <si>
    <t>Fundação Gaspar Frutuoso</t>
  </si>
  <si>
    <t>Fundação Luso-Americana para o Desenvolvimento</t>
  </si>
  <si>
    <t>Fundação Museu Nacional Ferroviário Armando Ginestal Machado</t>
  </si>
  <si>
    <t>Fundação para o Desenvolvimento Ciências Económicas Financeiras e Empresariais</t>
  </si>
  <si>
    <t>Hospital da Senhora da Oliveira Guimarães, E.P.E</t>
  </si>
  <si>
    <t>Hospital do Espirito Santo, de Évora, E.P.E</t>
  </si>
  <si>
    <t>IMAR - Instituto do Mar</t>
  </si>
  <si>
    <t>Instituto Politécnico de Viseu</t>
  </si>
  <si>
    <t>SAS - Instituto Politécnico da Guarda</t>
  </si>
  <si>
    <t>SAS - Instituto Politécnico de Beja</t>
  </si>
  <si>
    <t>SAS - Instituto Politécnico de Bragança</t>
  </si>
  <si>
    <t>SAS - Instituto Politécnico de Coimbra</t>
  </si>
  <si>
    <t>SAS - Instituto Politécnico de Leiria</t>
  </si>
  <si>
    <t>SAS - Instituto Politécnico de Portalegre</t>
  </si>
  <si>
    <t>SAS - Instituto Politécnico de Tomar</t>
  </si>
  <si>
    <t>SAS - Universidade da Madeira</t>
  </si>
  <si>
    <t>Secretaria-Geral do Ministério da Educação</t>
  </si>
  <si>
    <t>Sistema de Indemnização aos Investidores</t>
  </si>
  <si>
    <t>Transtejo - Transportes Tejo, S.A.</t>
  </si>
  <si>
    <t>UL - Faculdade de Belas-Artes</t>
  </si>
  <si>
    <t>UL - Faculdade de Medicina Veterinária</t>
  </si>
  <si>
    <t>UL - Instituto Superior Ciências Sociais Políticas</t>
  </si>
  <si>
    <t>Unidade Local de Saúde do Baixo Alentejo, E.P.E</t>
  </si>
  <si>
    <t>UNINOVA - Instituto de Desenvolvimento de Novas Tecnologias</t>
  </si>
  <si>
    <t>Universidade Aberta</t>
  </si>
  <si>
    <t>Universidade de Lisboa (UL) - Reitoria</t>
  </si>
  <si>
    <t>Instituto de Ação Social das Forças Armadas</t>
  </si>
  <si>
    <t>Centro Hospitalar de Entre Douro e Vouga, E.P.E</t>
  </si>
  <si>
    <t>Polícia Judiciária</t>
  </si>
  <si>
    <t>SAS - Universidade dos Açores</t>
  </si>
  <si>
    <t>Hospital Arcebispo João do Crisóstomo - Cantanhede</t>
  </si>
  <si>
    <t>Centro Hospitalar e Universitário de Coimbra, E.P.E</t>
  </si>
  <si>
    <t>Centro Hospitalar Tondela- Viseu, E.P.E</t>
  </si>
  <si>
    <t>Instituto Português de Oncologia - Porto, E.P.E</t>
  </si>
  <si>
    <t>CINTAL - Centro de Investigação Tecnológica do Algarve</t>
  </si>
  <si>
    <t>SAS - Instituto Politécnico do Porto</t>
  </si>
  <si>
    <t>Instituto Oftalmológico Dr. Gama Pinto</t>
  </si>
  <si>
    <t>Comissão para o Acompanhamento dos Auxiliares de Justiça</t>
  </si>
  <si>
    <t>Centro para a Economia e Inovação Social</t>
  </si>
  <si>
    <t>Resto do Mundo</t>
  </si>
  <si>
    <t>Centro de Estudos Judiciários</t>
  </si>
  <si>
    <t>Conselho Nacional de Educação</t>
  </si>
  <si>
    <t>Conselho Nacional do Ambiente e Desenvolvimento Sustentável</t>
  </si>
  <si>
    <t>Conselho Superior de Magistratura</t>
  </si>
  <si>
    <t>Inspeção Geral da Educação e Ciência</t>
  </si>
  <si>
    <t>Instituto de Avaliação Educativa, I.P.</t>
  </si>
  <si>
    <t>Serviço do Provedor de Justiça</t>
  </si>
  <si>
    <t>Países Terceiros e Organizações Internacionais</t>
  </si>
  <si>
    <t>Autoridade Anti-Dopagem de Portugal</t>
  </si>
  <si>
    <t>Direção-Geral de Estatísticas da Educação e Ciência</t>
  </si>
  <si>
    <t>Gabinete Investigação Acidentes Marítimos Autoridade para a Meteorologia Aeronáutica</t>
  </si>
  <si>
    <t>Supremo Tribunal Administrativo</t>
  </si>
  <si>
    <t>Tribunal Constitucional</t>
  </si>
  <si>
    <t>SUBSÍDIOS</t>
  </si>
  <si>
    <t xml:space="preserve">Lusa - Agência de Notícias de Portugal, S.A. </t>
  </si>
  <si>
    <t>Para entidades Privadas</t>
  </si>
  <si>
    <t>Fundo para a Inovação Social</t>
  </si>
  <si>
    <t>IHRU - Instituto da Habitação e da Reabilitação Urbana, I.P..</t>
  </si>
  <si>
    <t>Fundo de Apoio ao Financiamento à Inovação - FINOVA</t>
  </si>
  <si>
    <t>Escola Nacional de Bombeiros</t>
  </si>
  <si>
    <t>TRANSFERÊNCIAS DE CAPITAL</t>
  </si>
  <si>
    <t>Serviço Nacional de Saúde (SNS) a)</t>
  </si>
  <si>
    <t>APFF - Administração do Porto da Figueira da Foz, S.A</t>
  </si>
  <si>
    <t>Empordef - Tecnologias de Informação, S.A</t>
  </si>
  <si>
    <t xml:space="preserve"> ADP Valor – Serviços Ambientais, S.A..</t>
  </si>
  <si>
    <t>Parques de Sintra - Monte da Lua, S.A.</t>
  </si>
  <si>
    <t>APS - Administração dos Portos de Sines e do Algarve, SA</t>
  </si>
  <si>
    <t>Gabinete Nacional de Segurança</t>
  </si>
  <si>
    <t>APDL – Administração dos Portos do Douro, Leixões e Viana do Castelo, S.A.</t>
  </si>
  <si>
    <t>APA – Administração do Porto de Aveiro, S.A.</t>
  </si>
  <si>
    <t>ARM - Águas e Resíduos da Madeira, S.A.</t>
  </si>
  <si>
    <t>LOTAÇOR - Serviço de Lotas dos Açores, S.A.</t>
  </si>
  <si>
    <t>Herdade da Contenda, E.M.</t>
  </si>
  <si>
    <t>Gestão de Equipamentos do Município de Chaves, E.M.,S.A</t>
  </si>
  <si>
    <t>Fundo de Resolução</t>
  </si>
  <si>
    <t>Fundo de Salvaguarda do Património Cultural</t>
  </si>
  <si>
    <t>Gabinete de Estratégia e Planeamento</t>
  </si>
  <si>
    <t>Agência Nacional de Inovação, S.A.</t>
  </si>
  <si>
    <t>Fundo de Garantia de Depósitos</t>
  </si>
  <si>
    <t>Notas:		
 Transferências correntes, subsídios e transferências de capital para entidades não integradas no subsetor da Administração Central.
a) Fluxo inadequadamente registado, entidade pertence ao perímetro das Administrações Públicas;		
b) Fluxo inadequadamente registado.		
Fonte: Ministério das Finanças.</t>
  </si>
  <si>
    <t>Execução orçamental
2023</t>
  </si>
  <si>
    <t>Alterações universo
Entradas em 2023</t>
  </si>
  <si>
    <t>Despesa primária</t>
  </si>
  <si>
    <t>Endividamento líquido</t>
  </si>
  <si>
    <t>Ativos financeiros líquidos</t>
  </si>
  <si>
    <t>Notas:		
Valores da coluna «Execução orçamental 2023» consolidados de aquisição de bens e serviços no âmbito do Programa Saúde, juros, transferências, subsídios, ativos financeiros e passivos financeiros no âmbito da Administração Central.	
As diferenças de consolidação apuradas estão imputadas aos agregados de receita e despesa efetivas.		
No caso dos ativos financeiros e dos passivos financeiros, as diferenças de consolidação foram imputadas à própria rubrica de classificação económica. 	
Fonte: Direção-Geral do Orçamento.</t>
  </si>
  <si>
    <t>Serviços Integrados (SI)</t>
  </si>
  <si>
    <t>Serviços e Fundos Autónomos (SFA)</t>
  </si>
  <si>
    <t>Administração Central (AC)</t>
  </si>
  <si>
    <t>Valores não consolidados</t>
  </si>
  <si>
    <t>Fluxos intrasetoriais</t>
  </si>
  <si>
    <t>Valores consolidados</t>
  </si>
  <si>
    <t>Valores consolidados no âmbito dos subsectores SI e SFA</t>
  </si>
  <si>
    <t>Fluxos de SI para SFA</t>
  </si>
  <si>
    <t>Fluxos de SFA para SI</t>
  </si>
  <si>
    <t>Valores consolidados no âmbito do universo da AC</t>
  </si>
  <si>
    <t>(4) = (1) - (2) + (3)</t>
  </si>
  <si>
    <t>(8) = (5) - (6) + (7)</t>
  </si>
  <si>
    <t>(9) = (1) + (5)</t>
  </si>
  <si>
    <t>(10) = (4) + (8)</t>
  </si>
  <si>
    <t>(11)</t>
  </si>
  <si>
    <t>(12)</t>
  </si>
  <si>
    <t>(13)</t>
  </si>
  <si>
    <t>(14) = (10) - (11) - (12) + (13)</t>
  </si>
  <si>
    <t>1. Receita Efetiva</t>
  </si>
  <si>
    <t>2. Despesa Efetiva</t>
  </si>
  <si>
    <t>7. Saldo Global (1. - 2.)</t>
  </si>
  <si>
    <t>QREN 2007-2013</t>
  </si>
  <si>
    <t>Portugal 2020</t>
  </si>
  <si>
    <t>Portugal 2030</t>
  </si>
  <si>
    <t>Programa Operacional</t>
  </si>
  <si>
    <t>Fatores de Competitividade</t>
  </si>
  <si>
    <t>COMPETE 2020 - Competitividade e Internacionalização</t>
  </si>
  <si>
    <t>COMPETE  2030 - Inovação e Transição Digital</t>
  </si>
  <si>
    <t>Cooperação Inter-Regional</t>
  </si>
  <si>
    <t>Cooperação Territorial Europeia</t>
  </si>
  <si>
    <t>Cooperação Territorial Europeia - Interregional</t>
  </si>
  <si>
    <t>Cooperação Transfronteiriça</t>
  </si>
  <si>
    <t>Cooperação Territorial Europeia - Transfronteiriça</t>
  </si>
  <si>
    <t>Cooperação Transnacional</t>
  </si>
  <si>
    <t>Cooperação Territorial Europeia - Transnacional</t>
  </si>
  <si>
    <t>Regional Alentejo</t>
  </si>
  <si>
    <t>Alentejo 2020</t>
  </si>
  <si>
    <t>Alentejo 2030</t>
  </si>
  <si>
    <t>Regional Algarve</t>
  </si>
  <si>
    <t>Cresc Algarve 2020</t>
  </si>
  <si>
    <t>Algarve 2030</t>
  </si>
  <si>
    <t>Regional Centro</t>
  </si>
  <si>
    <t>Centro 2020</t>
  </si>
  <si>
    <t>Centro 2030</t>
  </si>
  <si>
    <t>Regional Lisboa</t>
  </si>
  <si>
    <t>Lisboa 2020</t>
  </si>
  <si>
    <t>Lisboa 2030</t>
  </si>
  <si>
    <t>Regional Norte</t>
  </si>
  <si>
    <t>Norte 2020</t>
  </si>
  <si>
    <t>Norte 2030</t>
  </si>
  <si>
    <t>Potencial Humano</t>
  </si>
  <si>
    <t>POCH - Capital Humano</t>
  </si>
  <si>
    <t>Pessoas 2030 - Demografia, Qualificações e Inclusão</t>
  </si>
  <si>
    <t>POISE - Inclusão Social e Emprego</t>
  </si>
  <si>
    <t>Programas Regionais Continente</t>
  </si>
  <si>
    <t>Valorização do Território</t>
  </si>
  <si>
    <t>POSEUR - Sustentabilidade e Eficiência no uso de Recursos</t>
  </si>
  <si>
    <t>Sustentável 2030 -  Ação Climática e Sustentabilidade</t>
  </si>
  <si>
    <t>Assistência Técnica - FEDER</t>
  </si>
  <si>
    <t>POAT 2020 - Assistência Técnica</t>
  </si>
  <si>
    <t>Assistência Técnica - FSE</t>
  </si>
  <si>
    <t>PDR - Continente</t>
  </si>
  <si>
    <t>PDR - Programa de Desenvolvimento Rural</t>
  </si>
  <si>
    <t>FEADER - Fundo Europeu Agrícola de Desenvolvimento Rural</t>
  </si>
  <si>
    <t>PROMAR</t>
  </si>
  <si>
    <t>FEAMP - Fundo Europeu dos Assuntos Marítimos e das Pescas</t>
  </si>
  <si>
    <t>MAR 2030 - Fundo Europeu dos Assuntos Marítimos, das Pescas e Aquicultura</t>
  </si>
  <si>
    <t>Feder QCA III e PO</t>
  </si>
  <si>
    <t>Feder Cooperação</t>
  </si>
  <si>
    <t>Fundo Social Europeu</t>
  </si>
  <si>
    <t>Feoga Orientação/FEADER</t>
  </si>
  <si>
    <t>Feoga Garantia/Feaga</t>
  </si>
  <si>
    <t>Fundo Europeu das pescas</t>
  </si>
  <si>
    <t>P001 – Órgãos de Soberania</t>
  </si>
  <si>
    <t>P002 – Governação</t>
  </si>
  <si>
    <t xml:space="preserve">P003 – Representação Externa </t>
  </si>
  <si>
    <t>P004 – Defesa</t>
  </si>
  <si>
    <t>P005 – Segurança Interna</t>
  </si>
  <si>
    <t>P006 – Justiça</t>
  </si>
  <si>
    <t>P007 – Finanças</t>
  </si>
  <si>
    <t>P009 – Economia e Mar</t>
  </si>
  <si>
    <t>P010 – Cultura</t>
  </si>
  <si>
    <t>P011 – Ciência, Tecnologia e Ens. Superior</t>
  </si>
  <si>
    <t>P012 – Ensino Básico e Secundário e Adm. Escolar</t>
  </si>
  <si>
    <t>P013 – Trabalho, Solidariedade e Seg. Social</t>
  </si>
  <si>
    <t>P014 – Saúde</t>
  </si>
  <si>
    <t>P015 – Ambiente e Ação Climática</t>
  </si>
  <si>
    <t>P016 – Infraestruturas e Habitação</t>
  </si>
  <si>
    <t>P017 – Agricultura e Alimentação</t>
  </si>
  <si>
    <t>Despesa Total Consolidada</t>
  </si>
  <si>
    <t>Financiamento Europeu</t>
  </si>
  <si>
    <t>Estrutura_x000D_
%</t>
  </si>
  <si>
    <t>(4)=(3)/Total</t>
  </si>
  <si>
    <t>Mar 2020 - Fundo Europeu dos Assuntos e Pescas</t>
  </si>
  <si>
    <t>Plano de Recuperação e Resiliência</t>
  </si>
  <si>
    <t>Financiamento Nacional M€</t>
  </si>
  <si>
    <t>Financiamento Comunitário*
M€</t>
  </si>
  <si>
    <t>Total
M€</t>
  </si>
  <si>
    <t>Dos quais:
Projectos só com financiamento nacional (M€)</t>
  </si>
  <si>
    <t>Dos quais:
Projectos cofinanciados (M€)</t>
  </si>
  <si>
    <t>(%) Financiamento comunitário no total da despesa</t>
  </si>
  <si>
    <t>Cap.50</t>
  </si>
  <si>
    <t>(4)=(1)+(3)</t>
  </si>
  <si>
    <t>(3)/(4)*100</t>
  </si>
  <si>
    <t>013 -Trabalho, Solidariedade e Segurança Social</t>
  </si>
  <si>
    <t>Estrutura (%)</t>
  </si>
  <si>
    <t>Notas: 
Valores não consolidados. Exclui transferências do Orçamento do Estado para os serviços e fundos autónomos.
* No Capítulo 50 inclui-se a despesa efetuada pelos serviços e fundos autónomos financiada por receita proveniente de transferências do Orçamento do Estado.
Elementos Informativos — Mapa 13A — Projetos — Resumo por Fontes de Financiamento.
Fonte: Direção-Geral do Orçamento.</t>
  </si>
  <si>
    <t>Medidas</t>
  </si>
  <si>
    <t>Financiamento Nacional
M€</t>
  </si>
  <si>
    <t>Financiamento Comunitário
M€</t>
  </si>
  <si>
    <t>Estrutura</t>
  </si>
  <si>
    <t>Serviços gerais da administração pública</t>
  </si>
  <si>
    <t>Administração geral</t>
  </si>
  <si>
    <t>Negócios estrangeiros</t>
  </si>
  <si>
    <t>Cooperação económica externa</t>
  </si>
  <si>
    <t>Investigação científica de caráter geral</t>
  </si>
  <si>
    <t>Defesa nacional</t>
  </si>
  <si>
    <t>Investigação</t>
  </si>
  <si>
    <t>Forças armadas</t>
  </si>
  <si>
    <t>Segurança e ordem públicas</t>
  </si>
  <si>
    <t>Administração e regulamentação</t>
  </si>
  <si>
    <t>Forças de segurança</t>
  </si>
  <si>
    <t>Sistema judiciário</t>
  </si>
  <si>
    <t>Sistema prisional, de reinserção social e de menores</t>
  </si>
  <si>
    <t>Proteção civil e luta contra incêndios</t>
  </si>
  <si>
    <t>Lpiefss - sistemas de tecnologias de informação e comunicação</t>
  </si>
  <si>
    <t>Lpiefss - infraestruturas</t>
  </si>
  <si>
    <t>Lpiefss - veículos</t>
  </si>
  <si>
    <t>Lpiefss - armamento</t>
  </si>
  <si>
    <t>Lpiefss - equipamento de proteção individual</t>
  </si>
  <si>
    <t>Lpiefss - equipamento de apoio à atividade operacional</t>
  </si>
  <si>
    <t>Lpiefss - equipamento para funções especializadas</t>
  </si>
  <si>
    <t>Estabelecimentos de ensino não superior</t>
  </si>
  <si>
    <t>Estabelecimentos de ensino superior</t>
  </si>
  <si>
    <t>Hospitais e clínicas</t>
  </si>
  <si>
    <t>Serviços individuais de saúde</t>
  </si>
  <si>
    <t>Segurança e ação social</t>
  </si>
  <si>
    <t>Violência doméstica - prevenção e proteção à vítima</t>
  </si>
  <si>
    <t>Habitação e serviços coletivos</t>
  </si>
  <si>
    <t>Ordenamento do território</t>
  </si>
  <si>
    <t>Proteção do meio ambiente e conservação da natureza</t>
  </si>
  <si>
    <t>Serviços culturais, recreativos e religiosos</t>
  </si>
  <si>
    <t>Desporto, recreio e lazer</t>
  </si>
  <si>
    <t>Agricultura, pecuária, silvicultura, caça, pesca</t>
  </si>
  <si>
    <t>Agricultura e pecuária</t>
  </si>
  <si>
    <t>Pesca</t>
  </si>
  <si>
    <t>Transportes e comunicações</t>
  </si>
  <si>
    <t>Transportes rodoviários</t>
  </si>
  <si>
    <t>Transportes ferroviários</t>
  </si>
  <si>
    <t>Transportes marítimos e fluviais</t>
  </si>
  <si>
    <t>Parcerias público-privadas</t>
  </si>
  <si>
    <t>Comércio e turismo</t>
  </si>
  <si>
    <t>Simplex+</t>
  </si>
  <si>
    <t>Outras funções económicas</t>
  </si>
  <si>
    <t>Relações gerais do trabalho</t>
  </si>
  <si>
    <t>Diversas não especificadas</t>
  </si>
  <si>
    <t>Contingência covid-19</t>
  </si>
  <si>
    <t>Prevenção, contenção, mitigação e tratamento da infeção epidemiológica</t>
  </si>
  <si>
    <t>Garantir normalidade</t>
  </si>
  <si>
    <t>Plano de recuperação e resiliência</t>
  </si>
  <si>
    <t>Programa ativar</t>
  </si>
  <si>
    <t>Florestas</t>
  </si>
  <si>
    <t>Impacto do choque geopolítico</t>
  </si>
  <si>
    <t>Plano nacional de gestão integrada de fogos rurais</t>
  </si>
  <si>
    <t>Notas: Exclui transferências do Orçamento do Estado para os serviços e fundos autónomos. Elementos informativos — Mapa 13D — Projetos — Resumo por Programas e Medidas e Mapa 13G — Projetos — Ministério por Programa e Medidas.
Fonte: Direção-Geral do Orçamento.</t>
  </si>
  <si>
    <t>Agrupamento Económico</t>
  </si>
  <si>
    <t>Despesas Corrente</t>
  </si>
  <si>
    <t>Despesas com Pessoal</t>
  </si>
  <si>
    <t>Aquisição de Bens e Serviços</t>
  </si>
  <si>
    <t>Encargos Correntes da Dívida</t>
  </si>
  <si>
    <t>Empresas públicas</t>
  </si>
  <si>
    <t>Empresas privadas</t>
  </si>
  <si>
    <t>Aquisição de Bens de Capital</t>
  </si>
  <si>
    <t>Despesa Total Efetiva</t>
  </si>
  <si>
    <t xml:space="preserve">Despesa Total </t>
  </si>
  <si>
    <t>Notas: 
Valores não consolidados. Exclui transferências do Orçamento do Estado para os serviços e fundos autónomos.
Fonte: Direção-Geral do Orçamento.</t>
  </si>
  <si>
    <t>NUTS I e NUTS II</t>
  </si>
  <si>
    <t>Continente</t>
  </si>
  <si>
    <t>Área Metropolitana de Lisboa</t>
  </si>
  <si>
    <t>Várias NUTS II do Continente</t>
  </si>
  <si>
    <t>Açores</t>
  </si>
  <si>
    <t>Madeira</t>
  </si>
  <si>
    <t>Várias NUTS I do País</t>
  </si>
  <si>
    <t>Estrangeiro</t>
  </si>
  <si>
    <t>Execução Consolidada</t>
  </si>
  <si>
    <t>Variação %
2022-2023</t>
  </si>
  <si>
    <t>Peso (%)</t>
  </si>
  <si>
    <t>Adm. Regional</t>
  </si>
  <si>
    <t>Adm. Local</t>
  </si>
  <si>
    <t>R.02 - Imp. Indiretos</t>
  </si>
  <si>
    <t>Isenção de pagamento da Taxa Social Única (estimativa)</t>
  </si>
  <si>
    <t>R.03 - Contrib. SS</t>
  </si>
  <si>
    <t>Adiamento, redução ou isenção de rendas de imóveis</t>
  </si>
  <si>
    <t>R.07 - Vendas Bens e Serv.</t>
  </si>
  <si>
    <t>Saúde: Recursos humanos (contratações, horas extra e outros abonos)</t>
  </si>
  <si>
    <t>D.01 - Desp. c/ pessoal</t>
  </si>
  <si>
    <t>Saúde: aquisição de vacinas</t>
  </si>
  <si>
    <t>D.02 - Aq. Bens e Serv.</t>
  </si>
  <si>
    <t>Saúde: aquisição de doses de tratamento de Remdesivir</t>
  </si>
  <si>
    <t>Saúde: testes COVID-19</t>
  </si>
  <si>
    <t>Saúde: equipamentos de proteção individual (EPI), medicamentos e outros</t>
  </si>
  <si>
    <t>EPI, adaptação dos locais de trabalho, produtos e serviços de limpeza</t>
  </si>
  <si>
    <t xml:space="preserve">Universalização da escola digital </t>
  </si>
  <si>
    <t>Programa Ativar - Formação</t>
  </si>
  <si>
    <t>Outras Aquisições de Bens e Serviços</t>
  </si>
  <si>
    <t>D.04 - Transf. Correntes</t>
  </si>
  <si>
    <t>Apoios extraordinários ao rendimento dos trabalhadores</t>
  </si>
  <si>
    <t>Layoff simplificado</t>
  </si>
  <si>
    <t>Apoio extraordinário serviços públicos de transporte de passageiros</t>
  </si>
  <si>
    <t>Isolamento profilático</t>
  </si>
  <si>
    <t>Subsídio de doença por infecção SARS-CoV-2</t>
  </si>
  <si>
    <t>Apoios ao emprego (inclui complementos layoff)</t>
  </si>
  <si>
    <t>Programa Ativar - Bolsas de formação</t>
  </si>
  <si>
    <t>Apoios sociais às famílias</t>
  </si>
  <si>
    <t>Subsídios de assistência a filho e a neto</t>
  </si>
  <si>
    <t>Outros apoios</t>
  </si>
  <si>
    <t>Apoio a associações humanitárias de bombeiros</t>
  </si>
  <si>
    <t>Outros apoios de proteção social</t>
  </si>
  <si>
    <t>Novo incentivo à normalização da atividade empresarial</t>
  </si>
  <si>
    <t>D.05 - Subsídios</t>
  </si>
  <si>
    <t>Programa Ativar</t>
  </si>
  <si>
    <t>Apoios ao cinema e audiovisual</t>
  </si>
  <si>
    <t>D.06/D.11 - Otr. Desp. Correntes/Capital</t>
  </si>
  <si>
    <t>Saúde: equipamentos e outros</t>
  </si>
  <si>
    <t>D.07 - Aq. Bens de Capital</t>
  </si>
  <si>
    <t>Outros equipamentos</t>
  </si>
  <si>
    <t>Apoio ao teletrabalho</t>
  </si>
  <si>
    <t>Linha Invest RAM</t>
  </si>
  <si>
    <t>D.08 - Transf. Capital</t>
  </si>
  <si>
    <t>Linha de crédito Apoiar Madeira 2020</t>
  </si>
  <si>
    <t>Programa Apoiar.PT - apoios à economia</t>
  </si>
  <si>
    <t>Programa Adaptar</t>
  </si>
  <si>
    <t>Programa Adaptar Turismo</t>
  </si>
  <si>
    <t>Programa APOIAR RENDAS</t>
  </si>
  <si>
    <t>Total da Despesa efetiva</t>
  </si>
  <si>
    <t>D.09 - Ativos financeiros</t>
  </si>
  <si>
    <t>Total da Despesa Orçamental</t>
  </si>
  <si>
    <t>Operações Extra-orçamentais</t>
  </si>
  <si>
    <t>D.12 - Operações extra-orçamentais</t>
  </si>
  <si>
    <t>Programa APOIAR + SIMPLES</t>
  </si>
  <si>
    <t>Linha de apoio à economia</t>
  </si>
  <si>
    <t>Total da Despesa Extra-orçamental</t>
  </si>
  <si>
    <t>Subsector</t>
  </si>
  <si>
    <t>Junho</t>
  </si>
  <si>
    <t>(9)</t>
  </si>
  <si>
    <t>(10)</t>
  </si>
  <si>
    <t>(14)=(13)-(12)</t>
  </si>
  <si>
    <t>Admin. Central excl. Subsetor da Saúde</t>
  </si>
  <si>
    <t>Subsector da Saúde</t>
  </si>
  <si>
    <t>Unidades de Saúde EPE</t>
  </si>
  <si>
    <t>Entidades públicas reclassificadas</t>
  </si>
  <si>
    <t>Total AP</t>
  </si>
  <si>
    <t>Outras entidades públicas</t>
  </si>
  <si>
    <t>Empresas públicas não reclassificadas</t>
  </si>
  <si>
    <t>Total das entidades públicas</t>
  </si>
  <si>
    <t>Entidades Públicas</t>
  </si>
  <si>
    <t>PMP (em dias)</t>
  </si>
  <si>
    <t>Administração Local(2)</t>
  </si>
  <si>
    <t xml:space="preserve">Sector Empresarial do Estado </t>
  </si>
  <si>
    <t>PMP Total das Entidades Públicas</t>
  </si>
  <si>
    <t>Unidades de Saúde (1)</t>
  </si>
  <si>
    <t>PMP/2022</t>
  </si>
  <si>
    <t>PMP/2023</t>
  </si>
  <si>
    <t>Objetivos para 2023</t>
  </si>
  <si>
    <t>Cumprimentos dos Objetivos</t>
  </si>
  <si>
    <t>(em dias)</t>
  </si>
  <si>
    <t xml:space="preserve"> 30 ≤ PMP &lt; 40</t>
  </si>
  <si>
    <t>Superou</t>
  </si>
  <si>
    <t>60 ≤ PMP &lt; 68</t>
  </si>
  <si>
    <t>Não Cumpriu</t>
  </si>
  <si>
    <t>79 ≤ PMP &lt; 90</t>
  </si>
  <si>
    <t>Cumpriu</t>
  </si>
  <si>
    <t>66 ≤ PMP &lt; 75</t>
  </si>
  <si>
    <t>PMP   (nº dias)</t>
  </si>
  <si>
    <t>GESTÃO ADMINISTRATIVA E FINANCEIRA DA CULTURA</t>
  </si>
  <si>
    <t>DIREÇÃO GERAL DE ALIMENTAÇÃO E VETERINÁRIA</t>
  </si>
  <si>
    <t>CENTRO HOSPITALAR DE LISBOA CENTRAL, EPE</t>
  </si>
  <si>
    <t>CENTRO HOSPITALAR MÉDIO AVE, EPE</t>
  </si>
  <si>
    <t>CENTRO HOSPITALAR VILA NOVA GAIA/ESPINHO, EPE</t>
  </si>
  <si>
    <t>CENTRO HOSPITALAR DE LISBOA - ZONA OCIDENTAL, EPE</t>
  </si>
  <si>
    <t>CENTRO HOSPITALAR DO BARREIRO - MONTIJO, EPE</t>
  </si>
  <si>
    <t>HOSPITAL DA SENHORA DA OLIVEIRA GUIMARÃES, EPE</t>
  </si>
  <si>
    <t>DIREÇÃO GERAL DA SAÚDE</t>
  </si>
  <si>
    <t>CENTRO HOSPITALAR TONDELA-VISEU, EPE</t>
  </si>
  <si>
    <t>CENTRO HOSPITALAR TRÁS-OS-MONTES E ALTO DOURO, EPE</t>
  </si>
  <si>
    <t>SECRETARIA GERAL DO MINISTÉRIO DA JUSTIÇA</t>
  </si>
  <si>
    <t>CENTRO HOSPITALAR DO ALGARVE, EPE</t>
  </si>
  <si>
    <t>UNIDADE LOCAL DE SAÚDE ALTO MINHO, EPE</t>
  </si>
  <si>
    <t>INSTITUTO PORTUGUÊS DE ONCOLOGIA DE LISBOA, EPE</t>
  </si>
  <si>
    <t>CENTRO HOSPITALAR COVA DA BEIRA, EPE</t>
  </si>
  <si>
    <t>HOSPITAL DISTRITAL FIGUEIRA DA FOZ, EPE</t>
  </si>
  <si>
    <t>CENTRO HOSPITALAR LISBOA NORTE, EPE</t>
  </si>
  <si>
    <t>HOSPITAL GARCIA DE ORTA, EPE</t>
  </si>
  <si>
    <t>CENTRO HOSPITALAR DE ENTRE O DOURO E VOUGA, EPE</t>
  </si>
  <si>
    <t>CENTRO HOSPITALAR PÓVOA VARZIM / VILA DO CONDE, EPE</t>
  </si>
  <si>
    <t>HOSPITAL PROF. DOUTOR FERNANDO FONSECA, EPE</t>
  </si>
  <si>
    <t>CENTRO HOSPITALAR MÉDIO TEJO, EPE</t>
  </si>
  <si>
    <t>EDIA - EMPRESA DE DESENVOLVIMENTO DE INFRAESTRUTURAS DO ALQUEVA, SA</t>
  </si>
  <si>
    <t>CENTRO HOSPITALAR UNIVERSITÁRIO DE SANTO ANTÓNIO, EPE</t>
  </si>
  <si>
    <t>INSTITUTO PORTUGUÊS DE ONCOLOGIA DO PORTO, EPE</t>
  </si>
  <si>
    <t>UNIDADE LOCAL DO BAIXO ALENTEJO, EPE</t>
  </si>
  <si>
    <t>INSTITUTO PORTUGUÊS DE ONCOLOGIA DE COIMBRA, EPE</t>
  </si>
  <si>
    <t>UNIDADE LOCAL SAÚDE DO LITORAL ALENTEJANO, EPE</t>
  </si>
  <si>
    <t>HOSPITAL DISTRITAL SANTARÉM, EPE</t>
  </si>
  <si>
    <t>HOSPITAL DISTRITAL S.MARIA MAIOR, EPE - BARCELOS</t>
  </si>
  <si>
    <t>INSTITUTO DE AÇÃO SOCIAL DAS FORÇAS ARMADAS</t>
  </si>
  <si>
    <t>CENTRO HOSPITALAR DE LEIRIA-POMBAL, EPE</t>
  </si>
  <si>
    <t>HOSPITAL ESPÍRITO SANTO DE ÉVORA, EPE</t>
  </si>
  <si>
    <t>UNIDADE LOCAL SAÚDE NORTE ALENTEJANO, EPE</t>
  </si>
  <si>
    <t xml:space="preserve">SECRETARIA-GERAL DO MINISTÉRIO DA EDUCAÇÃO </t>
  </si>
  <si>
    <t>CENTRO HOSPITALAR DE SÃO JOÃO, EPE</t>
  </si>
  <si>
    <t>SIRESP - GESTÃO DE REDES DIGITAIS DE SEGURANÇA E EMERGÊNCIA, S.A.</t>
  </si>
  <si>
    <t>HOSPITAL ROVISCO PAIS</t>
  </si>
  <si>
    <t>SAS - INSTITUTO POLITÉCNICO DE LEIRIA</t>
  </si>
  <si>
    <t>HOSPITAL  DE VILA FRANCA DE  XIRA, EPE</t>
  </si>
  <si>
    <t>Passivos não financeiros</t>
  </si>
  <si>
    <t xml:space="preserve">Contas a pagar </t>
  </si>
  <si>
    <t>Despesas correntes</t>
  </si>
  <si>
    <t xml:space="preserve">     Remunerações certas e permanentes</t>
  </si>
  <si>
    <t xml:space="preserve">     Abonos variáveis ou eventuais</t>
  </si>
  <si>
    <t xml:space="preserve">     Segurança social</t>
  </si>
  <si>
    <t xml:space="preserve">       dos quais:</t>
  </si>
  <si>
    <t xml:space="preserve">   dos quais:</t>
  </si>
  <si>
    <t>ADSE</t>
  </si>
  <si>
    <t>IASFA</t>
  </si>
  <si>
    <t>Gestão Administrativa e Financeira da Cultura</t>
  </si>
  <si>
    <t xml:space="preserve">     Administrações Públicas</t>
  </si>
  <si>
    <t xml:space="preserve">     Outras</t>
  </si>
  <si>
    <t>Despesas de capital</t>
  </si>
  <si>
    <t>Contas a pagar</t>
  </si>
  <si>
    <t xml:space="preserve">   Remunerações certas e permanentes</t>
  </si>
  <si>
    <t xml:space="preserve">   Abonos variáveis ou eventuais</t>
  </si>
  <si>
    <t xml:space="preserve">   Segurança social</t>
  </si>
  <si>
    <t xml:space="preserve">     da qual:</t>
  </si>
  <si>
    <t xml:space="preserve">       Encargos com saúde</t>
  </si>
  <si>
    <t xml:space="preserve">   Administrações Públicas</t>
  </si>
  <si>
    <t xml:space="preserve">   Outras</t>
  </si>
  <si>
    <t>Notas: 
Os valores apresentados encontram-se expurgados dos montantes consolidados no âmbito das Administrações Públicas.	
Os valores de despesa incluem montantes que resultam também de operações Extraorçamentais.	
O presente quadro consiste num resumo do quadro «A54 — Execução das medidas adotadas no âmbito da COVID-19 por classificação económica e por subsetor das Administrações Públicas», divulgado na secção de «Anexos» deste relatório.	
O reporte do subsetor da Administração Local, que inclui municípios e freguesias, encontra-se suspenso.	
Fontes: Direção-Geral do Orçamento, Autoridade Tributária e Aduaneira, Ministério das Finanças, Instituto de Gestão Financeira da Segurança Social, I.P., entidades coordenadoras dos Programas, Direção Regional do Orçamento e Tesouro da Região Autónoma dos Açores, Direção Regional do Orçamento e Tesouro da Região Autónoma da Madeira, Direção-Geral das Autarquias Locais.</t>
  </si>
  <si>
    <t>Quadro 3.7. Evolução da situação financeira da Administração Central</t>
  </si>
  <si>
    <t>Contributo 
(em p.p.)</t>
  </si>
  <si>
    <t>Efeitos Extraordinários</t>
  </si>
  <si>
    <t>Quadro 3.8. Impacto dos efeitos extraordinários no saldo global da Administração Central</t>
  </si>
  <si>
    <t>Efeitos 
extraordinários</t>
  </si>
  <si>
    <t>Medidas fiscais no âmbito da pandemia - Prorrogação do pagamento do IVA</t>
  </si>
  <si>
    <t>Medidas fiscais no âmbito do choque geopolítico - Apoio extraordinários às famílias (restituições de IRS)</t>
  </si>
  <si>
    <t>Medidas fiscais no âmbito do choque geopolítico - Suspensão da taxa de carbono - ISP</t>
  </si>
  <si>
    <t>Medidas fiscais no âmbito do choque geopolítico - Suspensão da taxa de carbono - IVA</t>
  </si>
  <si>
    <t>Medidas fiscais no âmbito do choque geopolítico - Redução do ISP equivalente à descida do IVA para 13%</t>
  </si>
  <si>
    <t>Medidas fiscais no âmbito do choque geopolítico - Devolução da receita adicional de IVA via ISP</t>
  </si>
  <si>
    <t>Medidas fiscais no âmbito do choque geopolítico - Apoio setor agrícola - ISP</t>
  </si>
  <si>
    <t>Medidas fiscais no âmbito do choque geopolítico - Redução do IVA da Eletricidade</t>
  </si>
  <si>
    <t>Ativos por impostos diferidos (IRC)</t>
  </si>
  <si>
    <t>Consignação do IRC ao Fundo de Estabilização Financeira da Segurança Social (FEFSS)</t>
  </si>
  <si>
    <t>Leilão no âmbito da 5.ª Geração de comunicações móveis (5G)</t>
  </si>
  <si>
    <t>Dividendos Banco de Portugal</t>
  </si>
  <si>
    <t>Dividendos da Caixa Geral de Depósitos</t>
  </si>
  <si>
    <t>Princípio da onerosidade (receita registada pela Direção-Geral do Tesouro e Finanças (DGTF) de rendas de anos anteriores)</t>
  </si>
  <si>
    <t>Outras Receitas Correntes</t>
  </si>
  <si>
    <t>Restituições da contribuição financeira da União Europeia</t>
  </si>
  <si>
    <t>Devolução ao Estado pela REN (via Fundo Ambiental) de apoios às tarifas de gás</t>
  </si>
  <si>
    <t>Devolução ao Estado pela CGA do saldo da gerência de 2021 de receitas de impostos</t>
  </si>
  <si>
    <t>Alienação de aeronaves à República da Roménia</t>
  </si>
  <si>
    <t>Transferência das responsabilidades detidas pelo Fundo de Pensões do Pessoal da CGD para a CGA</t>
  </si>
  <si>
    <t>Medidas fiscais no âmbito da pandemia</t>
  </si>
  <si>
    <t>Medidas Fiscais em resposta ao Impacto Geopolítico</t>
  </si>
  <si>
    <t xml:space="preserve">Despesas com pessoal </t>
  </si>
  <si>
    <t xml:space="preserve">Despesa associada à resposta à situação epidemiológica causada pelo vírus SARS-Cov-2 </t>
  </si>
  <si>
    <t>Despesa associada à resposta ao Impacto Geopolítico</t>
  </si>
  <si>
    <t xml:space="preserve">Aquisição de bens e serviços correntes </t>
  </si>
  <si>
    <t>Regularização de dívidas vencidas a fornecedores por parte de entidades do Serviço Nacional de Saúde, com contrapartida em reforços dos respetivos capitais pelo Estado</t>
  </si>
  <si>
    <t>Pagamento à parceria público-privada do Hospital de Loures, efetuado em janeiro de 2022, decorrente de decisão arbitral de tribunal.</t>
  </si>
  <si>
    <t>Alteração da contabilização da despesa suportada pelos Estabelecimentos de Educação e Ensinos Básico e Secundário no âmbito dos encargos de funcionamento de "Outras despesas correntes" para "Aquisição de bens e serviços".</t>
  </si>
  <si>
    <t>Despesa associada à resposta à situação epidemiológica causada pelo vírus SARS-Cov-2</t>
  </si>
  <si>
    <t>Transferências correntes - compensação faseada às autarquias relativamente às transferências efetivadas em 2018 ao abrigo da Lei de Finanças Locais - art. 5.º da Lei n.º 73/2013, de 3 de setembro, na redação pela Lei n.º 51/2018, 16 de agosto</t>
  </si>
  <si>
    <t>Transferência para a Grécia, através do Mecanismo Europeu de Estabilidade (MEE), dos montantes equivalentes aos rendimentos obtidos no Programa para os Mercados de Valores Mobiliários (SMP) / Acordo sobre Ativos Financeiros Líquidos (ANFA).</t>
  </si>
  <si>
    <t>Transferências realizadas pelo Fundo Ambiental relativos à receita dos leilões CELE (Comércio Europeu de Licenças de Emissão)</t>
  </si>
  <si>
    <t xml:space="preserve">Alteração da contabilização da despesa suportada pelos Estabelecimentos de Educação e Ensinos Básico e Secundário no âmbito dos encargos de funcionamento de "Outras despesas correntes" para "Aquisição de bens e serviços". </t>
  </si>
  <si>
    <t xml:space="preserve">Aquisição de bens de capital </t>
  </si>
  <si>
    <t>Metropolitano de Lisboa, E.P.E. - pagamentos de valor residual de contrato de leasing operacional de material circulante.</t>
  </si>
  <si>
    <t>Transferências de capital - compensação faseada às autarquias relativamente às transferências efetivadas em 2018 ao abrigo da Lei de Finanças Locais - art.º 5.º da Lei n.º 73/2013, de 3 de setembro, na redação pela Lei n.º 51/2018, 16 de agosto</t>
  </si>
  <si>
    <t xml:space="preserve">Impacto no Saldo Global </t>
  </si>
  <si>
    <t xml:space="preserve">Agregados </t>
  </si>
  <si>
    <t>Orçamento Inicial 2023
24-D/2022
(1)</t>
  </si>
  <si>
    <t>Execução Orçamental
(2)</t>
  </si>
  <si>
    <t>Execução vs Orçamento Inicial
(2)-(1)</t>
  </si>
  <si>
    <t>Receita Corrente</t>
  </si>
  <si>
    <t>Contribuições para Segurança Social, CGA e ADSE</t>
  </si>
  <si>
    <t>Receita não fiscal</t>
  </si>
  <si>
    <t>Receita Capital</t>
  </si>
  <si>
    <t>Saldo Global</t>
  </si>
  <si>
    <t>Nota: O quadro evidencia os valores de previsão implícitos ao Orçamento do Estado para 2023 e de execução verificada.
Fonte: Direção-Geral do Orçamento.</t>
  </si>
  <si>
    <t>Orçamento inicial</t>
  </si>
  <si>
    <t>Orçamento_x000D_
 final</t>
  </si>
  <si>
    <t>Quadro 3.11. Afetação da dotação comum relativa às forças nacionais destacadas: receitas de impostos</t>
  </si>
  <si>
    <t>Orçamento final</t>
  </si>
  <si>
    <t>Quadro 2.1. Conta consolidada das Administrações Públicas: 2023 — ótica de contas nacionais</t>
  </si>
  <si>
    <t>Adm. 
Central</t>
  </si>
  <si>
    <t>Fundos Seg. Social</t>
  </si>
  <si>
    <t>Tx var. %</t>
  </si>
  <si>
    <t>(% do PIB)</t>
  </si>
  <si>
    <t>1. Receita Fiscal</t>
  </si>
  <si>
    <t>Impostos sobre a Produção e Importação</t>
  </si>
  <si>
    <t>Impostos correntes sobre Rendimento e Património</t>
  </si>
  <si>
    <t>2. Contribuições Sociais</t>
  </si>
  <si>
    <t xml:space="preserve">      Das quais: Contribuições Sociais Efetivas</t>
  </si>
  <si>
    <t>3. Vendas</t>
  </si>
  <si>
    <t xml:space="preserve">4. Outra Receita Corrente </t>
  </si>
  <si>
    <t>5. Total da Receita Corrente (1+2+3+4)</t>
  </si>
  <si>
    <t xml:space="preserve">6. Receita de Capital </t>
  </si>
  <si>
    <t>7. Total da Receita (5+6)</t>
  </si>
  <si>
    <t>8. Consumo Intermédio</t>
  </si>
  <si>
    <t>9. Despesas com pessoal</t>
  </si>
  <si>
    <t>10. Prestações Sociais</t>
  </si>
  <si>
    <t xml:space="preserve">      Das quais: não em espécie</t>
  </si>
  <si>
    <t>11. Juros</t>
  </si>
  <si>
    <t>12. Subsídios</t>
  </si>
  <si>
    <t>13. Outra Despesa Corrente</t>
  </si>
  <si>
    <t>14. Total da Despesa Corrente (8+9+10+11+12+13)</t>
  </si>
  <si>
    <t>15. Formação Bruta Capital Fixo</t>
  </si>
  <si>
    <t>16. Outra Despesa Capital</t>
  </si>
  <si>
    <t>17. Despesa de Capital (15+16)</t>
  </si>
  <si>
    <t>18. Total da Despesa (14+17)</t>
  </si>
  <si>
    <t>19. Capacid. (+)/Nec. (-) Financ. Líquido (7-18)</t>
  </si>
  <si>
    <t>Saldo Primário</t>
  </si>
  <si>
    <t>Quadro 2.2. Conta consolidada das Administrações Públicas: 2023 — ótica de contas nacionais — realizado e previsto</t>
  </si>
  <si>
    <t>(1) OE2023</t>
  </si>
  <si>
    <t>Total  da Receita</t>
  </si>
  <si>
    <t>Total da Despesa</t>
  </si>
  <si>
    <t>Capacid. (+)/Nec. (-) Financ. Líquido</t>
  </si>
  <si>
    <t>(2) 2023 E</t>
  </si>
  <si>
    <t>(3) 2023 PDE abril 2024</t>
  </si>
  <si>
    <t>(3) - (1)</t>
  </si>
  <si>
    <t>(Pontos percentuais do PIB)</t>
  </si>
  <si>
    <t>Fonte: Ministério das Finanças; Instituto Nacional de Estatística, 1.ª Notificação de 2024 do PDE (Procedimento dos Défices Excessivos), de abril de 2024.</t>
  </si>
  <si>
    <t>2023 - OE2023</t>
  </si>
  <si>
    <t>OE2023 (*)</t>
  </si>
  <si>
    <t>Despesas com Pessoal (1)</t>
  </si>
  <si>
    <t>Valorização salarial de 52,11€, com mínimo de 2%</t>
  </si>
  <si>
    <t>Valorização salarial - aumento extra 1% (2)</t>
  </si>
  <si>
    <t>Progressões e promoções</t>
  </si>
  <si>
    <t>Alterações a carreiras</t>
  </si>
  <si>
    <t>Aumento da RMMG para 761,58€</t>
  </si>
  <si>
    <t xml:space="preserve">Contratações em curso </t>
  </si>
  <si>
    <t>Aumento do subsídio de alimentação (4,77€ -&gt; 5,2€)</t>
  </si>
  <si>
    <t>Aumento extra do subsídio de alimentação (5,2€ -&gt; 6€) (2)</t>
  </si>
  <si>
    <t>Complemento excecional de pensão (medida de 2022)</t>
  </si>
  <si>
    <t>Reforço complemento solidário para idosos</t>
  </si>
  <si>
    <t>Atualização do indexante de apoios sociais (IAS)</t>
  </si>
  <si>
    <t>Manutenção do preço dos passes e tarifas</t>
  </si>
  <si>
    <t>Gratuitidade das creches (ano letivo 2022 / 2023)</t>
  </si>
  <si>
    <t>Aumento de lugares na RNCCI</t>
  </si>
  <si>
    <t>Apoio a estudantes do ensino superior deslocados</t>
  </si>
  <si>
    <t>Apoio extraordinário às famílias (medida 2022)</t>
  </si>
  <si>
    <t>Complemento ao apoio extraordinário para crianças e jovens (2)</t>
  </si>
  <si>
    <t>Apoio extraordinário às famílias mais vulneráveis (2)</t>
  </si>
  <si>
    <t>Apoio extraordinário à renda (2)</t>
  </si>
  <si>
    <t>Bonificação de juros (2)</t>
  </si>
  <si>
    <t>Apoio extraordinário a titulares de rendimentos e prestações sociais (medida de 2022)</t>
  </si>
  <si>
    <t>Entrega material militar</t>
  </si>
  <si>
    <t>Lei de Programação Militar</t>
  </si>
  <si>
    <t>Lei de Programação de Infraestruturas da Administração Interna</t>
  </si>
  <si>
    <t>Regime transitório de estabilização de preços do gás</t>
  </si>
  <si>
    <t>Apoio extraordinário ao gás natural</t>
  </si>
  <si>
    <t>Apoios a setores de produção agrícola e pescas (2)</t>
  </si>
  <si>
    <t>IP Indemnização</t>
  </si>
  <si>
    <t>Decisão Judicial "Barragem do Fridão"</t>
  </si>
  <si>
    <t>Revisão de despesa (1)</t>
  </si>
  <si>
    <t xml:space="preserve">Quadro 2.3. Receita: Principais medidas de política orçamental com impacto em 2023 </t>
  </si>
  <si>
    <t>IRS e Contribuições Sociais</t>
  </si>
  <si>
    <t>Aumento das despesas com pessoal (1)</t>
  </si>
  <si>
    <t>Valorização salarial de 52,11€, com mínimo de 2% e alterações a carreiras (1)</t>
  </si>
  <si>
    <t>Adicional da valorização salarial a 1% (1) (2)</t>
  </si>
  <si>
    <t>Aumento limiar de isenção do subsídio de refeição (4,77€ -&gt; 5,2€) (1)</t>
  </si>
  <si>
    <t>Aumento limiar de isenção do aumento extra do subsídio de refeição (5,2€ -&gt; 6€) (1) (2)</t>
  </si>
  <si>
    <t>Pacote IRS</t>
  </si>
  <si>
    <t>Atualização dos escalões a 5,1% (1)</t>
  </si>
  <si>
    <t>Redução de retenções na fonte para apoiar encargos de habitação (1)</t>
  </si>
  <si>
    <t>Reforma do Mínimo de Existência (1)</t>
  </si>
  <si>
    <t>Redução transversal das taxas (1)</t>
  </si>
  <si>
    <t>Alargamento do IRS Jovem (1)</t>
  </si>
  <si>
    <t>Aumento das deduções no IRS a partir do 2.º filho (1)</t>
  </si>
  <si>
    <t>Incentivo ao autoconsumo e venda de excedente de produção de energias renováveis à rede (1)</t>
  </si>
  <si>
    <t>Atualização Escalões IRS - correção SMN e dependentes (1) (2)</t>
  </si>
  <si>
    <t>Redução do IVA da Eletricidade (1)</t>
  </si>
  <si>
    <t>Transição para o mercado regulado gás (1)</t>
  </si>
  <si>
    <t>IVA Zero alimentar (2)</t>
  </si>
  <si>
    <t>Redução do ISP</t>
  </si>
  <si>
    <t>Gasóleo e gás profissional para transporte público de passageiros (1)</t>
  </si>
  <si>
    <t>Fim gradual das isenções de ISP (1)</t>
  </si>
  <si>
    <t>Apoio extraordinário aos custos com combustíveis na agricultura</t>
  </si>
  <si>
    <t>Atualização das taxas de IUC, ISV, IABA, IT, IMT a 4% (1)</t>
  </si>
  <si>
    <t>Isenção das taxas moderadoras</t>
  </si>
  <si>
    <t>Saldo Global incluindo Ativos Financeiros (Ótica da Contab. Pública)</t>
  </si>
  <si>
    <t>Operações financeiras consideradas no Saldo Global incluindo Ativos Financeiros</t>
  </si>
  <si>
    <t xml:space="preserve">   Empréstimos, concedidos (+)</t>
  </si>
  <si>
    <t xml:space="preserve">   Empréstimos, amortizações (-)</t>
  </si>
  <si>
    <t xml:space="preserve">   Ações e outras participações e unidades de participação, aquisição (+)</t>
  </si>
  <si>
    <t xml:space="preserve">   Ações e outras participações e unidades de participação, alienação (-)</t>
  </si>
  <si>
    <t xml:space="preserve">   Outras operações financeiras (+/-)</t>
  </si>
  <si>
    <t xml:space="preserve">      Juros de swaps</t>
  </si>
  <si>
    <t>Saldo Global excluindo Ativos Financeiros (Ótica da Contab. Pública) (1)</t>
  </si>
  <si>
    <t>Outras contas a receber (+) / a pagar (-)</t>
  </si>
  <si>
    <t xml:space="preserve">   Ajustamento temporal dos impostos e contribuições sociais </t>
  </si>
  <si>
    <t xml:space="preserve">   Outros </t>
  </si>
  <si>
    <t>Dos quais:</t>
  </si>
  <si>
    <t>Fundos de Pensões</t>
  </si>
  <si>
    <t>Juros devidos ao Estado pelas entidades públicas reclassificadas</t>
  </si>
  <si>
    <t>Material militar</t>
  </si>
  <si>
    <t>Decisão judicial "Barragem do Fridão"</t>
  </si>
  <si>
    <t>Ativos por impostos diferidos</t>
  </si>
  <si>
    <t>Ajustamentos accrual da ARL</t>
  </si>
  <si>
    <t>Diferença entre juros pagos  (+) e juros vencidos (-)</t>
  </si>
  <si>
    <t>Necessidade (-) Capacid. líq. de financ. (+) de outras entidades das Adm. Públicas</t>
  </si>
  <si>
    <t xml:space="preserve">Outros ajustamentos (+/-) </t>
  </si>
  <si>
    <t xml:space="preserve">      Dívidas Assumidas</t>
  </si>
  <si>
    <t xml:space="preserve">      Injeções de capital reclassificadas como despesa não-financeira</t>
  </si>
  <si>
    <t xml:space="preserve">      Garantias</t>
  </si>
  <si>
    <t xml:space="preserve">      Outros</t>
  </si>
  <si>
    <t>Total de ajustamentos CP a CN</t>
  </si>
  <si>
    <t>Necessidade (-)/ Capacidade líquida de financiamento (+)</t>
  </si>
  <si>
    <t xml:space="preserve">ENTIDADES </t>
  </si>
  <si>
    <t>Hospitais E.P.E.</t>
  </si>
  <si>
    <t>EDIA - Empresa de Desenvolvimento e Infra-estruturas do Alqueva, S.A.</t>
  </si>
  <si>
    <t>Metropolitano de Lisboa, E.P.E.</t>
  </si>
  <si>
    <t>CP - Comboios de Portugal, E.P.E.</t>
  </si>
  <si>
    <t>Construção Pública, E.P.E.</t>
  </si>
  <si>
    <t>Fundo de Fundos para a Internacionalização</t>
  </si>
  <si>
    <t>Fundo de Recuperação de Créditos “Lesados do BES” (*)</t>
  </si>
  <si>
    <t xml:space="preserve">SESARAM - Serviço de Saúde da Região Autónoma da Madeira, E.P.E. </t>
  </si>
  <si>
    <t>APRAM - Portos da Madeira, S.A.</t>
  </si>
  <si>
    <t>SPDO - Sociedade de Promoção e Desenvolvimento da Zona Oeste da Madeira, S.A.</t>
  </si>
  <si>
    <t>SMD - Sociedade Metropolitana de Desenvolvimento, S.A.</t>
  </si>
  <si>
    <t xml:space="preserve">SDNM - Sociedade de Desenvolvimento do Norte da Madeira, S.A.  </t>
  </si>
  <si>
    <t>SDPS - Sociedade de Desenvolvimento do Porto Santo, S.A.</t>
  </si>
  <si>
    <t>CARAM - Centro de Abate da Região Autónoma da Madeira, E.P.E.</t>
  </si>
  <si>
    <t>POAT 2030 - Assistência Técnica</t>
  </si>
  <si>
    <t>Ministérios</t>
  </si>
  <si>
    <t>Ação Governativa do Ministério do Ambiente e Ação Climática (Gab. Sec. Estado da Conservação da Natureza e das Florestas) (d)</t>
  </si>
  <si>
    <t>Quadro A39. Alterações à lista das entidades públicas reclassificadas no perímetro da Administração Central em 2023</t>
  </si>
  <si>
    <t>Quadro A41. Créditos especiais e outras alterações: despesa</t>
  </si>
  <si>
    <t>Quadro A52. Perímetro das entidades da Administração Central</t>
  </si>
  <si>
    <t>Quadro A51. Evolução da despesa efetiva consolidada da Administração Central por Programa Orçamental</t>
  </si>
  <si>
    <t>Quadro A23. Despesa fiscal em ISV, por função</t>
  </si>
  <si>
    <t>Quadro A24. Despesa fiscal em IUC e desagravamentos estruturais em IUC</t>
  </si>
  <si>
    <t>Quadro A25. Tipo de despesa fiscal em IUC</t>
  </si>
  <si>
    <t>Quadro A26. Despesa fiscal em IUC por função</t>
  </si>
  <si>
    <t>Quadro A27. Receita do IABA</t>
  </si>
  <si>
    <t>Quadro A28. Receita corrente não fiscal da Administração Central</t>
  </si>
  <si>
    <t>Quadro A29. Receita de capital da Administração Central</t>
  </si>
  <si>
    <t>Quadro A31. Receita efetiva não fiscal da Administração Central</t>
  </si>
  <si>
    <t>Quadro A32. Receita da Administração Central com dividendos e participações nos lucros das Administrações Públicas</t>
  </si>
  <si>
    <t>Quadro A33. Venda de bens de investimento da Administração Central por serviço</t>
  </si>
  <si>
    <t>Quadro A34. Despesa total por grandes agregados do subsetor Estado</t>
  </si>
  <si>
    <t>Quadro A36. Despesa consolidada da Administração Central por classificação orgânica</t>
  </si>
  <si>
    <t>Quadro A37. Transferências e subsídios da Administração Central para entidades públicas empresarias</t>
  </si>
  <si>
    <t>Quadro A38. Alterações ao perímetro da Administração Central em 2023</t>
  </si>
  <si>
    <t>Quadro A53. Execução das medidas adotadas no âmbito da pandemia de COVID-19  por classificação económica e por subsetor das Administrações Públicas</t>
  </si>
  <si>
    <t>Quadro A50. Projetos: regionalização — ótica NUTS</t>
  </si>
  <si>
    <t>Quadro A49. Projetos por agrupamento económico</t>
  </si>
  <si>
    <t>Quadro A48. Projetos por medidas</t>
  </si>
  <si>
    <t>Quadro A47. Despesa em projetos por Programa e fontes de financiamento</t>
  </si>
  <si>
    <t>Quadro A46. Financiamento europeu por programas operacionais</t>
  </si>
  <si>
    <t>Quadro A45. Fluxo de operações no âmbito dos subsetores da Administração Central</t>
  </si>
  <si>
    <t>Quadro A44. Despesa total financiada por fundos europeus</t>
  </si>
  <si>
    <t>Quadro A43. Programas operacionais</t>
  </si>
  <si>
    <t>Quadro A42. Consolidação da conta da Administração Central: 2023</t>
  </si>
  <si>
    <t>Quadro A40. Impacto das alterações ao perímetro na conta consolidada da Administração Central em 2023</t>
  </si>
  <si>
    <t>Quadro A22. Tipo de despesa fiscal em ISV</t>
  </si>
  <si>
    <t>Quadro A21. Despesa fiscal em ISV e desagravamentos estruturais em ISV</t>
  </si>
  <si>
    <t>Quadro A20. Despesa fiscal em IABA e IT, por função</t>
  </si>
  <si>
    <t>Quadro A19. Tipo de despesa fiscal em IABA e IT</t>
  </si>
  <si>
    <t>Quadro A18. Despesa fiscal em IABA e IT e desagravamentos estruturais em IABA e IT</t>
  </si>
  <si>
    <t>Quadro A17. Despesa fiscal em ISP, por função</t>
  </si>
  <si>
    <t xml:space="preserve">Quadro A16. Tipo de despesa fiscal em ISP </t>
  </si>
  <si>
    <t>Quadro A15. Despesa fiscal em ISP e desagravamentos estruturais em ISP</t>
  </si>
  <si>
    <t>Quadro A14. Despesa Fiscal em ISelo, por Função</t>
  </si>
  <si>
    <t>Quadro A13. Tipo de despesa fiscal em Iselo</t>
  </si>
  <si>
    <t>Quadro A12. Despesa Fiscal em Iselo e desagravamentos estruturais em Iselo</t>
  </si>
  <si>
    <t>Quadro A11. Despesa fiscal em IVA, por função</t>
  </si>
  <si>
    <t>Quadro A10. Tipo de despesa fiscal em IVA</t>
  </si>
  <si>
    <t>Quadro A9. Despesa Fiscal em IVA e desagravamentos estruturais em IVA</t>
  </si>
  <si>
    <t>Quadro A8. Despesa fiscal em IRC, por função</t>
  </si>
  <si>
    <t>Quadro A7. Tipo de despesa fiscal em IRC</t>
  </si>
  <si>
    <t xml:space="preserve">Quadro A6. Despesa fiscal em IRC e Desagravamentos estruturais em IRC </t>
  </si>
  <si>
    <t>Quadro A5. Despesa fiscal em IRS, por função</t>
  </si>
  <si>
    <t>Quadro A4. Tipo de despesa fiscal em IRS</t>
  </si>
  <si>
    <t>Quadro A3. Despesa fiscal em IRS e Desagravamentos estruturais em IRS</t>
  </si>
  <si>
    <t>Quadro A2. Função da despesa fiscal</t>
  </si>
  <si>
    <t>Quadro A1. Tipo de despesa fiscal</t>
  </si>
  <si>
    <t>Agregados de Despesa</t>
  </si>
  <si>
    <t>Cativos</t>
  </si>
  <si>
    <t>Descativações
4=1+2-3 </t>
  </si>
  <si>
    <t>Reserva Orçamental</t>
  </si>
  <si>
    <t>Mobilização da 
Reserva Orçamental
8=5+6-7</t>
  </si>
  <si>
    <t>Aplicação dos Descativos
8</t>
  </si>
  <si>
    <t>Iniciais
1</t>
  </si>
  <si>
    <t>Adicionais
2</t>
  </si>
  <si>
    <t>Finais
3</t>
  </si>
  <si>
    <t>Inicial
5</t>
  </si>
  <si>
    <t>Adicional
6</t>
  </si>
  <si>
    <t>Final
7</t>
  </si>
  <si>
    <t>Despesas com o Pessoal</t>
  </si>
  <si>
    <t>Fluxos no âmbito da AC</t>
  </si>
  <si>
    <t>dos quais incidentes em transferências do OE para SFA</t>
  </si>
  <si>
    <t>Total não consolidado</t>
  </si>
  <si>
    <t xml:space="preserve">1) </t>
  </si>
  <si>
    <t>Dividendos</t>
  </si>
  <si>
    <t>a)</t>
  </si>
  <si>
    <t>2)</t>
  </si>
  <si>
    <t>Indemnizações Compensatórias</t>
  </si>
  <si>
    <t>3)</t>
  </si>
  <si>
    <t>Dotações de capital/Outros Ativos Financeiros</t>
  </si>
  <si>
    <t>b)</t>
  </si>
  <si>
    <t xml:space="preserve">4) </t>
  </si>
  <si>
    <t>Empréstimos concedidos pelo Tesouro</t>
  </si>
  <si>
    <t>Esforço Financeiro liquido (2+3+4-1)</t>
  </si>
  <si>
    <t>Dividendos                         </t>
  </si>
  <si>
    <t>APDL - Administração dos Portos do Douro e Leixões, SA</t>
  </si>
  <si>
    <t>APL - Administração do Porto de Lisboa, SA</t>
  </si>
  <si>
    <t>CGD - Caixa Geral de Depósitos, SA</t>
  </si>
  <si>
    <t>Docapesca - Portos e Lotas, SA</t>
  </si>
  <si>
    <t>EDM-Empresa de Desenvolvimento Mineiro,SA</t>
  </si>
  <si>
    <t>Lisnave, SA</t>
  </si>
  <si>
    <t>NAV, EPE</t>
  </si>
  <si>
    <t>Parpública-Participações Públicas (SGPS), SA</t>
  </si>
  <si>
    <t>PVCI - Portugal Ventures Capital Iniciative</t>
  </si>
  <si>
    <t>The Navigator Company, SA</t>
  </si>
  <si>
    <t>Sonagi - Soc. Nacional de Gestão e Investimento, SA</t>
  </si>
  <si>
    <t xml:space="preserve">Indemnizações Compensatórias   a) e b) </t>
  </si>
  <si>
    <t>CP - Comboios de Portugal, EPE (IC + Passes)</t>
  </si>
  <si>
    <t>Indemnização Compensatória</t>
  </si>
  <si>
    <t>*</t>
  </si>
  <si>
    <t>*'</t>
  </si>
  <si>
    <t>Passes Sociais</t>
  </si>
  <si>
    <t>IP - Infraestruturas de Portugal, SA (IC)</t>
  </si>
  <si>
    <t>LUSA - Agência de Noticias de Portugal, SA (IC)</t>
  </si>
  <si>
    <t>Metro do Porto, SA (Passes)</t>
  </si>
  <si>
    <t>Metropolitano de  Lisboa, EPE (Passes)</t>
  </si>
  <si>
    <t>**</t>
  </si>
  <si>
    <t>OPART - Organismo de Produção Artística, EPE (IC)</t>
  </si>
  <si>
    <t>***</t>
  </si>
  <si>
    <t>Soflusa, SA (IC+Passes)</t>
  </si>
  <si>
    <t>****</t>
  </si>
  <si>
    <t>Construção Pública, EPE</t>
  </si>
  <si>
    <t>SIRESP, SA</t>
  </si>
  <si>
    <t>TNDM - Teatro Nacional D. Maria II, EPE (IC)</t>
  </si>
  <si>
    <t>TNSJ - Teatro Nacional de São João, EPE</t>
  </si>
  <si>
    <t>Transtejo, SA (IC+Passes)</t>
  </si>
  <si>
    <t>AICEP, EPE - Injeção de capital para cobertura de prejuizos</t>
  </si>
  <si>
    <t>Construção Pública, EPE (Ex-Parque Escolar, EPE)</t>
  </si>
  <si>
    <t>FAM - Fundo de Apoio Municipal</t>
  </si>
  <si>
    <t>FCR, Fundo de Recuperação</t>
  </si>
  <si>
    <t>Fundo de Fundos parea a Internacionalização</t>
  </si>
  <si>
    <t>Hospitais, EPE</t>
  </si>
  <si>
    <t xml:space="preserve">Hospitais, EPE - Injeções de capital para cobertura de prejuizos </t>
  </si>
  <si>
    <t>Metro de Lisboa, EPE</t>
  </si>
  <si>
    <t>SubFundo ImoResidências (aquisição de unidades de participação)</t>
  </si>
  <si>
    <t>TAP - Transportes Aéreos Portugueses, SA</t>
  </si>
  <si>
    <t>TAP - Transportes Aéreos Portugueses, SGPS, SA</t>
  </si>
  <si>
    <t>Construção Pública - EPE</t>
  </si>
  <si>
    <t>Nota: a) Inclui um aumento de capital em espécie por conversão de créditos (1 919 301 mil euros).
Fonte: Direção-Geral do Tesouro e Finanças.</t>
  </si>
  <si>
    <t>Classificação Orgânica</t>
  </si>
  <si>
    <t>Pessoal</t>
  </si>
  <si>
    <t>ABS</t>
  </si>
  <si>
    <t>Transferencias correntes</t>
  </si>
  <si>
    <t>Subsidios</t>
  </si>
  <si>
    <t>Outras desp. Correntes</t>
  </si>
  <si>
    <t>Transferencias capital</t>
  </si>
  <si>
    <t>Outras desp. Capital</t>
  </si>
  <si>
    <t xml:space="preserve">dos quais: </t>
  </si>
  <si>
    <t>Fundo de Financiamento para a Descentralização</t>
  </si>
  <si>
    <t>Ministério dos Negócios Estrangeiros</t>
  </si>
  <si>
    <t>Gestão Administrativa e Financeira do Orçamento do MNE</t>
  </si>
  <si>
    <t>Ministério da Defesa Nacional</t>
  </si>
  <si>
    <t>Secretaria Geral do Ministério da Defesa Nacional</t>
  </si>
  <si>
    <t>Ministério da Administração Interna</t>
  </si>
  <si>
    <t>Secretaria Geral do Ministério da Administração Interna</t>
  </si>
  <si>
    <t>Guarda Nacional Repúblicana</t>
  </si>
  <si>
    <t>Ministério da Justiça</t>
  </si>
  <si>
    <t>Ministério das Finanças</t>
  </si>
  <si>
    <t>Parpública - Participações Públicas, S.G.P.S., S.A.</t>
  </si>
  <si>
    <t>Despesas Excecionais - Direção-Geral do Tesouro e Finanças</t>
  </si>
  <si>
    <t>Encargos da Dívida</t>
  </si>
  <si>
    <t>Recursos Próprios Tradicionais</t>
  </si>
  <si>
    <t>Fundo de Regularização da Dívida Pública</t>
  </si>
  <si>
    <t>Ministério da Economia e Mar</t>
  </si>
  <si>
    <t>Ministério da Cultura</t>
  </si>
  <si>
    <t>Ministério da Ciência, Tecnologia e Ensino Superior</t>
  </si>
  <si>
    <t>Agência Nacional para a Gestão do pPrograma Erasmus + Educação e Formação</t>
  </si>
  <si>
    <t>IES-Instituições do Ensino Superior</t>
  </si>
  <si>
    <t>Ministério da Educação</t>
  </si>
  <si>
    <t>Ministério do Trabalho, Solidariedade e Segurança Social</t>
  </si>
  <si>
    <t>Secretaria-Geral do MTSSS</t>
  </si>
  <si>
    <t>Caixa Geral de Aposentações, I.P.</t>
  </si>
  <si>
    <t>Ministério da Saúde</t>
  </si>
  <si>
    <t>Serviço Nacional de Saúde</t>
  </si>
  <si>
    <t>Direção Geral de Saúde</t>
  </si>
  <si>
    <t>Ministério do Ambiente e da Ação Climática</t>
  </si>
  <si>
    <t xml:space="preserve">Ministério das Infraestruturas </t>
  </si>
  <si>
    <t>Ministério da Coesão Territorial</t>
  </si>
  <si>
    <t>Ministério da Agricultura e Alimentação</t>
  </si>
  <si>
    <t>EDIA - Empresa de Desenvolvimento e Infraestruturas do Alqueva, S.A.</t>
  </si>
  <si>
    <t>Ministério da Habitação</t>
  </si>
  <si>
    <t>Instituto da Habitação e da Reabilitação Urbana, I.P.</t>
  </si>
  <si>
    <t>Ministério / Entidade</t>
  </si>
  <si>
    <t>Secretaria Geral</t>
  </si>
  <si>
    <t xml:space="preserve">  Encargos da Divida</t>
  </si>
  <si>
    <t xml:space="preserve">  Despesas Excecionais - Direção-Geral do Tesouro e Finanças</t>
  </si>
  <si>
    <t xml:space="preserve">  Fundo de Garantia de Depósitos</t>
  </si>
  <si>
    <t>Instituições do Ensino Superior</t>
  </si>
  <si>
    <t>Agência Nacional para a Gestão do Programa ERASMUS + Educação e Formação</t>
  </si>
  <si>
    <t>Caixa-Geral de Aposentações I. P.</t>
  </si>
  <si>
    <t>CP-Comboios de Portugal</t>
  </si>
  <si>
    <t>Orçamento
 Inicial
(1)</t>
  </si>
  <si>
    <t>Governo</t>
  </si>
  <si>
    <t>Orçamento
 Final
(5)=(1)+(2)+
(3)+(4)</t>
  </si>
  <si>
    <t>Provisional
(2)</t>
  </si>
  <si>
    <t>Dotações centralizadas (3)</t>
  </si>
  <si>
    <t>Outras
(inclui créditos especiais)
(4)</t>
  </si>
  <si>
    <t>Contrapartida Pública Nacional Global
(3.1)</t>
  </si>
  <si>
    <t>Regularização de Passivos e Aplicação de Ativos
(3.2)</t>
  </si>
  <si>
    <t>Remunerações Certas e Permanentes</t>
  </si>
  <si>
    <t>Abonos Variáveis ou Eventuais</t>
  </si>
  <si>
    <t>Segurança social</t>
  </si>
  <si>
    <t>Dotação Centralizada</t>
  </si>
  <si>
    <t>Dotação Provisional</t>
  </si>
  <si>
    <t xml:space="preserve">Diferenças de consolidação </t>
  </si>
  <si>
    <t>Programa / Entidade</t>
  </si>
  <si>
    <t>01 - Despesas com Pessoal</t>
  </si>
  <si>
    <t>02 - Aquisição de Bens e Serviços</t>
  </si>
  <si>
    <t>04 - Transferências Correntes</t>
  </si>
  <si>
    <t>05 - Subsidios</t>
  </si>
  <si>
    <t>06 - Outras Despesas Correntes</t>
  </si>
  <si>
    <t>07 - Investimento</t>
  </si>
  <si>
    <t>08 - Transferências de Capital</t>
  </si>
  <si>
    <t>P001 - Orgãos de Soberania</t>
  </si>
  <si>
    <t>Dos quais</t>
  </si>
  <si>
    <t xml:space="preserve">P003 - Representação Externa </t>
  </si>
  <si>
    <t xml:space="preserve">P005 - Segurança Interna </t>
  </si>
  <si>
    <t>Policia de Segurança Pública</t>
  </si>
  <si>
    <t>Fundo de Ação Social</t>
  </si>
  <si>
    <t xml:space="preserve">Estabelecimentos de Educação e Ensinos Básico e Secundário </t>
  </si>
  <si>
    <t>P013-Trabalho, Solidariedade e Segurança Social</t>
  </si>
  <si>
    <t>Segurança Social - Lei de Bases</t>
  </si>
  <si>
    <t>P015 - Ambiente e Ação Climatica</t>
  </si>
  <si>
    <t>Instituto da Conservação da Natureza e das Florestas</t>
  </si>
  <si>
    <t>P002 -Governação</t>
  </si>
  <si>
    <t>06 - Outras desp. Correntes</t>
  </si>
  <si>
    <t>Dotações Comuns</t>
  </si>
  <si>
    <t>Alterações orçamentais</t>
  </si>
  <si>
    <t xml:space="preserve">Impostos diretos </t>
  </si>
  <si>
    <t>Administrações públicas</t>
  </si>
  <si>
    <t>Saldos de gerência anterior</t>
  </si>
  <si>
    <t>Receita total</t>
  </si>
  <si>
    <t>ADSE — Instituto de Proteção e Assistência na Doença, IP</t>
  </si>
  <si>
    <t>Caixa-Geral de Aposentações, IP</t>
  </si>
  <si>
    <t>Universidade do Porto - Fundação</t>
  </si>
  <si>
    <t>IFAP — Instituto de Financiamento da Agricultura e Pescas, IP</t>
  </si>
  <si>
    <t>Instituto do Turismo de Portugal, IP</t>
  </si>
  <si>
    <t>Instituto da Mobilidade e dos Transportes, IP</t>
  </si>
  <si>
    <t>IAPMEI — Agência para a Competitividade e Inovação, IP</t>
  </si>
  <si>
    <t>Orçamento Inicial
(1)</t>
  </si>
  <si>
    <t>Orçamento
 Final
(3)=(1)+(2)</t>
  </si>
  <si>
    <t>Outras
(inclui créditos especiais)
(2)</t>
  </si>
  <si>
    <t>Saldos de Gerência anterior</t>
  </si>
  <si>
    <t>Receita Total</t>
  </si>
  <si>
    <t>Notas:
Os montantes apresentados são consolidados e excluem os fluxos intrassetoriais e intersetoriais de juros, subsídios, transferências correntes e de capital, ativos e passivos no âmbito da Administração Central e aquisição de bens e serviços / venda de bens e serviços apenas no Programa Saúde. No que respeita aos ativos financeiros e aos passivos financeiros, as diferenças de consolidação identificadas não se encontram expurgadas dos agregados onde se verificam. 
Fonte: Direção-Geral do Orçamento.</t>
  </si>
  <si>
    <t>Quadro 3.10. Afetação da dotação comum do Ministério da Saúde: Verbas a distribuir</t>
  </si>
  <si>
    <t>Quadro 3.9. Evolução da Conta consolidada da Administração Central em 2023</t>
  </si>
  <si>
    <t>Notas: 
Os dados de 2023 são provisórios.
(1) Empresa participada da PARPÚBLICA.
(2) Contas Individuais.
(3) Para efeitos de comparabilidade, o total exclui a Águas de Portugal, SGPS, SA por ausência de informação financeira consolidada referente ao exercício de 2023.
Fonte: Direção-Geral do Tesouro e Finanças.</t>
  </si>
  <si>
    <t>Nota: (*) Disperso por cerca de nove entidades, predominantemente empresas públicas não reclassificadas e acordos de parceria entre a União Europeia e os países ACP (convenções de Cotonu e Lomé).
Fonte: Direção-Geral do Tesouro e Finanças.</t>
  </si>
  <si>
    <t>Nota: (*) Deste montante, o Estado, através da DGTF, garante o montante de 1784 milhões de euros.
Fonte: Direção-Geral do Tesouro e Finanças, com base em dados obtidos junto das entidades referenciadas.</t>
  </si>
  <si>
    <t>Diferença</t>
  </si>
  <si>
    <t>Legenda: EGE — Encargos Gerais do Estado | PCM — Presidência do Conselho de Ministros | MNE — Ministério dos Negócios Estrangeiros | MDN — Ministério da Defesa Nacional | MAI — Ministério da Administração Interna | MJ — Ministério da Justiça | MF — Ministério das Finanças | MEM — Ministério da Economia e do Mar | MC — Ministério da Cultura | MCTS — Ministério da Ciência, Tecnologia e Ensino Superior | ME — Ministério da Educação | MTSSS — Ministério do Trabalho, Solidariedade e Segurança Social | MS — Ministério da Saúde | MAAC — Ministério do Ambiente e da Ação Climática | MI — Ministério das Infraestruturas | MH — Ministério da Habitação | MCT — Ministério da Coesão Territorial | MAA — Ministério da Agricultura e da Alimentação.
Notas: 
O montante não inclui as entidades que não reportaram, as entidades que apresentaram saldo bancário negativo decorrente de descoberto bancário, bem como as Instituições de Ensino Superior devido ao regime de exceção que lhes é legalmente aplicado (embora estas sejam objeto de análise individualizada).
Os valores referentes a 2022 encontram-se convertidos para a orgânica de 2023 (conversão do Ministério das Infraestruturas e da Habitação para Ministério das Infraestruturas e Ministério da Habitação) para efeitos de comparabilidade.
Fonte: Direção-Geral do Orçamento.</t>
  </si>
  <si>
    <t>Nota: (1) Inclui Fundo de Contragarantia Mútuo, SOFID e Fundo de Resolução (esta última terminada em 2022)
Fonte: Direção-Geral do Tesouro e Finanças.</t>
  </si>
  <si>
    <t>Quadro 4.19. PO05 — Segurança Interna: despesa por classificação económica</t>
  </si>
  <si>
    <t>Quadro 4.20. PO05 — Segurança Interna: despesa por medidas do Programa</t>
  </si>
  <si>
    <t>Quadro 4.21. PO06 — Justiça: despesa por classificação económica</t>
  </si>
  <si>
    <t>Quadro 4.22. PO06 — Justiça: despesa por medidas do Programa</t>
  </si>
  <si>
    <t>Quadro 4.23. PO07 — Finanças: despesa por classificação económica</t>
  </si>
  <si>
    <t>Quadro 4.24. PO07 — Finanças: despesa por medidas do Programa</t>
  </si>
  <si>
    <t>Quadro 4.25. PO08 — Gestão da Dívida Pública: despesa por classificação económica</t>
  </si>
  <si>
    <t>Quadro 4.26. PO08 — Gestão da Dívida Pública: despesa por medidas do Programa</t>
  </si>
  <si>
    <t>Quadro 4.27. PO08 — Gestão da Dívida Pública: juros e outros encargos da dívida direta do Estado por instrumento</t>
  </si>
  <si>
    <t>Legenda: CEDIC — Certificados Especiais da Dívida Pública de Curto Prazo | CEDIM — Certificados Especiais da Dívida Pública de Médio e Longo Prazos | PAEF — Programa de Assistência Económica e Financeira | PRR — Plano de Recuperação e Resiliência | SURE — Support to Mitigate Unemployment Risks in an Emergency (instrumento europeu de apoio temporário para atenuar os riscos de desemprego em situação de emergência).
Fonte: Agência de Gestão da Tesouraria e da Dívida Pública — IGCP, EPE.</t>
  </si>
  <si>
    <t>Quadro 4.28. PO09 — Economia e Mar: despesa por classificação económica</t>
  </si>
  <si>
    <t>Quadro 4.29. PO09 — Economia e Mar: despesa por medidas do Programa</t>
  </si>
  <si>
    <t>Quadro 4.30. Programa-piloto Economia e Mar: execução</t>
  </si>
  <si>
    <t>Quadro 4.31. PO10 — Cultura: despesa por classificação económica</t>
  </si>
  <si>
    <t>Quadro 4.32. PO10 — Cultura: despesa por medidas do Programa</t>
  </si>
  <si>
    <t>c)</t>
  </si>
  <si>
    <t>Quadro 4.33. PO10 — Cultura: objetivos definidos e resultados obtidos</t>
  </si>
  <si>
    <t>Quadro 4.34. PO10 — Cultura: indicadores de eficácia, eficiência e economia</t>
  </si>
  <si>
    <t>Quadro 4.35. PO11 — Ciência, Tecnologia e Ensino Superior: despesa por classificação económica</t>
  </si>
  <si>
    <t>Quadro 4.36. PO11 — Ciência, Tecnologia e Ensino Superior: despesa por medidas do Programa</t>
  </si>
  <si>
    <t>Quadro 4.37. PO11 — Ciência, Tecnologia e Ensino Superior: número de requerimentos submetidos</t>
  </si>
  <si>
    <t>Quadro 4.38. PO11 — Ciência, Tecnologia e Ensino Superior: número de bolsas atribuídas por ano letivo</t>
  </si>
  <si>
    <t>Quadro 4.39. PO11 — Ciência, Tecnologia e Ensino Superior: número de bolsas atribuídas por ano letivo até 31 de dezembro</t>
  </si>
  <si>
    <t>Quadro 4.40. PO11 — Ciência, Tecnologia e Ensino Superior — número de bolsas atribuídas automáticas 1º ano por ano letivo</t>
  </si>
  <si>
    <t>Quadro 4.41. PO11 — Ciência, Tecnologia e Ensino Superior: requerimentos de novas bolsas +Superior</t>
  </si>
  <si>
    <t>Quadro 4.42. PO11 — Ciência, Tecnologia e Ensino Superior: bolsas atribuídas +Superior</t>
  </si>
  <si>
    <t>Quadro 4.44. PO12 — Ensino Básico e Secundário e Administração Escolar: despesa por classificação económica</t>
  </si>
  <si>
    <t>Quadro 4.45. PO12 — Ensino Básico e Secundário e Administração Escolar: despesa por grupo de fonte de financiamento</t>
  </si>
  <si>
    <t>Quadro 4.46. PO12 — Ensino Básico e Secundário e Administração Escolar: despesa por medidas do Programa</t>
  </si>
  <si>
    <t>Quadro 4.47. PO13 — Trabalho, Solidariedade e Segurança Social: despesa por classificação económica</t>
  </si>
  <si>
    <t>Quadro 4.48. PO13 — Trabalho, Solidariedade e Segurança Social: despesa por medidas do Programa</t>
  </si>
  <si>
    <t>Quadro 4.49. PO14 — Saúde: despesa por classificação económica</t>
  </si>
  <si>
    <t>Quadro 4.50. PO14 — Saúde: despesas do Programa Saúde</t>
  </si>
  <si>
    <t>Quadro 4.51. PO14 — Saúde: evolução do número de unidades de saúde familiar, unidades de cuidados na comunidade e unidades de cuidados de saúde personalizados</t>
  </si>
  <si>
    <t>Quadro 4.52. PO14 — Saúde: movimento assistencial nos cuidados de saúde primários</t>
  </si>
  <si>
    <t xml:space="preserve">Quadro 4.53. PO14 — Saúde: movimento assistencial nos hospitais </t>
  </si>
  <si>
    <t>Quadro 4.54. PO14 — Saúde: despesa por medidas do Programa</t>
  </si>
  <si>
    <t>Quadro 4.55. PO14 — Saúde: variação homóloga dos trabalhadores sob tutela do Ministério da Saúde</t>
  </si>
  <si>
    <t>Quadro 4.56. PO14 — Saúde: aposentações</t>
  </si>
  <si>
    <t>Quadro 4.57. PO15 — Ambiente e Ação Climática: despesa por classificação económica</t>
  </si>
  <si>
    <t>Quadro 4.58. PO15 — Ambiente e Ação Climática: ativos e passivos financeiros</t>
  </si>
  <si>
    <t>Quadro 4.59. PO15 — Ambiente e Ação Climática: despesa por medidas do Programa</t>
  </si>
  <si>
    <t>Quadro 4.60. PO15 — Ambiente e Ação Climática: apoios concedidos pelo Fundo Ambiental — 2023</t>
  </si>
  <si>
    <t>Quadro 4.61. PO16 — Infraestruturas e Habitação: despesa por classificação económica</t>
  </si>
  <si>
    <t>Quadro 4.62. PO16 — Infraestruturas e Habitação: despesa por medidas do Programa</t>
  </si>
  <si>
    <t>Quadro 4.63. PO16 — Infraestruturas e Habitação: resultados, objetivos e análise dos desvios</t>
  </si>
  <si>
    <t>Quadro 4.64. PO16 — Infraestruturas e Habitação: indicadores de eficácia, eficiência e economia</t>
  </si>
  <si>
    <t>Quadro 4.65. PO17 — Agricultura e Alimentação: despesa por classificação económica</t>
  </si>
  <si>
    <t>Quadro 4.66. PO17 — Agricultura e Alimentação: despesa por medidas do Programa</t>
  </si>
  <si>
    <t>Medidas fiscais no âmbito do choque geopolítico - IVA Zero Alimentar</t>
  </si>
  <si>
    <t>IVA Zero Alimentar</t>
  </si>
  <si>
    <t>Bonificação de juros</t>
  </si>
  <si>
    <t>Aumento das pensões</t>
  </si>
  <si>
    <t>Incentivo fiscal à recuperação</t>
  </si>
  <si>
    <t>Majoração em IRC dos gastos com energia, fertilizantes, rações e demais alimentação animal</t>
  </si>
  <si>
    <t>Aumento intercalar das pensões (2)</t>
  </si>
  <si>
    <t>Complemento excecional a pensionistas do setor bancário (3)</t>
  </si>
  <si>
    <t>Aumento do abono de família e alteração de escalões (4)</t>
  </si>
  <si>
    <t>Garantia infância (4)</t>
  </si>
  <si>
    <t>Complemento Garantia Infância (4)</t>
  </si>
  <si>
    <t>Gratuitidade das creches (reforço em 2023)</t>
  </si>
  <si>
    <t>Investimentos estruturantes (5)</t>
  </si>
  <si>
    <t>Perdas adicionais Parvalorem</t>
  </si>
  <si>
    <t>Decisões judiciais ANACOM</t>
  </si>
  <si>
    <t>Total de medidas</t>
  </si>
  <si>
    <t>Receita de fundos europeus</t>
  </si>
  <si>
    <t>Fontes: Instituto Nacional de Estatística, primeira notificação de 2024 do Procedimento dos Défices Excessivos, de abril de 2024 (anos 2022 e 2023) e Ministério das Finanças (Orçamento do Estado para 2023).</t>
  </si>
  <si>
    <t>Notas:
(*) Os impactos das medidas na coluna OE2023 incluem as medidas previstas na proposta de Orçamento do Estado para 2023 e as medidas introduzidas aquando do Programa de Estabilidade 2023-2027.
Os montantes dos impactos das medidas correspondem: (i) ao valor incremental face ao ano anterior para as políticas invariantes e para as medidas de política; (ii) ao valor executado (em nível) para as medidas do choque geopolítico e as medidas temporárias.
(1) Os valores correspondem aos apresentados no Orçamento do Estado para 2023/Programa de Estabilidade 2023-2027, uma vez que o impacto final ainda não se encontra disponível.
(2) Medida de política incluída e apresentada no Programa de Estabilidade 2023-2027.
Fonte: Ministério das Finanças e Instituto de Gestão Financeira da Segurança Social, I.P.</t>
  </si>
  <si>
    <t>Notas: 
(*) Os impactos das medidas na coluna OE2023 incluem as medidas previstas na proposta de Orçamento do Estado para 2023 e as medidas introduzidas aquando do Programa de Estabilidade 2023-2027.
Os montantes dos impactos das medidas correspondem: (i) ao valor incremental face ao ano anterior para as políticas invariantes e para as medidas de política; (ii) ao valor executado (em nível) para as medidas do choque geopolítico e as medidas temporárias.
(1) Os valores correspondem aos apresentados no Orçamento do Estado para 2023/Programa de Estabilidade 2023-2027, uma vez que o impacto final ainda não se encontra disponível.
(2) Medida de política incluída e apresentada no Programa de Estabilidade 2023-2027. 
(3) Inclui apenas o complemento excecional a pensionistas do setor bancário pago pela Caixa Geral de Aposentações nos termos do artigo 4º-A do Decreto-Lei nº 57-C/2022, de 6 de setembro, aditado pelo Decreto-Lei nº 33/2023, de 19 de maio.
(4) As medidas da garantia à infância (i) aumento do valor do abono de família das crianças e jovens com idade inferior a 18 anos integrados nos primeiros e segundo escalões, (ii) criação de uma prestação que complementa o abono de família e (iii) criação de um Complemento Garantia para a Infância estão incluídas, respetivamente, nas medidas «Aumento do abono de família e alteração de escalões», «Garantia infância» e «Complemento Garantia Infância». 
(5) Agrega os investimentos plurianuais estruturantes, em contratação ou em execução, cujo valor total seja superior a 0,01% da despesa das Administrações Públicas. Refere-se a investimentos considerados para efeitos de contas nacionais (não inclui designadamente as empresas públicas fora do universo das Administrações Públicas, nem os investimentos estruturantes incluídos no Plano de Recuperação e Resiliência, exclusivamente financiados por fundos europeus).
Fontes: Ministério das Finanças e Instituto de Gestão Financeira da Segurança Social, I.P.</t>
  </si>
  <si>
    <t>Nota: (1) O valor do saldo global, excluindo ativos financeiros da Administração Central, refere-se apenas ao subsetor Estado; os valores por subsetor têm como referência a execução orçamental de dezembro de 2023, que serviu de base à elaboração do reporte do Procedimento dos Défices Excessivos de abril de 2024 e não os da Conta Geral do Estado agora apresentada.
Fonte: Instituto Nacional de Estatística, primeira notificação de 2024 do Procedimento dos Défices Excessivos, de abril de 2024.</t>
  </si>
  <si>
    <t>Nota: (*) Entidades fora das Administrações Públicas com impacto no saldo.
Fonte: Instituto Nacional de Estatística, primeira notificação de 2024 do Procedimento dos Défices Excessivos, de abril de 2024.</t>
  </si>
  <si>
    <t>Notas: 
Incluídas as empresas da carteira principal do Estado e participadas da PARPÚBLICA.
Os valores de 2023 são ainda provisórios, tal como aconteceu relativamente aos valores de 2022, quando da elaboração da Conta-Geral do Estado de 2022.
Fonte: Direção-Geral do Tesouro e Finanças.</t>
  </si>
  <si>
    <t>Nota: Utilizadas as taxas de câmbio de 31 de dezembro de 2022 e de 31 de dezembro de 2023.
Fonte: Direção-Geral do Tesouro e Finanças.</t>
  </si>
  <si>
    <t>Notas: 
* Este agrupamento europeu de interesse económico não tem previsto nos seus estatutos a existência de capital.
** Participação transitada do extinto Banco Efisa, SA.
Fonte: Informação prestada pelas empresas.</t>
  </si>
  <si>
    <t>Nota: (*) Valores com IVA incluído, quando aplicável.
Fonte: Unidade Técnica de Acompanhamento de Projetos, a partir de dados disponibilizados pelas entidades gestoras das parcerias público-privadas.</t>
  </si>
  <si>
    <t>Nota: (*) Valores com IVA incluído quando aplicável. 
Fonte: Unidade Técnica de Acompanhamento de Projetos, a partir de dados disponibilizados pelas entidades gestoras das parcerias público-privadas.</t>
  </si>
  <si>
    <t>Nota: (*) Os valores de 2023 correspondem aos encargos efetivamente registados no referido ano a preços correntes. Os valores futuros estão a preços constantes de 2024, tal como apresentados no Relatório da Proposta de Orçamento do Estado para 2024. Os encargos com o setor da saúde incluem os pagamentos referentes ao Hospital de Lisboa Oriental.
Fonte: Unidade Técnica de Acompanhamento de Projetos, a partir de dados disponibilizados pelas entidades gestoras das parcerias público-privadas.</t>
  </si>
  <si>
    <t>Notas: 
Dados de 2023 são provisórios.
(1) Contas Individuais.
(2) Empresa Participada da PARPÚBLICA.
Fonte: Direção-Geral do Tesouro e Finanças.</t>
  </si>
  <si>
    <t>Fonte: Direção-Geral do Tesouro e Finanças, com base nos dados obtidos junto da COSEC.</t>
  </si>
  <si>
    <t>Nota: (1) A Linha de Apoio à Produção apresenta um regime de auxílios misto, isto é, podem ser enquadrados no regime comunitário de auxílios de Estado no contexto COVID-19, no regime comunitário de auxílios de minimis ou no regime de mercado. Deste modo, existem responsabilidades vivas no agrupamento das linhas COVID-19 bem como no agrupamento das linhas não COVID-19.
Fonte: Fundo de Contragarantia Mútuo.</t>
  </si>
  <si>
    <t>Fonte: Ministério das Finanças, Instituto de Gestão Financeira da Segurança Social, I.P., entidades coordenadoras dos Programas e informação complementar disponibilizada pelas entidades executoras.</t>
  </si>
  <si>
    <t xml:space="preserve">Notas: 
Valores consolidados no âmbito da Administração Central, nomeadamente ao nível dos fluxos correspondentes a transferências correntes, transferências de capital, rendimentos da propriedade e juros suportados, venda e aquisição de bens e serviços correntes no âmbito do Programa Saúde, subsídios, ativos e passivos financeiros. As diferenças resultantes do exercício de consolidação, exceto as que respeitam à consolidação de fluxos relativos a ativos e passivos financeiros, estão imputadas à receita e despesa efetivas. No caso dos ativos e passivos financeiros, essas diferenças não são expurgadas dos agregados que as originam.
O detalhe relativo aos efeitos extraordinários pode ser consultado no quadro «3.8. Impacto dos efeitos extraordinários no saldo global da Administração Central».
Fonte: Direção-Geral do Orçamento.							</t>
  </si>
  <si>
    <t>Notas: 
A execução da despesa apresentado na linha «situação epidemiológica causada pelo vírus SARS-Cov-2» inclui as medidas «095 — Contingência COVID-2019 — prevenção, contenção, mitigação e tratamento», «096 — Contingência COVID-19 — garantir normalidade», «097 — Programa Ativar», «098 — Incentivo Extraordinário à Normalização» e «099 — Universalização da Escola Digital». A execução da despesa apresentada na linha «Impacto Geopolítico» inclui as medidas «103 — Impacto do choque geopolítico» e «104 — Reserva de crise relativa aos setores das aves e ovos, suínos, leite e outros». A medida «102 — Plano de Recuperação e Resiliência» prevista na Portaria nº 48/2021, de 4 de março, foi expurgada da análise.
A «despesa associada à resposta à situação epidemiológica causada pelo vírus SARS-Cov-2» inclui os seguintes fluxos da Administração Central para outros subsetores das Administrações Públicas:
— Transferência do Orçamento do Estado para a Segurança Social (615,8 milhões de euros em 2022, em 2023 não teve execução);
— Subsídios concedidos pelo Instituto do Emprego e da Formação Profissional à Administração Local (25,1 milhões de euros em 2022 e 27,7 milhões de euros em 2023, sobretudo por via do programa ATIVAR.PT);
— Transferências realizadas pelo Fundo Ambiental à Administração Local no âmbito do reforço extraordinário do financiamento dos serviços públicos de transporte de passageiros (98,9 milhões de euros em 2022 e 67 milhões de euros em 2023).
A «despesa associada à resposta ao Impacto Geopolítico» inclui os seguintes fluxos da Administração Central para outros subsetores das Administrações Públicas:
— Transferência do Orçamento do Estado para a Segurança Social no valor de 920,2 milhões de euros em 2022 e de 574,6 milhões de euros em 2023;
— Transferências realizadas pelo Fundo Ambiental para a Administração Local no âmbito do Programa de Apoio à Redução Tarifária nos transportes públicos (50 milhões de euros em 2023) e de Apoio a projetos de produção de energia renovável e armazenamento de eletricidade (11,9 milhões de euros em 2023).
Fonte: Direção-Geral do Orçamento e informação complementar disponibilizada pelas entidades executoras.</t>
  </si>
  <si>
    <t>Nota: Os valores constantes deste quadro não se encontram expurgados de fluxos intrassetoriais.
Fonte: Administração Central do Sistema de Saúde, I.P.</t>
  </si>
  <si>
    <t>Fonte: Autoridade Tributária e Aduaneira.</t>
  </si>
  <si>
    <t>Notas:
Os montantes respeitam a despesa de transferências e subsídios destinados ao pagamento de indemnizações compensatórias.
O presente quadro reflete a estrutura orgânica de 2023.
a) Alteração da designação de Parque Escolar, E.P.E. para Construção Pública, E.P.E.: Decreto Lei nº 42/2023, de 5 de junho.
Fonte: Direção-Geral do Orçamento.</t>
  </si>
  <si>
    <t xml:space="preserve">Notas:
a) Inclui distribuição de dividendos em numerário e em espécie (transferência para o acionista Estado da propriedade do Edifício Sede da CGD, no montante de 361 002 734 euros).					
b) O valor das indemnizações compensatórias de 2022 difere do reportado no ano transato face a acertos indicados pelas empresas, conforme comunicações efetuadas em 2024 (ver notas ao «Quadro 3.31. Indemnizações compensatórias / compensações financeiras»).
c) Inclui um aumento de capital da CP—- Comboios de Portugal, EPE, em espécies, por conversão de empréstimos contraídos junto da Direção-Geral do Tesouro e Finanças.
Fonte: Direção-Geral do Tesouro e Finanças.					</t>
  </si>
  <si>
    <t>Notas: Valores líquidos de imposto sobre o rendimento coletivo (IRS).
a) Inclui distribuição de dividendos em numerário e em espécie (transferência para o acionista Estado da propriedade do Edifício Sede da Caixa Geral de Depósitos, no montante de euros 361 002 734 euros).
Fonte: Direção-Geral do Tesouro e Finanças.</t>
  </si>
  <si>
    <t>Notas:
* Inclui 68,5 milhões de euros de acerto de compensação e reequilíbrio do contrato de serviço público relativo ao ano de 2020.
* Inclui 45,9 milhões de euros de acertos relativos ao ano de 2021 e 1 milhão de euros de acertos relativos ao ano de 2020, no âmbito do contrato.
** O montante de 2022 difere do reportado pela Metropolitano de Lisboa, EPE no ano transato por incluir as compensações relativas à gratuitidade do passes de Lisboa e ao passe dos antigos combatentes.
*** O montante de 2022 difere do reportado no ano transato conforme comunicação da empresa em março de 2024.
**** O montante de 2022 difere do reportado pela Transtejo no ano transato por incluir compensações relativas ao programa de apoio à redução tarifária nos transportes públicos e ao passe dos antigos combatentes.
a) Inclui as transferências efetuadas para as entidades públicas reclassificadas a título de indemnizações compensatórias e/ou compensações financeiras processadas por outras entidades públicas, cujos montantes foram indicados pelas próprias empresas.
b) Valores com IVA incluído.
Fonte: Direção-Geral do Tesouro e Finanças.</t>
  </si>
  <si>
    <t>Notas:
Os montantes apresentados são consolidados e excluem os fluxos intrassetoriais e intersetoriais de juros, subsídios, transferências correntes e de capital, ativos e passivos no âmbito da Administração Central e aquisição de bens e serviços / venda de bens e serviços apenas no Programa Saúde. No que respeita aos ativos financeiros e aos passivos financeiros, as diferenças de consolidação identificadas não se encontram expurgadas dos agregados onde se verificam.
Fonte: Direção-Geral do Orçamento.</t>
  </si>
  <si>
    <t>Quadro 3.38. Reforços com contrapartida na dotação centralizada: regularização de passivos e aplicação de ativos</t>
  </si>
  <si>
    <t>Quadro 3.39. Alterações orçamentais na receita da Administração Central</t>
  </si>
  <si>
    <t>Notas: 
O montante consolidado exclui os fluxos intrassetoriais e intersetoriais de juros, subsídios, transferências correntes e de capital, ativos e passivos no âmbito da Administração Central, bem como de venda de bens e serviços no âmbito do Programa Orçamental Saúde.
O quadro não inclui diferenças de consolidação.
Fonte: Direção-Geral do Orçamento.</t>
  </si>
  <si>
    <t>Quadro 3.40. Alterações orçamentais em saldos da gerência anterior: casos mais relevantes</t>
  </si>
  <si>
    <t>Quadro 3.41. Créditos especiais e outras alterações orçamentais: despesa — resumo</t>
  </si>
  <si>
    <t>Notas: 
Para maior detalhe, veja-se, na secção e Anexos deste relatório, o «Quadro A41. Créditos especiais e outras alterações orçamentais: despesa».
O quadro não inclui diferenças de consolidação.
Fonte: Direção-Geral do Orçamento.</t>
  </si>
  <si>
    <t xml:space="preserve">Quadro 3.42. Cativos e reserva iniciais e finais por agrupamento económico </t>
  </si>
  <si>
    <t>Notas: 
Os cativos iniciais foram apurados de acordo com a aplicação da disciplina orçamental prevista no artigo 4º da Lei nº 71/2018, de 31 de dezembro (mantido em vigor pelo artigo 3º da Lei º 24-D/2022, de 30 de dezembro), e incluem cativos que incidem sobre o crescimento da despesa no agrupamento de aquisição de bens e serviços (417,7 milhões de euros).
Nos termos do nº 7 do artigo 4º da Lei nº 71/2018, de 31 de dezembro (mantido em vigor pelo artigo 3º da Lei nº 24-D/2022, de 30 de dezembro), foram aplicados cativos adicionais no decorrer da execução orçamental. De acordo com aquela norma, o reforço de dotações sujeitas a cativos no agrupamento 02 — Aquisição de bens e serviços podia ser realizado com autorização do membro do Governo competente em razão da matéria, desde que fosse efetivada uma cativação adicional.
No que concerne aos cativos adicionais nos restantes agrupamentos económicos, decorreram do estabelecido no artigo 5º do Decreto-Lei nº 10/2023, de 8 de fevereiro.
A utilização dos descativos evidencia a rubrica de classificação económica nas quais os mesmos foram aplicados e correspondem a valores não consolidados.
O cativo final de valor negativo, em fluxos no âmbito da Administração Central na reserva orçamental, deve-se a registos inadequadamente realizados.
Fonte: Direção-Geral do Orçamento.</t>
  </si>
  <si>
    <t xml:space="preserve">Quadro 3.43. Operações de encerramento da Conta Geral do Estado de 2023 </t>
  </si>
  <si>
    <t>Notas: 
(a) Em coordenação com o IGCP, o movimento negativo na tesouraria do Estado foi registado com data-valor de 1 de fevereiro 2024.
(b) Em coordenação com o IGCP, o movimento negativo na tesouraria do Estado foi registado com data-valor de 5 de fevereiro de 2024.
(c) Também em 24 de abril de 2024, e com a mesma data-valor, foi efetuado o movimento contrário de afetação da «cobrança escritural» desta receita extraorçamental (classificação 17.02.02.01.01).
(d) Em coordenação com o IGCP, o movimento negativo em reposições não abatidas nos pagamentos foi registado com data-valor de 23 de abril de 2024.
(e) Inclui, com data-valor de 26 de abril de 2023, a aplicação em 2023 do remanescente do produto de empréstimos que transitou de 2022, no valor de 521 868 672,07 euros (no seguimento do fecho da Conta Geral do Estado de 2022).
Fonte: Direção-Geral do Orçamento.</t>
  </si>
  <si>
    <t>Notas: As diferenças de consolidação apuradas (correntes e capital) estão imputadas nas outras receitas ou outras despesas. Nos ativos e passivos financeiros as diferenças de consolidação estão imputadas nas respetivas rubricas.
2022 — Contas de gerência da Região Autónoma dos Açores e da Região Autónoma da Madeira; 2023 — Execução orçamental de dezembro de ambas as Regiões Autónomas e Orçamento Regional 2023 — Orçamento das Administrações Regionais aprovado para 2023.
Fontes: Direção-Geral do Orçamento, com base nos dados da Direção Regional do Orçamento e Tesouro da Região Autónoma dos Açores e da Direção Regional do Orçamento e Tesouro da Região Autónoma da Madeira.</t>
  </si>
  <si>
    <t>Quadro 3.44. Execução orçamental da Administração Regional</t>
  </si>
  <si>
    <t>Quadro 3.45. Fluxos financeiros com a Administração Regional</t>
  </si>
  <si>
    <t>Quadro 3.46. Fluxos financeiros destinados à Administração Regional: operações extraorçamentais</t>
  </si>
  <si>
    <t>Nota: Os valores apresentados referem-se a todas as transferências efetuadas para as Regiões Autónomas, mais os pagamentos realizados para as entidades regionais no âmbito do Programa Transnacional Madeira-Açores-Canárias (POMAC — FEDER), do Programa Transnacional Espaço Atlântico (POEA — FEDER) e no âmbito do Programa de Sustentabilidade e Eficiência dos Recursos (POSEUR — Fundo de Coesão), tanto no Portugal 2020 quanto em anteriores quadros comunitários, caso aconteçam.
Fontes: Agência para o Desenvolvimento e Coesão, Instituto de Financiamento da Agricultura e Pescas, I.P. e Agência Nacional para a Gestão do Programa ERASMUS+ Educação e Formação.</t>
  </si>
  <si>
    <t>Quadro 3.47. Execução orçamental da Administração Local</t>
  </si>
  <si>
    <t>Quadro 3.48. Fluxos financeiros com a Administração Local</t>
  </si>
  <si>
    <t>Quadro 3.49. Fluxos financeiros destinados à Administração Local: operações extraorçamentais</t>
  </si>
  <si>
    <t>Quadro 3.50. Transferências financeiras entre Portugal e a União Europeia</t>
  </si>
  <si>
    <t>Notas:
(a) Incluem os direitos aduaneiros e as quotizações do setor do açúcar e isoglucose.
(b) Os montantes expressos no quadro correspondem a valores brutos disponibilizados à Comissão Europeia, sendo os montantes retidos, no âmbito da Decisão em vigor, considerados despesas a título de cobrança.
(c) Inclui juros de mora respeitantes a recursos próprios tradicionais.
(d) Respeita aos montantes recebidos por Portugal referentes a restituições de anos anteriores nos recursos próprios IVA e Rendimento Nacional Bruto, bem como nos recursos próprios tradicionais.
(e) Despesas de cobrança previstas no nº 3 do artigo 2º da Decisão do Conselho nº 2014/335/UE, de 26 de maio, relativa ao Sistema de Recursos Próprios da União Europeia, correspondente a 20% dos recursos próprios tradicionais disponibilizados até fevereiro de 2021, e despesas de cobrança previstas no nº 2 do artigo 9º da Decisão do Conselho 2020/2053/UE, EURATOM, correspondente a 25% dos recursos próprios tradicionais disponibilizados a partir de março 2021. 
(f) Em 2022, foram corrigidos os valores dos itens Fundo de Coesão (+ 46 847 039,98 euros) e Fundo Europeu Agrícola de Desenvolvimento Rural (-453 980,45 euros), do PT2020, e REACT-EU (-46 847 039,98 euros) e Desenvolvimento Rural (+453 980,45 euros), do Next Generation EU, com base em reportes corrigidos da Agência para o Desenvolvimento e Coesão e do Instituto de Financiamento da Agricultura e Pescas, I.P., respetivamente, face à Conta Geral do Estado de 2022. Em 2022, os valores dos programas de ação de iniciativa comunitária foram revistos em alta face à Conta Geral do Estado de 2022, refletindo a diferença de valores apurados relativos ao Mecanismo Interligar Europa, no montante de +808 470,17 euros.
(g) Fundos europeus estruturais e de investimento.
(h) Devoluções e restituições à Comissão Europeia no âmbito de diversos fundos.
(i) Inclui medidas veterinárias.
(j) Período de programação do quadro financeiro plurianual da União Europeia 2021-2027.
(k) De acordo com o Decreto-Lei nº 5/2023, de 5 de janeiro, no âmbito do período de programação 2021-2027, a Agência para o Desenvolvimento e Coesão é o órgão de coordenação técnica para o Fundo para o Asilo, a Migração e a Integração (FAMI), bem como o seu órgão pagador. No período de programação anterior, o FAMI era recebido diretamente pela Secretaria-Geral da Administração Interna e registado em programas de ação de iniciativa comunitária.
(l) Programas de ação de iniciativa comunitária. Corresponde a fundos europeus recebidos pelas entidades diretamente das instituições da União Europeia, sem intervenção da Agência para o Desenvolvimento e Coesão e do Instituto de Financiamento da Agricultura e Pescas, I.P.
Fontes: Direção-Geral do Orçamento; Agência de Gestão da Tesouraria e da Dívida Pública — IGCP, EPE; Agência para o Desenvolvimento e Coesão; Instituto de Financiamento da Agricultura e Pescas, I.P.; Secretaria-Geral da Administração Interna; AGERASMUS+; e informação proveniente das várias entidades recetoras diretas de fundos europeus.</t>
  </si>
  <si>
    <t>Quadro 3.51. Estrutura da dívida direta do Estado: evolução</t>
  </si>
  <si>
    <t xml:space="preserve">Quadro 3.52. Necessidades e fontes de financiamento do Estado: evolução </t>
  </si>
  <si>
    <t>Fontes: Direção-Geral do Orçamento e Agência de Gestão da Tesouraria e da Dívida Pública — IGCP, EPE.</t>
  </si>
  <si>
    <t>Quadro 3.53. Necessidades e fontes de financiamento do Estado: comparação com a previsão</t>
  </si>
  <si>
    <t>Nota: A previsão inicial corresponde à estimativa apresentada no âmbito do Orçamento do Estado para 2023 e a previsão corrigida corresponde à estimativa apresentada no âmbito do Orçamento do Estado para 2024.
Fontes: Direção-Geral do Orçamento e Agência de Gestão da Tesouraria e da Dívida Pública — IGCP, EPE.</t>
  </si>
  <si>
    <t>Quadro 3.54. Composição do financiamento: evolução</t>
  </si>
  <si>
    <t>Quadro 3.55. Composição do financiamento: comparação da execução com a previsão</t>
  </si>
  <si>
    <t>Nota: A previsão inicial corresponde à estimativa apresentada no âmbito do Orçamento do Estado para 2023 e a previsão corrigida corresponde à estimativa apresentada no âmbito do Orçamento do Estado para 2024.
Fonte: Agência de Gestão da Tesouraria e da Dívida Pública — IGCP, EPE.</t>
  </si>
  <si>
    <t>Quadro 3.56. Cálculo do limite máximo de acréscimo de endividamento líquido global direto (Lei nº 24-D/2022, artigo 110º)</t>
  </si>
  <si>
    <t>Quadro 3.57. Verificação do limite de acréscimo de endividamento líquido global direto</t>
  </si>
  <si>
    <t>Quadro 3.58. Juros e outros encargos da dívida direta do Estado por instrumento</t>
  </si>
  <si>
    <t>Quadro 3.59. Fundos fora do IGCP por Ministério detidos por organismos dispensados</t>
  </si>
  <si>
    <t>Quadro 3.60. Entidades em situação de incumprimento mais representativas</t>
  </si>
  <si>
    <t>Nota: * Entidade incumpridora por reporte incorreto. Reportou saldos na banca comercial «com dispensa UTE» sem possuir a devida dispensa do IGCP.
Fonte: Direção-Geral do Orçamento.</t>
  </si>
  <si>
    <t>Quadro 3.61. Comparação do incumprimento por Ministério: 2022-2023</t>
  </si>
  <si>
    <t>Legenda: EGE — Encargos Gerais do Estado | PCM — Presidência do Conselho de Ministros | MNE — Ministério dos Negócios Estrangeiros | MDN — Ministério da Defesa Nacional | MAI — Ministério da Administração Interna | MJ — Ministério da Justiça | MF — Ministério das Finanças | MEM — Ministério da Economia e do Mar | MC — Ministério da Cultura | MCTS — Ministério da Ciência, Tecnologia e Ensino Superior | ME — Ministério da Educação | MTSSSS — Ministério do Trabalho, Solidariedade e Segurança Social | MS — Ministério da Saúde | MAAC — Ministério do Ambiente e da Ação Climática | MI — Ministério das Infraestruturas | MCT — Ministério da Coesão Territorial | MAA — Ministério da Agricultura e da Alimentação | MH — Ministério da Habitação.
Notas: 
Não inclui as entidades que não reportaram, as entidades que apresentaram saldo bancário negativo decorrente de descoberto bancário, as entidades devidamente excecionadas por disposição legal ou por despacho (apenas os saldos na banca comercial abrangidos por dispensa total do cumprimento da UTE), bem como as Instituições de Ensino Superior devido ao regime de exceção que lhes é legalmente aplicado (embora estas sejam objeto de análise individualizada).
Os valores referentes a 2022 encontram-se convertidos para a orgânica de 2023 (conversão do Ministério das Infraestruturas e da Habitação para Ministério das Infraestruturas e Ministério da Habitação) para efeitos de comparabilidade.
Fonte: Direção-Geral do Orçamento.</t>
  </si>
  <si>
    <t>Quadro 3.62. Montante dos rendimentos por entidade</t>
  </si>
  <si>
    <t>Notas: 
Não inclui as entidades que não reportaram e as entidades dispensadas da entrega dos rendimentos.
«Rendimentos entregues» incluem os valores do ano de 2023 e os de anos anteriores.
O valor dos rendimentos obtidos é líquido dos impostos (rendimentos obtidos — imposto sobre o rendimento).
No ano de 2023 nenhuma entidade obteve despacho autorizador da dispensa de entrega de rendimentos, tendo a Caixa Geral de Aposentações apresentado pedido para esse efeito.
Fonte: Direção-Geral do Orçamento.</t>
  </si>
  <si>
    <t>Quadro 3.63. Incumprimento por parte das instituições de ensino superior</t>
  </si>
  <si>
    <t>Nota: Os valores apresentados neste quadro foram elaborados de acordo com a regra específica prevista no artigo 115º da Lei nº 62/2007, de 10 de setembro (Regime Jurídico das IES-RJIES).
Fonte: Direção-Geral do Orçamento.</t>
  </si>
  <si>
    <t>Quadro 3.64. Situação de tesouraria central do Estado: saldos pontuais</t>
  </si>
  <si>
    <t>Quadro 3.65. Depósitos e aplicações Agência de Gestão da Tesouraria e da Dívida Pública — IGCP, EPE</t>
  </si>
  <si>
    <t>Quadro 3.66. Pagamentos em atraso</t>
  </si>
  <si>
    <t>Notas: 
(i) Pagamentos em atraso: dívidas por pagar há mais de 90 dias — stock no final do período.
(ii) Informação da Administração Regional revista em 2022 com as contas de gerência de 2022 da Região Autónoma dos Açores e da Região Autónoma da Madeira
(iii) Dados revistos para a Administração Local, desde 2020, com base na informação fornecida pela Direção-Geral das Autarquias Locais, que foi influenciada pelo processo de transição dos municípios para o novo referencial contabilístico — Sistema de Normalização Contabilística para as Administrações Públicas (SNC-AP).
Fontes: Direção-Geral do Orçamento, Direção-Geral das Autarquias Locais, Direção-Geral do Tesouro e Finanças, Administração Central do Sistema da Saúde, Direção Regional do Orçamento e Tesouro da Região Autónoma da Madeira, Direção Regional do Orçamento e Tesouro da Região Autónoma dos Açores.</t>
  </si>
  <si>
    <t>Quadro 3.67. Prazos médios de pagamento das entidades públicas por subsetor</t>
  </si>
  <si>
    <t>Notas:
(1) Inclui todos os organismos do Serviço Nacional de Saúde, inseridos quer no subsetor «Administração Central» quer no subsetor «Empresas Públicas».
(2) A informação do ano de 2020, fornecida pela Direção-Geral das Autarquias Locais, foi influenciada pelo processo de transição dos municípios para o novo referencial contabilístico — Sistema de Normalização Contabilística para as Administrações Públicas (SNC-AP).
Fontes: Direção-Geral do Orçamento, Direção-Geral das Autarquias Locais, Direção-Geral do Tesouro e Finanças, Administração Central do Sistema da Saúde, Direção Regional do Orçamento e Tesouro da Região Autónoma da Madeira, Direção Regional do Orçamento e Tesouro da Região Autónoma dos Açores. Cálculos do Ministério das Finanças.</t>
  </si>
  <si>
    <t>Quadro 3.68. Cumprimento dos objetivos dos prazos médios de pagamento por ministério: 2023</t>
  </si>
  <si>
    <t>Legenda: EGE — Encargos Gerais do Estado | PCM — Presidência do Conselho de Ministros | MNE — Ministério dos Negócios Estrangeiros | MDN — Ministério da Defesa Nacional | MAI — Ministério da Administração Interna | MJ — Ministério da Justiça | MF — Ministério das Finanças | MEM — Ministério da Economia e do Mar | MC — Ministério da Cultura | MCTES — Ministério da Ciência, Tecnologia e Ensino Superior | ME — Ministério da Educação | MTSSS — Ministério do Trabalho, Solidariedade e Segurança Social | MS — Ministério da Saúde | MAAC — Ministério do Ambiente e da Ação Climática | MI — Ministério das Infraestruturas | MH — Ministério da Habitação | MCT — Ministério da Coesão Territorial | MAA — Ministério da Agricultura e da Alimentação.
Notas: 
Inclui os serviços da administração direta e indireta do Estado, incluindo Serviço Nacional de Saúde (subsetor da saúde e unidades de saúde, EPE), cujo prazo médio de pagamento se encontra publicado no portal do Governo. O resumo efetuado utiliza a informação que serviu de base à publicação mencionada.
O critério utilizado para a avaliação do cumprimento dos objetivos é o definido na Resolução do Conselho de Ministros nº 34/2008, de 22 de fevereiro.
Os dados apresentados correspondem aos prazos médios de pagamentos das entidades que integram os Ministérios que compuseram o XXIII Governo Constitucional. 
Fontes: Direção-Geral do Orçamento, Direção-Geral do Tesouro e Finanças e Administração Central do Sistema da Saúde.</t>
  </si>
  <si>
    <t>Quadro 3.69. Lista de serviços da Administração Central com prazo médio de pagamentos superior a 60 dias</t>
  </si>
  <si>
    <t>Legenda: MAA — Ministério da Agricultura e da Alimentação | MAI — Ministério da Administração Interna | MC — Ministério da Cultura | MDN — Ministério da Defesa Nacional | ME — Ministério da Educação | MEM — Ministério da Economia e do Mar | MJ — Ministério da Justiça | MS — Ministério da Saúde | MCTES — Ministério da Ciência, Tecnologia e Ensino Superior.
Fontes: Direção-Geral do Orçamento, Direção-Geral do Tesouro e Finanças e Administração Central do Sistema de Saúde.</t>
  </si>
  <si>
    <t>Quadro 3.70. Stock de passivo não financeiro e contas a pagar da Administração Central por classificação económica</t>
  </si>
  <si>
    <t>Notas:
(i) O universo exclui o Serviço Nacional de Saúde, as entidades públicas reclassificadas e restantes entidades que não se incluem no perímetro de consolidação das Administrações Públicas em contas nacionais.
(ii) Os valores apurados em 2023 não incluem 21 entidades que não finalizaram o seu reporte.
(iii) Os valores reportados em passivo não financeiro e em contas a pagar referentes à contribuição financeira para a União Europeia (185,2 milhões de euros em 2022 e 111,9 milhões de euros em 2023), que são registados no momento da emissão do pedido de pagamento da Comissão Europeia, foram excluídos por não serem considerados dívida não financeira.
Fonte: Direção-Geral do Orçamento.</t>
  </si>
  <si>
    <t>Quadro 3.71. Contas a pagar do Serviço Nacional de Saúde:
setor público administrativo e Hospitais, EPE por classificação económica</t>
  </si>
  <si>
    <t>Nota: Para efeitos da elaboração da Conta Geral do Estado de 2023, apenas foi disponibilizada pela Administração Central do Sistema de Saúde a informação referente a dezembro de 2023.
Fonte: Administração Central do Sistema de Saúde.</t>
  </si>
  <si>
    <t>Quadro 3.72. Garantias autorizadas pelo Estado: 2020-2023</t>
  </si>
  <si>
    <t>Quadro 3.73. Responsabilidades assumidas por garantias prestadas: 2019-2023 — valores acumulados no final de cada ano</t>
  </si>
  <si>
    <t>Quadro 3.74. Responsabilidades do Estado no período 2020-2023</t>
  </si>
  <si>
    <t>Quadro 3.75. Pagamentos em execução de garantias: 2020-2023</t>
  </si>
  <si>
    <t>Quadro 3.76. Responsabilidades por Garantias prestadas sob gestão do BPF</t>
  </si>
  <si>
    <t>Quadro 3.77. Responsabilidades em vigor de operações de seguros do Estado: 2020-2023</t>
  </si>
  <si>
    <t>Quadro 3.78. Pagamento de indemnizações em resultado de acionamento de seguros: 2020-2023</t>
  </si>
  <si>
    <t>Nota: (1) Instrumentos de seguro de caráter extraordinário e temporário criados para mitigar os efeitos da pandemia de COVID-19, em face da redução da atividade das seguradoras privadas no mercado de créditos à exportação de curto prazo no seio da União Europeia e dos restantes mercados da OCDE e que já não se encontram em vigor.
Fonte: Direção-Geral do Tesouro e Finanças.</t>
  </si>
  <si>
    <t>Quadro 3.79. Registos de Imóveis no Sistema de Informação dos Imóveis do Estado em 2023</t>
  </si>
  <si>
    <t>Quadro 3.80. Montantes de 2014 a 2022 recebidos até 31 de dezembro de 2023 por ministério</t>
  </si>
  <si>
    <t>Legenda: MAI — Ministério da Administração Interna | MA — Ministério da Agricultura | MA — Ministério do Ambiente | MAAC — Ministério do Ambiente e da Ação Climática | MAFDR — Ministério do Ambiente, Florestas e desenvolvimento Rural | MAM — Ministério da Agricultura e do Mar | MAOTE — Ministério do Ambiente, do Ordenamento do Território e da Energia | MATE — Ministério do Ambiente e da Transição Energética | MC — Ministério da Cultura | MCT — Ministério da Coesão Territorial | MCTES — Ministério da Ciência, Tecnologia e Ensino Superior | MDN — Ministério da Defesa Nacional | MDN (FA) — Ministério da Defesa Nacional (Forças Armadas) | ME — Ministério da Economia | ME — Ministério da Educação | MEC — Ministério da Educação e Ciência | METD — Ministério da Economia e da Transição Digital | MF — Ministério das Finanças | MIH — Ministério das Infraestruturas e da Habitação | MJ — Ministério da Justiça | MM — Ministério do Mar | MMEAP — Ministério da Modernização do Estado e da Administração Pública | MNE — Ministério dos Negócios Estrangeiros | MP — Ministério do Planeamento | MPI — Ministério do Planeamento e Infraestruturas | MS — Ministério da Saúde | MSESS — Ministério da Solidariedade, do Emprego e da Segurança Social | MTSSS — Ministério do Trabalho, Solidariedade e Segurança Social | PCM — Presidência do Conselho de Ministros.
Fonte: ESTAMO — Participações Imobiliárias, S.A.</t>
  </si>
  <si>
    <t>Quadro 3.81.  Montantes de 2023 recebidos até 31 de dezembro de 2023 por ministério</t>
  </si>
  <si>
    <t>Legenda: MAI — Ministério da Administração Interna | MA — Ministério da Agricultura | MAA — Ministério da Agricultura e Alimentação Ambiente | MAAC — Ministério do Ambiente e da Ação Climática | MC — Ministério da Cultura | MCT — Ministério da Coesão Territorial | MCTES — Ministério da Ciência, Tecnologia e Ensino Superior | MDN — Ministério da Defesa Nacional | MDN (FA) — Ministério da Defesa Nacional (Forças Armadas) | ME — Ministério da Economia | ME — Ministério da Educação | MEM — Ministério da Economia e do Mar | METD — Ministério da Economia e da Transição Digital | MF — Ministério das Finanças | MIH — Ministério das Infraestruturas e da Habitação | MJ — Ministério da Justiça | MM — Ministério do Mar | MMEAP — Ministério da Modernização do Estado e da Administração Pública | MNE — Ministério dos Negócios Estrangeiros | MS — Ministério da Saúde | MTSSS — Ministério do Trabalho, Solidariedade e Segurança Social | PCM — Presidência do Conselho de Ministros. 
Fonte: ESTAMO — Participações Imobiliárias, S.A.</t>
  </si>
  <si>
    <t xml:space="preserve">Quadro 3.82. Total dos montantes recebidos até 31 de dezembro de 2023 por Ministério </t>
  </si>
  <si>
    <t>Legenda: MAI — Ministério da Administração Interna | MA — Ministério da Agricultura | MA — Ministério do Ambiente | MAAC — Ministério do Ambiente e da Ação Climática | MAFDR — Ministério do Ambiente, Florestas e desenvolvimento Rural | MAM — Ministério da Agricultura e do MAR | MAOTE — Ministério do Ambiente, do Ordenamento do Território e da Energia | MATE — Ministério do Ambiente e da Transição Energética | MC — Ministério da Cultura | MCT — Ministério da Coesão Territorial | MCTES — Ministério da Ciência, Tecnologia e Ensino Superior | MDN — Ministério da Defesa Nacional | MDN (FA) — Ministério da Defesa Nacional (Forças Armadas) | ME — Ministério da Economia | ME — Ministério da Educação | MEC — Ministério da Educação e Ciência | METD — Ministério da Economia e da Transição Digital | MF — Ministério das Finanças | MIH — Ministério das Infraestruturas e da Habitação | MJ — Ministério da Justiça | MM — Ministério do Mar | MMEAP — Ministério da Modernização do Estado e da Administração Pública | MNE — Ministério dos Negócios Estrangeiros | MP — Ministério do Planeamento | MPI — Ministério do Planeamento e Infraestruturas | MS — Ministério da Saúde | MSESS — Ministério da Solidariedade, do Emprego e da Segurança Social | MTSSS — Ministério do Trabalho, Solidariedade e Segurança Social | PCM — Presidência do Conselho de Ministros.
Fonte: ESTAMO — Participações Imobiliárias, S.A.</t>
  </si>
  <si>
    <t>Quadro 3.83. Total dos montantes recebidos até 31 de dezembro de 2023 por ano</t>
  </si>
  <si>
    <t xml:space="preserve">Quadro 3.84. Aquisição de imóveis e de direitos de superfície por institutos públicos em 2023  </t>
  </si>
  <si>
    <t>Quadro 3.85. Aquisição de imóveis e direitos de superfície por Institutos Públicos em anos anteriores</t>
  </si>
  <si>
    <t xml:space="preserve">Quadro 3.86. Classificação económica da despesa com a constituição de direitos de superfície e aquisição de imóveis </t>
  </si>
  <si>
    <t>Quadro 3.87. Receita proveniente de alienação e oneração de património imobiliário do Estado e de institutos públicos</t>
  </si>
  <si>
    <t>Quadro 3.88. Classificação da receita proveniente de alienação e oneração de património imobiliário do Estado 
e de institutos públicos</t>
  </si>
  <si>
    <t>Quadro 3.89. Receita de impostos e própria, por classificação económica</t>
  </si>
  <si>
    <t>Quadro 3.90. Receita própria</t>
  </si>
  <si>
    <t>Quadro 3.91. Produto da alienação de imóveis da propriedade do Estado por classificação e entidade</t>
  </si>
  <si>
    <t>Nota: (*) Sujeito à autorização da aplicação do saldo de gerência em despesa.
Fontes: Direção-Geral do Tesouro e Finanças/ESTAMO — Participações Imobiliárias, S.A.</t>
  </si>
  <si>
    <t>Quadro 3.92. Receita contabilizada afeta e por afetar a entidades (por aplicação do saldo de gerência)</t>
  </si>
  <si>
    <t>Nota (*): Sujeito à autorização da aplicação do saldo de gerência em despesa.
Fontes: Direção-Geral do Tesouro e Finanças/ESTAMO — Participações Imobiliárias, S.A.</t>
  </si>
  <si>
    <t>Quadro 3.93. Afetação do produto da alienação de imóveis da propriedade do Estado</t>
  </si>
  <si>
    <t>Quadro 3.94. Afetação do produto da alienação de imóveis da propriedade de Institutos Públicos através de transferência extraorçamental</t>
  </si>
  <si>
    <t>Quadro 3.95. Aquisições de imóveis pelas entidades públicas reclassificadas em 2023</t>
  </si>
  <si>
    <t>Nota: Informação cedida pelas empresas, correspondendo aos montantes efetivamente pagos (numa ótica de tesouraria), em 2023, pela aquisição de imóveis.
Fonte: Direção-Geral do Tesouro e Finanças.</t>
  </si>
  <si>
    <t>Quadro 3.96.  Alienações de imóveis pelas entidades públicas reclassificadas em 2023</t>
  </si>
  <si>
    <t>Notas: 
Limites constantes da Lei nº 38/2023, de 2 de agosto.
O total da Administração Central + Segurança Social (339 879,7 milhões de euros) referente ao total da receita por fonte de financiamento que foi publicado na Lei nº 38/2023, de 2 de agosto, não corresponde ao somatório dos valores parcelares (339 869,6 milhões de euros)
Mapas contabilísticos: Mapa 1 — Mapa das despesas por missão de base orgânica, desagregadas por programas dos subsetores da Administração Central e da segurança social
A dotação provisional (inicialmente com 813,7 milhões de euros, dos quais foram utilizados 804,1 milhões de euros), a dotação centralizada referente à contrapartida pública nacional (50 milhões de euros previstos inicialmente, tendo sido utilizados 4,2 milhões de euros), a dotação centralizada para regularização de passivos e aplicação de ativos (com uma previsão inicial 690 milhões de euros, a que correspondeu uma utilização de 674 milhões de euros), encontram-se inscritas em linhas próprias da coluna «2023 execução». Estas dotações, pela sua natureza, não evidenciam execução orçamental nas classificações económicas em que foram inicialmente inscritas (do Ministério das Finanças), tendo sido afetas a vários Programas Orçamentais no decurso da execução nos termos da Lei do Orçamento do Estado. Para detalhe sobre a respetiva afetação, consulte-se, neste documento, o ponto «3.1.1.4.1. Alterações Orçamentais da Competência do Governo»
Fonte: Direção-Geral do Orçamento.</t>
  </si>
  <si>
    <t>Notas: 
Despesa efetiva. Valores por Programa Orçamental não consolidados.
Fonte: Direção-Geral do Orçamento.</t>
  </si>
  <si>
    <t xml:space="preserve">Nota: Despesa total não consolidada do Programa.
Fonte: Sistema de Informação de Gestão Orçamental (mês 12). </t>
  </si>
  <si>
    <t>Notas:
Despesa total não consolidada do Programa Orçamental 10 — Cultura.
P.H. = Período homólogo.
RG = Receita de impostos.
Fonte: Ministério da Cultura.</t>
  </si>
  <si>
    <t>Fonte Instituto de Gestão Financeira da Educação.</t>
  </si>
  <si>
    <t>Nota: * 2023 — Dados provisórios
Fonte: Administração Central do Sistema de Saúde, Sistema de Monitorização — SDM (a partir do SIM@SNS).</t>
  </si>
  <si>
    <t>Notas:
(*) Dezembro 2023 — Dados provisórios.
a) Consultas médicas hospitalares não incluem medicina no trabalho.
b) Não se incluem sessões de hospital de dia de hemodiálise nem de radioterapia.
c) Os dados incluem entidades públicas empresariais, setor público administrativo e parcerias público-privadas.
NA — Informação não disponível à data.
Fonte: Administração Central do Sistema de Saúde.</t>
  </si>
  <si>
    <t>Legenda: TSS — Técnicos Superiores de Saúde; TSDT — Técnicos Superiores de Diagnóstico e Terapêutica; AT — Assistentes Técnicos; AO — Assistentes Operacionais, TS — Técnicos Superiores; Inform. — informáticos.
Notas:
dez23* — dados provisórios.
Foram contabilizados os profissionais ativos com contrato de trabalho; não inclui trabalhadores independentes/prestadores de serviço.
Fonte: Administração Central do Sistema de Saúde.</t>
  </si>
  <si>
    <t>(*) Impacto anual (inclui Encargos Sociais) tendo em conta o número de meses após aposentação
Fonte: Serviços Partilhados do Ministério da Saúde</t>
  </si>
  <si>
    <t>Nota: valores da meta e resultado = valor acumulado
Fontes: Infraestruturas de Portugal, SA; Instituto dos Mercados Públicos, do Imobiliário e da Construção; Instrumento Financeiro para a Reabilitação e Revitalização Urbanas, Instituto da Habitação e da Reabilitação Urbana.</t>
  </si>
  <si>
    <t>Nota: 
Despesa total não consolidada do Programa Orçamental 16 — Infraestruturas e Habitação.
P.H. = Período homólogo.
RI = Receita de impostos.
Fonte: Secretaria-Geral da Presidência do Conselho de Ministros.</t>
  </si>
  <si>
    <t>Nota: (a) No ano de 2022 passou a incluir as consignações do Sistema Elétrico/Défice tarifário (Fundo para a Sustentabilidade Sistémica do Setor Energético — FSSSE) e o Adicional às taxas do imposto (FFP).
Fonte: Direção-Geral do Orçamento.</t>
  </si>
  <si>
    <t>Fontes: Direção-Geral do Orçamento, Direção-Geral do Tesouro e Finanças, PARPÚBLICA, BANIF Imobiliária, S.A., EAS — Empresa de Ambiente na Saúde, Tratamento de Resíduos Hospitalares, Unipessoal, Lda., Fundo de Resolução e IAPMEI I.P. — Agência para a Competitividade e Inovação.</t>
  </si>
  <si>
    <t>Notas:
O presente quadro reflete a estrutura orgânica de 2023.
A Consignação IRS — Alojamento Local, em 2021, pertencia ao Programa Finanças e, em 2022, passou a integrar o Programa Infraestruturas e Habitação. Assim, no quadro, para efeitos de comparabilidade, está considerada no Programa Infraestruturas e Habitação.
(a) Exclui as seguintes componentes: 
¬¬¬¬— a parte da transferência para a Infraestruturas de Portugal, S.A., relativa à contribuição do serviço rodoviário afeta à componente de projetos do orçamento daquela entidade, 619,8 milhões de euros em 2021, 650,8 milhões de euros em 2022 e 594,1 milhões de euros em 2023;
— a parte da transferência para o Instituto de Financiamento da Agricultura e Pescas, relativa à consignação da receita do imposto sobre produtos petrolíferos e energéticos, 10 milhões de euros em 2021, 9,3 milhões de euros em 2022 e 7 milhões de euros em 2023;
-a transferência para a Universidade de Trás-os-Montes e Alto Douro (50 mil de euros em 2021), Instituto Politécnico de Santarém (1,9 milhões de euros em 2021 e 1,5 milhões de euros em 2023) e ISCTE — Instituto Universitário de Lisboa (5,2 milhões de euros em 2021), no âmbito das transferências para estabelecimentos de ensino superior e serviços de ação social
— transferência para o IHRU — Instituto da Habitação e da Reabilitação Urbana, I.P., relativa à consignação de IRS relativa ao alojamento local (195 299,13 euros em 2022);
— indemnização compensatória ao SIRESP — Gestão de Redes Digitais de Segurança e Emergência, S.A. (26 milhões de euros em 2022 e 2023);
— Lei de Programação Militar (206,7 milhões de euros em 2022 e 224,5 milhões de euros em 2023).
(b) As receitas de impostos excluem as que têm origem em saldos da gerência anterior ou provenientes de outros serviços.
(c) Exclui ativos financeiros e passivos financeiros.
(d) Exclui despesas no âmbito de projetos.
(e) Inclui verbas afetas a projetos de inv¬estimento.
— 22 milhões de euros em 2021 no âmbito das transferências para Estabelecimentos de Ensino Superior e Serviços de Ação Social financiadas por fundos comunitários.
— 108,2 milhões de euros em 2022 e 69,9 milhões de euros em 2023 no âmbito da Lei de Programação Militar.
Fonte: Direção-Geral do Orçamento¬.</t>
  </si>
  <si>
    <t>Notas: 
As colunas dos orçamentos inicial e final correspondem às dotações aprovadas e corrigidas, respetivamente, não abatidas de cativos. Os valores que constam da coluna de cativos finais incluem a reserva orçamental.
Os montantes da despesa encontram-se consolidados de aquisição de bens e serviços (Programa Orçamental da Saúde), juros, subsídios, transferências, ativos e passivos financeiros, no âmbito da Administração Central. A despesa efetiva consolidada não inclui diferenças de consolidação. As diferenças de consolidação nos ativos financeiros e passivos financeiros estão imputados à própria rubrica de classificação económica.
Mapas contabilísticos: Mapa 2 — Mapa relativo à Classificação funcional das despesas do subsetor da AC.
Elementos informativos: Mapas nº 5 — Resumo despesas, por objetivos finais e Ministérios; Mapas nº 6 — Despesa por objetivos finais.
O cativo final de valor negativo, em fluxos no âmbito da AC, na reserva orçamental, deve-se a registos inadequadamente realizados.
Fonte: Direção-Geral do Orçamento.</t>
  </si>
  <si>
    <t>Notas: 
As colunas dos orçamentos inicial e final correspondem às dotações aprovadas e corrigidas, respetivamente, não abatidas de cativos. Os valores que constam da coluna de cativos finais incluem a reserva orçamental.
Os montantes da despesa encontram-se consolidados de aquisição de bens e serviços (Programa Orçamental da Saúde), juros, subsídios, transferências, ativos e passivos financeiros, no âmbito da Administração Central. A despesa efetiva consolidada não inclui diferenças de consolidação. As diferenças de consolidação nos ativos financeiros e passivos financeiros estão imputados à própria rubrica de classificação económica.
Mapas contabilísticos: Mapa nº 4 — Mapa relativo à classificação orgânica das despesas do subsetor da AC e Mapa nº 4A — Mapa relativo à classificação orgânica das despesas do subsetor da Administração Central.
Elementos informativos: Mapa n º 2 — Resumo das despesas, por agrupamentos económicos e ministérios; Mapa nº 5 -Resumo despesas, por objetivos finais e Ministérios.
Decorrente da alteração do regime de organização e funcionamento do XXIII Governo Constitucional o Instituto da Habitação e da Reabilitação Urbana, I.P., Instituto dos Mercados Públicos, do Imobiliário e da Construção, I.P. e o Fundo Nacional de Reabilitação do Edificado — Transitaram do ex. Ministério das Infraestruturas e Habitação para o novo Ministério da Habitação, criado pelo Decreto-Lei nº 7/2023 de 27 de janeiro (procede à terceira alteração ao Decreto-Lei nº 32/2022, de 9 de maio, alterado pelos Decretos-Leis n.os 65/2022, de 28 de setembro, e 86/2022, de 23 de dezembro, que aprova o regime de organização e funcionamento do XXIII Governo Constitucional), assim o Orçamento inicial encontra-se afeto ao respetivo ministério. 
O cativo final de valor negativo, em fluxos no âmbito da AC, na reserva orçamental, deve-se a registos inadequadamente realizados.
Fonte: Direção-Geral do Orçamento</t>
  </si>
  <si>
    <t>Notas:
A Polis Litoral Ria Formosa S.A. integrou o Orçamento de 2023, sendo posteriormente extinta.
a) Fusão por incorporação na entidade Parvalorem, S.A.
b) Entidade extinta.
c) Resulta do disposto no nº 4 do artigo 2º da Lei nº 151/2015, de 11 de setembro, na sua redação atual.
d) Entidade criada pela Portaria nº 302/2022, de 21 de dezembro.
e) Entidade criada pela Portaria nº 119/2023, de 11 de maio.
f) Entidade criada pelo Decreto-Lei nº 100-A/2021, de 17 de novembro.
g) O Decreto-Lei nº 7-A/2023, de 30 de janeiro, determinou a criação do Centro Hospitalar Universitário de Santo António, E.P.E. por fusão do Centro Hospitalar Universitário do Porto, E.P.E e do Hospital Magalhães Lemos — Porto, E.P.E.
Fonte: Direção-Geral do Orçamento.</t>
  </si>
  <si>
    <t>Nota: O quadro não inclui diferenças de consolidação
Fonte: Direção-Geral do Orçamento.
 </t>
  </si>
  <si>
    <t>Notas:
Os fluxos intrassetoriais e intersetoriais respeitam a vendas de bens e serviços/aquisição de bens e serviços (Programa Orçamental da Saúde), rendimentos da propriedade/juros, subsídios e transferências, de acordo com o perímetro de consolidação (serviços integrados, serviços e fundos autónomos ou Administração Central), e correspondem aos apresentados no «Quadro A46. Fluxos de operações no âmbito dos subsetores da Administração Central».
Os valores não consolidados da receita e da despesa efetiva correspondem, nas classificações económicas aplicáveis, aos constantes dos Mapas contabilísticos: Mapa nº 3 — Mapa relativo à classificação económica das despesas do subsetor da Administração Central e Mapa nº 5 — Mapa relativo à classificação económica das receitas públicas do subsetor da Administração Central.
Fonte: Direção-Geral do Orçamento.</t>
  </si>
  <si>
    <t>Nota: PRR isolado considerando a medida 102.
Fonte: Direção-Geral do Orçamento.</t>
  </si>
  <si>
    <t>Notas: Valores não consolidados.				
Este quadro permite visualizar os montantes afetos aos Programas Operacionais, na perspetiva do Portugal 2020, bem como a outras iniciativas. No «Quadro A43. Programas Operacionais» (secção V – Anexos) efetua-se uma correspondência entre os Programas Operacionais do QREN e do Portugal 2020.	
Fonte: Direção-Geral do Orçamento.</t>
  </si>
  <si>
    <t>Notas:
Valores não consolidados. Exclui transferências do Orçamento do Estado para os serviços e fundos autónomos.
Elementos informativos — Mapa 14C — Projetos — Totais por NUTS I e II e Mapa 14B — Projetos — Totais por NUTS I.
Fonte: Direção-Geral do Orçamento.</t>
  </si>
  <si>
    <t>Notas:
Despesa Efetiva = Despesa Total — Ativos — Passivos.
Não inclui diferenças de consolidação.
Consolidação efetuada para os fluxos de transferências, subsídios e juros internos à Administração Central e de aquisição de bens e serviços internos ao Programa Orçamental da Saúde.
O presente quadro reflete a estrutura orgânica de 2023.
Fonte: Direção-Geral do Orçamento.</t>
  </si>
  <si>
    <t>Notas: 
A execução da despesa decorre dos sistemas de execução e de reporte da execução das entidades (registado nas medidas 095 — Contingência COVID-19 — prevenção, contenção, mitigação e tratamento» e «096 — Contingência COVID-19 — garantir normalidade», criadas pela Circular Série A nº 1398 da DGO, as medidas «097 — Programa Ativar» e «098 — Incentivo Extraordinário à Normalização», criadas com a Lei nº 27-A/2020, de 24 de julho e «medida 099 — Universalização da Escola Digital», criada com a Lei nº 75-B/2020, de 31 de dezembro).
Os valores apresentados nas colunas dos diversos subsetores encontram-se expurgados dos montantes consolidados no âmbito das Administrações Públicas.
A medida 102 - 'Plano de Recuperação e Resiliência' prevista na Portaria nº 48/2021, de 4 de março, foi expurgada da análise
A informação da Segurança Social compreende a execução associada aos subsistemas de Solidariedade, Proteção Familiar, Previdencial e Ação Social, bem como outras despesas realizadas pelas instituições integradas neste setor.
O valor do impacto orçamental da medida de isenção de pagamento da Taxa Social Única consiste numa estimativa apurada pelo Instituto de Gestão Financeira da Segurança Social, I.P.
Fonte: Direção-Geral do Orçamento, Autoridade Tributária e Aduaneira, Ministério das Finanças, Instituto de Gestão Financeira da Segurança Social, I.P., Entidades Coordenadoras dos Programas, Direção Regional do Orçamento e Tesouro da Região Autónoma dos Açores, Direção Regional do Orçamento e Tesouro da Região Autónoma da Madeira e Direção-Geral das Autarquias Locais.</t>
  </si>
  <si>
    <t>Notas:
Os montantes constantes nos mapas 7, 8 e 9 não incluem as receitas e despesas das operações recíprocas entre instituições da Segurança Social, nomeadamente: a) transferências relacionadas com projetos cofinanciados; b) rendimentos e encargos com edifícios utilizados pelas instituições de solidariedade social para o desenvolvimento da sua atividade.
Fonte: Instituto de Gestão Financeira da Segurança Social, IP.</t>
  </si>
  <si>
    <t>Fonte: Instituto de Gestão Financeira da Segurança Social, IP.</t>
  </si>
  <si>
    <t>Nota: a) Até 31 de dezembro de 2023 já se encontrava cobrado o montante de 223,6 milhões de euros, referente à totalidade do diferimento de contribuições de entidades empregadoras e trabalhadores independentes (iniciado em 2020).
Fonte: Instituto de Gestão Financeira da Segurança Social, IP.</t>
  </si>
  <si>
    <t>Nota: a) Até 31 de dezembro de 2023 já se encontrava cobrado o montante de 16,5 milhões de euros relativo ao diferimento de contribuições de entidades empregadoras e trabalhadores independentes (iniciado em 2022).
Fonte: Instituto de Gestão Financeira da Segurança Social, IP.</t>
  </si>
  <si>
    <t>Criação</t>
  </si>
  <si>
    <t>P018 - Agricultura e Alimentação</t>
  </si>
  <si>
    <t>Notas:						
Em conformidade com a organização e funcionamento do XXIII Governo Constitucional, foi efetuada o desdobramento  do ex. Ministério das Infraestruturas e Habitação para o novo Ministério da Habitação, criado pelo Decreto-Lei n.º 7/2023 de 27 de janeiro (procede à terceira alteração ao Decreto-Lei n.º 32/2022, de 9 de maio, alterado pelos Decretos-Leis n.os 65/2022, de 28 de setembro, e 86/2022, de 23 de dezembro), do novo gabinete dos membros do Governo do Minstério da Habitação, bem como a passagem do Instituto da Habitação e da Reabilitação Urbana, I.P., Instituto dos Mercados Públicos, do Imobiliário e da Construção, I.P. e o Fundo Nacional de Reabilitação do Edificado.						
Decorrente da publicação do Decreto-Lei n.º 52/2022 de 4 de agosto que aprova o Estatuto do Serviço Nacional de Saúde, a entidade Instituto Nacional de Emergência Médica, I. P., passa a integrar os estabelecimentos e serviços do Serviço Nacional de Saúde (SNS).
A Estrutura de Missão para a Gestão do Plano Estratégico da Politica Agrícola Comum de Portugal no Continente sucede à Estrutura de Missão para o Programa de Desenvolvimento Rural do Continente (PDR2020) que integrou o orçameto de 2023, sendo posteriormente extinta.
SI - Serviços Integrados						
SFA-Serviços e Fundos Autonómos			
Fonte: Direção Geral do Orçamento</t>
  </si>
  <si>
    <t>IV. Políticas Setoriais para 2023 e Recursos Financeiros</t>
  </si>
  <si>
    <t>Quadro 2.6. Injeções de capital e empréstimos classificados como despesa não financeira</t>
  </si>
  <si>
    <t xml:space="preserve">Quadro 3.4. Execução das medidas adotadas no âmbito da pandemia de COVID-19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</si>
</sst>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164" formatCode="_-* #,##0\ &quot;€&quot;_-;\-* #,##0\ &quot;€&quot;_-;_-* &quot;-&quot;\ &quot;€&quot;_-;_-@_-"/>
    <numFmt numFmtId="165" formatCode="_-* #,##0.00\ _€_-;\-* #,##0.00\ _€_-;_-* &quot;-&quot;??\ _€_-;_-@_-"/>
    <numFmt numFmtId="166" formatCode="#,##0.0"/>
    <numFmt numFmtId="167" formatCode="#,##0.0;\(#,##0.0\);\-"/>
    <numFmt numFmtId="168" formatCode="#,##0.0,;\(#,##0.0,\);\-"/>
    <numFmt numFmtId="169" formatCode="#,##0;\(#,##0\);\-"/>
    <numFmt numFmtId="170" formatCode="#,###.0,,"/>
    <numFmt numFmtId="171" formatCode="##,##0.0,,"/>
    <numFmt numFmtId="172" formatCode="0.0"/>
    <numFmt numFmtId="173" formatCode="#,###.00,,"/>
    <numFmt numFmtId="174" formatCode="0.0%"/>
    <numFmt numFmtId="175" formatCode="#,##0.0,,"/>
    <numFmt numFmtId="176" formatCode="_-* #,##0\ _€_-;\-* #,##0\ _€_-;_-* &quot;-&quot;??\ _€_-;_-@_-"/>
    <numFmt numFmtId="177" formatCode="_-* #,##0.0\ _€_-;\-* #,##0.0\ _€_-;_-* &quot;-&quot;?\ _€_-;_-@_-"/>
    <numFmt numFmtId="178" formatCode="#,##0.00\ _€"/>
    <numFmt numFmtId="179" formatCode="#,##0.0000000"/>
    <numFmt numFmtId="180" formatCode="#,##0.00000"/>
    <numFmt numFmtId="181" formatCode="#,##0.000"/>
    <numFmt numFmtId="182" formatCode="#,##0.0000"/>
    <numFmt numFmtId="183" formatCode="#,##0.0_ ;\-#,##0.0\ "/>
    <numFmt numFmtId="184" formatCode="#,##0.00_ ;\-#,##0.00\ "/>
    <numFmt numFmtId="185" formatCode="#,##0.0000_ ;\-#,##0.0000\ "/>
    <numFmt numFmtId="186" formatCode="#,##0.00000_ ;\-#,##0.00000\ "/>
    <numFmt numFmtId="187" formatCode="#,##0.000000"/>
    <numFmt numFmtId="188" formatCode="0.0000000000"/>
    <numFmt numFmtId="189" formatCode="0.000"/>
    <numFmt numFmtId="190" formatCode="[$-816]mmm/yy;@"/>
    <numFmt numFmtId="191" formatCode="dd/mm/yyyy;@"/>
    <numFmt numFmtId="192" formatCode="#,##0_ ;\-#,##0\ "/>
    <numFmt numFmtId="193" formatCode="_-* #,##0.0\ _€_-;\-* #,##0.0\ _€_-;_-* &quot;-&quot;??\ _€_-;_-@_-"/>
    <numFmt numFmtId="194" formatCode="#,##0,,;\-0;;@"/>
    <numFmt numFmtId="195" formatCode="_-* #,##0.0\ _€_-;\-* #,##0.0\ _€_-;&quot;&quot;"/>
    <numFmt numFmtId="196" formatCode="#,##0.000000000"/>
    <numFmt numFmtId="197" formatCode="#,##0.0_ ;[Red]\-#,##0.0\ "/>
    <numFmt numFmtId="198" formatCode="_-* #,##0.00\ _E_s_c_._-;\-* #,##0.00\ _E_s_c_._-;_-* &quot;-&quot;??\ _E_s_c_._-;_-@_-"/>
    <numFmt numFmtId="199" formatCode="_-* #,##0.000000\ _€_-;\-* #,##0.000000\ _€_-;_-* &quot;-&quot;?\ _€_-;_-@_-"/>
  </numFmts>
  <fonts count="83">
    <font>
      <sz val="11"/>
      <color theme="1"/>
      <name val="Calibri"/>
      <family val="2"/>
      <scheme val="minor"/>
    </font>
    <font>
      <sz val="11"/>
      <color theme="1"/>
      <name val="Calibri"/>
      <family val="2"/>
      <scheme val="minor"/>
    </font>
    <font>
      <b/>
      <sz val="16"/>
      <color rgb="FF001854"/>
      <name val="Calibri"/>
      <family val="2"/>
      <scheme val="minor"/>
    </font>
    <font>
      <sz val="8"/>
      <color theme="1"/>
      <name val="Calibri"/>
      <family val="2"/>
      <scheme val="minor"/>
    </font>
    <font>
      <b/>
      <sz val="9"/>
      <color rgb="FFFFFFFF"/>
      <name val="Calibri"/>
      <family val="2"/>
    </font>
    <font>
      <sz val="10"/>
      <name val="Arial"/>
      <family val="2"/>
    </font>
    <font>
      <u/>
      <sz val="11"/>
      <color theme="10"/>
      <name val="Calibri"/>
      <family val="2"/>
      <scheme val="minor"/>
    </font>
    <font>
      <b/>
      <sz val="14"/>
      <color rgb="FF0019D5"/>
      <name val="Calibri"/>
      <family val="2"/>
    </font>
    <font>
      <b/>
      <sz val="14"/>
      <color rgb="FF001854"/>
      <name val="Rob"/>
    </font>
    <font>
      <sz val="30"/>
      <color indexed="8"/>
      <name val="Calibri"/>
      <family val="2"/>
      <scheme val="minor"/>
    </font>
    <font>
      <b/>
      <sz val="12"/>
      <color rgb="FF001854"/>
      <name val="Calibri"/>
      <family val="2"/>
      <scheme val="minor"/>
    </font>
    <font>
      <sz val="11"/>
      <color rgb="FF0035BA"/>
      <name val="Calibri"/>
      <family val="2"/>
    </font>
    <font>
      <b/>
      <sz val="13"/>
      <color indexed="8"/>
      <name val="Calibri"/>
      <family val="2"/>
      <scheme val="minor"/>
    </font>
    <font>
      <b/>
      <sz val="12"/>
      <color rgb="FF0035BA"/>
      <name val="Calibri"/>
      <family val="2"/>
      <scheme val="minor"/>
    </font>
    <font>
      <b/>
      <sz val="9"/>
      <color rgb="FF000000"/>
      <name val="Calibri"/>
      <family val="2"/>
    </font>
    <font>
      <b/>
      <sz val="9"/>
      <name val="Calibri"/>
      <family val="2"/>
      <scheme val="minor"/>
    </font>
    <font>
      <sz val="9"/>
      <name val="Calibri"/>
      <family val="2"/>
      <scheme val="minor"/>
    </font>
    <font>
      <sz val="9"/>
      <color theme="1"/>
      <name val="Calibri"/>
      <family val="2"/>
      <scheme val="minor"/>
    </font>
    <font>
      <b/>
      <sz val="9"/>
      <color theme="1"/>
      <name val="Calibri"/>
      <family val="2"/>
      <scheme val="minor"/>
    </font>
    <font>
      <sz val="10"/>
      <color theme="1"/>
      <name val="Calibri"/>
      <family val="2"/>
      <scheme val="minor"/>
    </font>
    <font>
      <b/>
      <sz val="10"/>
      <name val="Calibri"/>
      <family val="2"/>
      <scheme val="minor"/>
    </font>
    <font>
      <b/>
      <sz val="7"/>
      <color indexed="8"/>
      <name val="Calibri"/>
      <family val="2"/>
      <scheme val="minor"/>
    </font>
    <font>
      <b/>
      <sz val="8"/>
      <name val="Calibri"/>
      <family val="2"/>
      <scheme val="minor"/>
    </font>
    <font>
      <sz val="8"/>
      <color indexed="8"/>
      <name val="Calibri"/>
      <family val="2"/>
      <scheme val="minor"/>
    </font>
    <font>
      <i/>
      <sz val="9"/>
      <color theme="1"/>
      <name val="Calibri"/>
      <family val="2"/>
      <scheme val="minor"/>
    </font>
    <font>
      <sz val="10"/>
      <name val="Calibri"/>
      <family val="2"/>
      <scheme val="minor"/>
    </font>
    <font>
      <sz val="9"/>
      <color rgb="FF000000"/>
      <name val="Calibri"/>
      <family val="2"/>
    </font>
    <font>
      <b/>
      <sz val="9"/>
      <color rgb="FFFFFFFF"/>
      <name val="Calibri"/>
      <family val="2"/>
    </font>
    <font>
      <sz val="11"/>
      <name val="Calibri"/>
      <family val="2"/>
    </font>
    <font>
      <sz val="11"/>
      <color indexed="8"/>
      <name val="Calibri"/>
      <family val="2"/>
    </font>
    <font>
      <i/>
      <sz val="9"/>
      <name val="Calibri"/>
      <family val="2"/>
      <scheme val="minor"/>
    </font>
    <font>
      <sz val="10"/>
      <name val="Times New Roman"/>
      <family val="1"/>
    </font>
    <font>
      <sz val="8"/>
      <name val="Calibri"/>
      <family val="2"/>
    </font>
    <font>
      <i/>
      <sz val="8"/>
      <name val="Calibri"/>
      <family val="2"/>
    </font>
    <font>
      <b/>
      <sz val="10"/>
      <name val="Calibri"/>
      <family val="2"/>
    </font>
    <font>
      <sz val="10"/>
      <name val="Calibri"/>
      <family val="2"/>
    </font>
    <font>
      <sz val="10"/>
      <name val="Times New Roman"/>
      <family val="1"/>
    </font>
    <font>
      <sz val="8"/>
      <name val="Calibri"/>
      <family val="2"/>
      <scheme val="minor"/>
    </font>
    <font>
      <u/>
      <sz val="10"/>
      <color theme="10"/>
      <name val="Times New Roman"/>
      <family val="1"/>
    </font>
    <font>
      <b/>
      <sz val="10"/>
      <color theme="4"/>
      <name val="Times New Roman"/>
      <family val="1"/>
    </font>
    <font>
      <sz val="8"/>
      <name val="Times New Roman"/>
      <family val="1"/>
    </font>
    <font>
      <b/>
      <u/>
      <sz val="9"/>
      <name val="Calibri"/>
      <family val="2"/>
    </font>
    <font>
      <b/>
      <sz val="10"/>
      <color theme="4"/>
      <name val="Calibri"/>
      <family val="2"/>
    </font>
    <font>
      <sz val="9"/>
      <name val="Calibri"/>
      <family val="2"/>
    </font>
    <font>
      <b/>
      <sz val="12"/>
      <color rgb="FF0019D5"/>
      <name val="Calibri"/>
      <family val="2"/>
    </font>
    <font>
      <sz val="12"/>
      <name val="Times New Roman"/>
      <family val="1"/>
    </font>
    <font>
      <sz val="8"/>
      <color indexed="8"/>
      <name val="Calibri"/>
      <family val="2"/>
    </font>
    <font>
      <sz val="9"/>
      <color rgb="FF000000"/>
      <name val="Calibri"/>
      <family val="2"/>
    </font>
    <font>
      <sz val="11"/>
      <name val="Calibri"/>
      <family val="2"/>
    </font>
    <font>
      <sz val="9"/>
      <color rgb="FF000000"/>
      <name val="Calibri"/>
      <family val="2"/>
      <scheme val="minor"/>
    </font>
    <font>
      <b/>
      <sz val="9"/>
      <color rgb="FF000000"/>
      <name val="Calibri"/>
      <family val="2"/>
      <scheme val="minor"/>
    </font>
    <font>
      <b/>
      <sz val="9"/>
      <color rgb="FF262626"/>
      <name val="Calibri"/>
      <family val="2"/>
      <scheme val="minor"/>
    </font>
    <font>
      <sz val="9"/>
      <color rgb="FF262626"/>
      <name val="Calibri"/>
      <family val="2"/>
      <scheme val="minor"/>
    </font>
    <font>
      <b/>
      <sz val="9"/>
      <color rgb="FF000000"/>
      <name val="Calibri"/>
      <family val="2"/>
    </font>
    <font>
      <b/>
      <sz val="8"/>
      <color indexed="8"/>
      <name val="Calibri"/>
      <family val="2"/>
    </font>
    <font>
      <sz val="8"/>
      <color theme="1"/>
      <name val="Calibri"/>
      <family val="2"/>
    </font>
    <font>
      <sz val="11"/>
      <color theme="1"/>
      <name val="Calibri"/>
      <family val="2"/>
    </font>
    <font>
      <b/>
      <sz val="9"/>
      <name val="Calibri"/>
      <family val="2"/>
    </font>
    <font>
      <b/>
      <sz val="9"/>
      <color indexed="8"/>
      <name val="Calibri"/>
      <family val="2"/>
    </font>
    <font>
      <sz val="9"/>
      <color indexed="8"/>
      <name val="Calibri"/>
      <family val="2"/>
    </font>
    <font>
      <sz val="9"/>
      <color theme="1"/>
      <name val="Calibri"/>
      <family val="2"/>
    </font>
    <font>
      <sz val="9"/>
      <color rgb="FFFF0000"/>
      <name val="Calibri"/>
      <family val="2"/>
    </font>
    <font>
      <b/>
      <sz val="11"/>
      <color theme="1"/>
      <name val="Calibri"/>
      <family val="2"/>
      <scheme val="minor"/>
    </font>
    <font>
      <sz val="10"/>
      <color rgb="FF000000"/>
      <name val="Calibri"/>
      <family val="2"/>
      <scheme val="minor"/>
    </font>
    <font>
      <b/>
      <sz val="10"/>
      <color rgb="FF000000"/>
      <name val="Calibri"/>
      <family val="2"/>
      <scheme val="minor"/>
    </font>
    <font>
      <b/>
      <i/>
      <sz val="9"/>
      <color theme="1"/>
      <name val="Calibri"/>
      <family val="2"/>
      <scheme val="minor"/>
    </font>
    <font>
      <sz val="10"/>
      <color theme="1"/>
      <name val="Calibri Light"/>
      <family val="2"/>
    </font>
    <font>
      <sz val="9"/>
      <color theme="0"/>
      <name val="Calibri"/>
      <family val="2"/>
      <scheme val="minor"/>
    </font>
    <font>
      <b/>
      <sz val="10"/>
      <color theme="1"/>
      <name val="Calibri"/>
      <family val="2"/>
      <scheme val="minor"/>
    </font>
    <font>
      <sz val="10"/>
      <name val="MS Sans Serif"/>
      <family val="2"/>
    </font>
    <font>
      <b/>
      <sz val="12"/>
      <name val="Calibri"/>
      <family val="2"/>
    </font>
    <font>
      <b/>
      <sz val="8"/>
      <name val="Calibri"/>
      <family val="2"/>
    </font>
    <font>
      <i/>
      <sz val="11"/>
      <color theme="1"/>
      <name val="Calibri"/>
      <family val="2"/>
      <scheme val="minor"/>
    </font>
    <font>
      <b/>
      <sz val="9"/>
      <color theme="0"/>
      <name val="Calibri"/>
      <family val="2"/>
      <scheme val="minor"/>
    </font>
    <font>
      <i/>
      <sz val="10"/>
      <name val="Calibri"/>
      <family val="2"/>
      <scheme val="minor"/>
    </font>
    <font>
      <b/>
      <sz val="10"/>
      <color theme="0"/>
      <name val="Calibri"/>
      <family val="2"/>
      <scheme val="minor"/>
    </font>
    <font>
      <sz val="9"/>
      <color theme="1"/>
      <name val="Arial"/>
      <family val="2"/>
    </font>
    <font>
      <i/>
      <sz val="9"/>
      <color rgb="FF000000"/>
      <name val="Calibri"/>
      <family val="2"/>
    </font>
    <font>
      <sz val="10"/>
      <color rgb="FFFF0000"/>
      <name val="Calibri"/>
      <family val="2"/>
      <scheme val="minor"/>
    </font>
    <font>
      <b/>
      <sz val="10"/>
      <color indexed="8"/>
      <name val="Calibri"/>
      <family val="2"/>
      <scheme val="minor"/>
    </font>
    <font>
      <i/>
      <sz val="10"/>
      <color indexed="8"/>
      <name val="Calibri"/>
      <family val="2"/>
      <scheme val="minor"/>
    </font>
    <font>
      <sz val="7"/>
      <color theme="1"/>
      <name val="Calibri"/>
      <family val="2"/>
      <scheme val="minor"/>
    </font>
    <font>
      <sz val="9"/>
      <color rgb="FFFFFFFF"/>
      <name val="Calibri"/>
      <family val="2"/>
    </font>
  </fonts>
  <fills count="16">
    <fill>
      <patternFill patternType="none"/>
    </fill>
    <fill>
      <patternFill patternType="gray125"/>
    </fill>
    <fill>
      <patternFill patternType="solid">
        <fgColor rgb="FF019EEB"/>
        <bgColor rgb="FF019EEB"/>
      </patternFill>
    </fill>
    <fill>
      <patternFill patternType="solid">
        <fgColor theme="0"/>
        <bgColor indexed="64"/>
      </patternFill>
    </fill>
    <fill>
      <patternFill patternType="solid">
        <fgColor rgb="FFCCCCCC"/>
        <bgColor rgb="FFE7E6E6"/>
      </patternFill>
    </fill>
    <fill>
      <patternFill patternType="solid">
        <fgColor theme="2" tint="-9.9978637043366805E-2"/>
        <bgColor indexed="64"/>
      </patternFill>
    </fill>
    <fill>
      <patternFill patternType="solid">
        <fgColor rgb="FFFFFFFF"/>
        <bgColor rgb="FFFFFFFF"/>
      </patternFill>
    </fill>
    <fill>
      <patternFill patternType="solid">
        <fgColor theme="4" tint="0.79998168889431442"/>
        <bgColor indexed="65"/>
      </patternFill>
    </fill>
    <fill>
      <patternFill patternType="solid">
        <fgColor rgb="FFCCCCCC"/>
        <bgColor rgb="FFCCCCCC"/>
      </patternFill>
    </fill>
    <fill>
      <patternFill patternType="solid">
        <fgColor theme="0" tint="-0.14999847407452621"/>
        <bgColor indexed="64"/>
      </patternFill>
    </fill>
    <fill>
      <patternFill patternType="solid">
        <fgColor theme="0" tint="-0.249977111117893"/>
        <bgColor rgb="FFE7E6E6"/>
      </patternFill>
    </fill>
    <fill>
      <patternFill patternType="solid">
        <fgColor theme="0"/>
        <bgColor rgb="FF019EEB"/>
      </patternFill>
    </fill>
    <fill>
      <patternFill patternType="solid">
        <fgColor rgb="FFEEEEEE"/>
        <bgColor indexed="64"/>
      </patternFill>
    </fill>
    <fill>
      <patternFill patternType="solid">
        <fgColor rgb="FFCCCCCC"/>
        <bgColor indexed="64"/>
      </patternFill>
    </fill>
    <fill>
      <patternFill patternType="solid">
        <fgColor rgb="FF019EEB"/>
        <bgColor indexed="64"/>
      </patternFill>
    </fill>
    <fill>
      <patternFill patternType="solid">
        <fgColor theme="0" tint="-4.9989318521683403E-2"/>
        <bgColor indexed="64"/>
      </patternFill>
    </fill>
  </fills>
  <borders count="157">
    <border>
      <left/>
      <right/>
      <top/>
      <bottom/>
      <diagonal/>
    </border>
    <border>
      <left style="thin">
        <color rgb="FF019999"/>
      </left>
      <right style="thin">
        <color rgb="FF019999"/>
      </right>
      <top style="thin">
        <color rgb="FF019999"/>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bottom style="thin">
        <color theme="0"/>
      </bottom>
      <diagonal/>
    </border>
    <border>
      <left style="thin">
        <color rgb="FFFFFFFF"/>
      </left>
      <right style="thin">
        <color theme="0"/>
      </right>
      <top style="thin">
        <color rgb="FFFFFFFF"/>
      </top>
      <bottom style="thin">
        <color rgb="FFFFFFFF"/>
      </bottom>
      <diagonal/>
    </border>
    <border>
      <left style="thin">
        <color theme="0"/>
      </left>
      <right style="thin">
        <color theme="0"/>
      </right>
      <top style="thin">
        <color theme="0"/>
      </top>
      <bottom style="thin">
        <color theme="0"/>
      </bottom>
      <diagonal/>
    </border>
    <border>
      <left/>
      <right style="thin">
        <color rgb="FFCCCCCC"/>
      </right>
      <top/>
      <bottom/>
      <diagonal/>
    </border>
    <border>
      <left style="thin">
        <color rgb="FFCCCCCC"/>
      </left>
      <right/>
      <top/>
      <bottom/>
      <diagonal/>
    </border>
    <border>
      <left style="thin">
        <color rgb="FFCCCCCC"/>
      </left>
      <right style="thin">
        <color rgb="FFCCCCCC"/>
      </right>
      <top/>
      <bottom/>
      <diagonal/>
    </border>
    <border>
      <left/>
      <right/>
      <top style="thin">
        <color rgb="FF019EEB"/>
      </top>
      <bottom/>
      <diagonal/>
    </border>
    <border>
      <left/>
      <right style="thin">
        <color theme="0"/>
      </right>
      <top/>
      <bottom style="thin">
        <color rgb="FFFFFFFF"/>
      </bottom>
      <diagonal/>
    </border>
    <border>
      <left/>
      <right/>
      <top/>
      <bottom style="thin">
        <color rgb="FF019EEB"/>
      </bottom>
      <diagonal/>
    </border>
    <border>
      <left style="thin">
        <color rgb="FFFFFFFF"/>
      </left>
      <right/>
      <top style="thin">
        <color rgb="FFFFFFFF"/>
      </top>
      <bottom style="thin">
        <color rgb="FF019EEB"/>
      </bottom>
      <diagonal/>
    </border>
    <border>
      <left/>
      <right style="thin">
        <color theme="0"/>
      </right>
      <top style="thin">
        <color rgb="FFFFFFFF"/>
      </top>
      <bottom style="thin">
        <color rgb="FF019EEB"/>
      </bottom>
      <diagonal/>
    </border>
    <border>
      <left style="thin">
        <color theme="0"/>
      </left>
      <right style="thin">
        <color theme="0"/>
      </right>
      <top/>
      <bottom style="thin">
        <color rgb="FF019EEB"/>
      </bottom>
      <diagonal/>
    </border>
    <border>
      <left/>
      <right/>
      <top style="thin">
        <color rgb="FFCCCCCC"/>
      </top>
      <bottom style="thin">
        <color rgb="FFCCCCCC"/>
      </bottom>
      <diagonal/>
    </border>
    <border>
      <left style="thin">
        <color rgb="FFCCCCCC"/>
      </left>
      <right/>
      <top style="thin">
        <color rgb="FFCCCCCC"/>
      </top>
      <bottom style="thin">
        <color rgb="FFCCCCCC"/>
      </bottom>
      <diagonal/>
    </border>
    <border>
      <left style="thin">
        <color rgb="FFFFFFFF"/>
      </left>
      <right/>
      <top/>
      <bottom style="thin">
        <color rgb="FF019EEB"/>
      </bottom>
      <diagonal/>
    </border>
    <border>
      <left style="thin">
        <color rgb="FFFFFFFF"/>
      </left>
      <right/>
      <top style="thin">
        <color rgb="FFFFFFFF"/>
      </top>
      <bottom/>
      <diagonal/>
    </border>
    <border>
      <left/>
      <right style="thin">
        <color rgb="FFFFFFFF"/>
      </right>
      <top style="thin">
        <color rgb="FFFFFFFF"/>
      </top>
      <bottom/>
      <diagonal/>
    </border>
    <border>
      <left style="thin">
        <color theme="0"/>
      </left>
      <right style="thin">
        <color theme="0"/>
      </right>
      <top style="thin">
        <color rgb="FFFFFFFF"/>
      </top>
      <bottom style="thin">
        <color rgb="FFFFFFFF"/>
      </bottom>
      <diagonal/>
    </border>
    <border>
      <left style="thin">
        <color theme="0"/>
      </left>
      <right style="thin">
        <color rgb="FFFFFFFF"/>
      </right>
      <top style="thin">
        <color rgb="FFFFFFFF"/>
      </top>
      <bottom style="thin">
        <color rgb="FFFFFFFF"/>
      </bottom>
      <diagonal/>
    </border>
    <border>
      <left/>
      <right style="thin">
        <color rgb="FFFFFFFF"/>
      </right>
      <top style="thin">
        <color rgb="FFFFFFFF"/>
      </top>
      <bottom style="thin">
        <color rgb="FF019EEB"/>
      </bottom>
      <diagonal/>
    </border>
    <border>
      <left style="thin">
        <color theme="0"/>
      </left>
      <right style="thin">
        <color rgb="FFFFFFFF"/>
      </right>
      <top style="thin">
        <color rgb="FFFFFFFF"/>
      </top>
      <bottom/>
      <diagonal/>
    </border>
    <border>
      <left style="thin">
        <color rgb="FFFFFFFF"/>
      </left>
      <right/>
      <top/>
      <bottom/>
      <diagonal/>
    </border>
    <border>
      <left style="thin">
        <color theme="0"/>
      </left>
      <right style="thin">
        <color rgb="FFFFFFFF"/>
      </right>
      <top/>
      <bottom/>
      <diagonal/>
    </border>
    <border>
      <left/>
      <right style="thin">
        <color rgb="FFFFFFFF"/>
      </right>
      <top/>
      <bottom style="thin">
        <color rgb="FFFFFFFF"/>
      </bottom>
      <diagonal/>
    </border>
    <border>
      <left/>
      <right/>
      <top style="thin">
        <color rgb="FFFFFFFF"/>
      </top>
      <bottom style="thin">
        <color rgb="FF019EEB"/>
      </bottom>
      <diagonal/>
    </border>
    <border>
      <left/>
      <right style="thin">
        <color theme="0"/>
      </right>
      <top style="thin">
        <color theme="0"/>
      </top>
      <bottom style="thin">
        <color theme="0"/>
      </bottom>
      <diagonal/>
    </border>
    <border>
      <left style="thin">
        <color rgb="FFFFFFFF"/>
      </left>
      <right style="thin">
        <color rgb="FFFFFFFF"/>
      </right>
      <top/>
      <bottom/>
      <diagonal/>
    </border>
    <border>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right style="thin">
        <color rgb="FFCCCCCC"/>
      </right>
      <top style="thin">
        <color rgb="FFCCCCCC"/>
      </top>
      <bottom/>
      <diagonal/>
    </border>
    <border>
      <left/>
      <right style="thin">
        <color rgb="FFCCCCCC"/>
      </right>
      <top style="thin">
        <color rgb="FF019EEB"/>
      </top>
      <bottom/>
      <diagonal/>
    </border>
    <border>
      <left style="thin">
        <color theme="0"/>
      </left>
      <right/>
      <top style="thin">
        <color theme="0"/>
      </top>
      <bottom style="thin">
        <color theme="0"/>
      </bottom>
      <diagonal/>
    </border>
    <border>
      <left/>
      <right style="thin">
        <color rgb="FFFFFFFF"/>
      </right>
      <top style="thin">
        <color theme="0"/>
      </top>
      <bottom style="thin">
        <color rgb="FFFFFFFF"/>
      </bottom>
      <diagonal/>
    </border>
    <border>
      <left style="thin">
        <color rgb="FFFFFFFF"/>
      </left>
      <right style="thin">
        <color rgb="FFFFFFFF"/>
      </right>
      <top style="thin">
        <color theme="0"/>
      </top>
      <bottom style="thin">
        <color rgb="FFFFFFFF"/>
      </bottom>
      <diagonal/>
    </border>
    <border>
      <left/>
      <right style="thin">
        <color rgb="FFFFFFFF"/>
      </right>
      <top/>
      <bottom/>
      <diagonal/>
    </border>
    <border>
      <left style="thin">
        <color rgb="FFFFFFFF"/>
      </left>
      <right/>
      <top/>
      <bottom style="thin">
        <color rgb="FFFFFFFF"/>
      </bottom>
      <diagonal/>
    </border>
    <border>
      <left style="thin">
        <color rgb="FFFFFFFF"/>
      </left>
      <right style="thin">
        <color rgb="FFCCCCCC"/>
      </right>
      <top style="thin">
        <color rgb="FFFFFFFF"/>
      </top>
      <bottom/>
      <diagonal/>
    </border>
    <border>
      <left style="thin">
        <color rgb="FFCCCCCC"/>
      </left>
      <right/>
      <top style="thin">
        <color theme="0"/>
      </top>
      <bottom/>
      <diagonal/>
    </border>
    <border>
      <left style="thin">
        <color rgb="FFFFFFFF"/>
      </left>
      <right style="thin">
        <color rgb="FFCCCCCC"/>
      </right>
      <top/>
      <bottom style="thin">
        <color rgb="FFFFFFFF"/>
      </bottom>
      <diagonal/>
    </border>
    <border>
      <left style="thin">
        <color rgb="FFCCCCCC"/>
      </left>
      <right/>
      <top/>
      <bottom style="thin">
        <color theme="0"/>
      </bottom>
      <diagonal/>
    </border>
    <border>
      <left/>
      <right style="thin">
        <color theme="0"/>
      </right>
      <top style="thin">
        <color rgb="FFFFFFFF"/>
      </top>
      <bottom style="thin">
        <color rgb="FFFFFFFF"/>
      </bottom>
      <diagonal/>
    </border>
    <border>
      <left/>
      <right/>
      <top style="thin">
        <color rgb="FFFFFFFF"/>
      </top>
      <bottom/>
      <diagonal/>
    </border>
    <border>
      <left/>
      <right/>
      <top/>
      <bottom style="thin">
        <color rgb="FFFFFFFF"/>
      </bottom>
      <diagonal/>
    </border>
    <border>
      <left style="thin">
        <color rgb="FFFFFFFF"/>
      </left>
      <right style="thin">
        <color rgb="FFFFFFFF"/>
      </right>
      <top style="medium">
        <color rgb="FFFFFFFF"/>
      </top>
      <bottom style="thin">
        <color rgb="FFFFFFFF"/>
      </bottom>
      <diagonal/>
    </border>
    <border>
      <left/>
      <right style="thin">
        <color rgb="FFFFFFFF"/>
      </right>
      <top style="medium">
        <color rgb="FFFFFFFF"/>
      </top>
      <bottom style="thin">
        <color rgb="FFFFFFFF"/>
      </bottom>
      <diagonal/>
    </border>
    <border>
      <left style="thin">
        <color rgb="FFFFFFFF"/>
      </left>
      <right style="thin">
        <color theme="0"/>
      </right>
      <top style="thin">
        <color rgb="FFFFFFFF"/>
      </top>
      <bottom style="thin">
        <color theme="4" tint="-0.24994659260841701"/>
      </bottom>
      <diagonal/>
    </border>
    <border>
      <left style="thin">
        <color theme="0"/>
      </left>
      <right style="thin">
        <color theme="0"/>
      </right>
      <top style="thin">
        <color theme="0"/>
      </top>
      <bottom style="thin">
        <color theme="4" tint="-0.24994659260841701"/>
      </bottom>
      <diagonal/>
    </border>
    <border>
      <left style="thin">
        <color rgb="FFCCCCCC"/>
      </left>
      <right style="thin">
        <color rgb="FFCCCCCC"/>
      </right>
      <top style="thin">
        <color rgb="FFFFFFFF"/>
      </top>
      <bottom/>
      <diagonal/>
    </border>
    <border>
      <left style="thin">
        <color rgb="FFCCCCCC"/>
      </left>
      <right style="thin">
        <color rgb="FFCCCCCC"/>
      </right>
      <top/>
      <bottom style="thin">
        <color rgb="FFFFFFFF"/>
      </bottom>
      <diagonal/>
    </border>
    <border>
      <left/>
      <right style="thin">
        <color rgb="FFFFFFFF"/>
      </right>
      <top style="thin">
        <color theme="0"/>
      </top>
      <bottom/>
      <diagonal/>
    </border>
    <border>
      <left style="thin">
        <color rgb="FFFFFFFF"/>
      </left>
      <right/>
      <top style="thin">
        <color theme="0"/>
      </top>
      <bottom/>
      <diagonal/>
    </border>
    <border>
      <left/>
      <right style="thin">
        <color rgb="FFCCCCCC"/>
      </right>
      <top style="thin">
        <color theme="0"/>
      </top>
      <bottom style="thin">
        <color theme="0"/>
      </bottom>
      <diagonal/>
    </border>
    <border>
      <left style="thin">
        <color theme="0"/>
      </left>
      <right/>
      <top style="thin">
        <color theme="0"/>
      </top>
      <bottom style="thin">
        <color rgb="FF019EEB"/>
      </bottom>
      <diagonal/>
    </border>
    <border>
      <left/>
      <right style="thin">
        <color theme="0"/>
      </right>
      <top style="thin">
        <color theme="0"/>
      </top>
      <bottom style="thin">
        <color rgb="FF019EEB"/>
      </bottom>
      <diagonal/>
    </border>
    <border>
      <left/>
      <right/>
      <top style="thin">
        <color theme="0"/>
      </top>
      <bottom style="thin">
        <color rgb="FF019EEB"/>
      </bottom>
      <diagonal/>
    </border>
    <border>
      <left style="thin">
        <color theme="0"/>
      </left>
      <right/>
      <top style="thin">
        <color rgb="FFFFFFFF"/>
      </top>
      <bottom style="thin">
        <color theme="0"/>
      </bottom>
      <diagonal/>
    </border>
    <border>
      <left/>
      <right/>
      <top style="thin">
        <color rgb="FFFFFFFF"/>
      </top>
      <bottom style="thin">
        <color theme="0"/>
      </bottom>
      <diagonal/>
    </border>
    <border>
      <left/>
      <right style="thin">
        <color theme="0"/>
      </right>
      <top style="thin">
        <color rgb="FFFFFFFF"/>
      </top>
      <bottom style="thin">
        <color theme="0"/>
      </bottom>
      <diagonal/>
    </border>
    <border>
      <left/>
      <right/>
      <top style="thin">
        <color theme="0"/>
      </top>
      <bottom style="thin">
        <color theme="0"/>
      </bottom>
      <diagonal/>
    </border>
    <border>
      <left/>
      <right style="thin">
        <color theme="0"/>
      </right>
      <top/>
      <bottom style="thin">
        <color rgb="FF019EEB"/>
      </bottom>
      <diagonal/>
    </border>
    <border>
      <left style="thin">
        <color rgb="FFCCCCCC"/>
      </left>
      <right/>
      <top/>
      <bottom style="thin">
        <color rgb="FF019EEB"/>
      </bottom>
      <diagonal/>
    </border>
    <border>
      <left/>
      <right style="thin">
        <color rgb="FFCCCCCC"/>
      </right>
      <top/>
      <bottom style="thin">
        <color rgb="FF019EEB"/>
      </bottom>
      <diagonal/>
    </border>
    <border>
      <left style="thin">
        <color rgb="FFCCCCCC"/>
      </left>
      <right/>
      <top style="thin">
        <color rgb="FF019EEB"/>
      </top>
      <bottom/>
      <diagonal/>
    </border>
    <border>
      <left style="thin">
        <color rgb="FFCCCCCC"/>
      </left>
      <right style="thin">
        <color rgb="FFCCCCCC"/>
      </right>
      <top style="thin">
        <color indexed="64"/>
      </top>
      <bottom/>
      <diagonal/>
    </border>
    <border>
      <left style="thin">
        <color rgb="FFFFFFFF"/>
      </left>
      <right style="thin">
        <color rgb="FFFFFFFF"/>
      </right>
      <top style="thin">
        <color rgb="FFFFFFFF"/>
      </top>
      <bottom style="thin">
        <color theme="0"/>
      </bottom>
      <diagonal/>
    </border>
    <border>
      <left style="thin">
        <color rgb="FFFFFFFF"/>
      </left>
      <right/>
      <top style="thin">
        <color rgb="FFFFFFFF"/>
      </top>
      <bottom style="thin">
        <color theme="0"/>
      </bottom>
      <diagonal/>
    </border>
    <border>
      <left/>
      <right style="thin">
        <color rgb="FFFFFFFF"/>
      </right>
      <top style="thin">
        <color rgb="FFFFFFFF"/>
      </top>
      <bottom style="thin">
        <color theme="0"/>
      </bottom>
      <diagonal/>
    </border>
    <border>
      <left style="thin">
        <color rgb="FFCCCCCC"/>
      </left>
      <right/>
      <top style="thin">
        <color rgb="FFFFFFFF"/>
      </top>
      <bottom/>
      <diagonal/>
    </border>
    <border>
      <left style="thin">
        <color theme="0"/>
      </left>
      <right style="thin">
        <color theme="0"/>
      </right>
      <top/>
      <bottom style="thin">
        <color theme="0"/>
      </bottom>
      <diagonal/>
    </border>
    <border>
      <left style="thin">
        <color rgb="FFFFFFFF"/>
      </left>
      <right/>
      <top style="thin">
        <color theme="0"/>
      </top>
      <bottom style="thin">
        <color rgb="FFFFFFFF"/>
      </bottom>
      <diagonal/>
    </border>
    <border>
      <left style="thin">
        <color theme="0"/>
      </left>
      <right/>
      <top/>
      <bottom style="thin">
        <color theme="0"/>
      </bottom>
      <diagonal/>
    </border>
    <border>
      <left/>
      <right style="thin">
        <color rgb="FFCCCCCC"/>
      </right>
      <top style="thin">
        <color rgb="FFFFFFFF"/>
      </top>
      <bottom/>
      <diagonal/>
    </border>
    <border>
      <left style="thin">
        <color rgb="FFCCCCCC"/>
      </left>
      <right style="thin">
        <color rgb="FFCCCCCC"/>
      </right>
      <top style="thin">
        <color rgb="FFCCCCCC"/>
      </top>
      <bottom/>
      <diagonal/>
    </border>
    <border>
      <left style="thin">
        <color rgb="FFCCCCCC"/>
      </left>
      <right style="thin">
        <color rgb="FFCCCCCC"/>
      </right>
      <top style="thin">
        <color rgb="FFCCCCCC"/>
      </top>
      <bottom style="thin">
        <color rgb="FFCCCCCC"/>
      </bottom>
      <diagonal/>
    </border>
    <border>
      <left/>
      <right style="thin">
        <color rgb="FFCCCCCC"/>
      </right>
      <top style="thin">
        <color rgb="FFCCCCCC"/>
      </top>
      <bottom style="thin">
        <color rgb="FFCCCCCC"/>
      </bottom>
      <diagonal/>
    </border>
    <border>
      <left/>
      <right style="thin">
        <color rgb="FFC0C0C0"/>
      </right>
      <top/>
      <bottom/>
      <diagonal/>
    </border>
    <border>
      <left style="thin">
        <color rgb="FFC0C0C0"/>
      </left>
      <right/>
      <top style="thin">
        <color rgb="FFFFFFFF"/>
      </top>
      <bottom/>
      <diagonal/>
    </border>
    <border>
      <left style="thin">
        <color rgb="FFC0C0C0"/>
      </left>
      <right style="thin">
        <color rgb="FFFFFFFF"/>
      </right>
      <top style="thin">
        <color rgb="FFFFFFFF"/>
      </top>
      <bottom/>
      <diagonal/>
    </border>
    <border>
      <left style="thin">
        <color rgb="FFFFFFFF"/>
      </left>
      <right style="thin">
        <color rgb="FFCCCCCC"/>
      </right>
      <top/>
      <bottom/>
      <diagonal/>
    </border>
    <border>
      <left style="thin">
        <color rgb="FFFFFFFF"/>
      </left>
      <right style="thin">
        <color rgb="FFCCCCCC"/>
      </right>
      <top/>
      <bottom style="thin">
        <color rgb="FF019EEB"/>
      </bottom>
      <diagonal/>
    </border>
    <border>
      <left/>
      <right style="thin">
        <color rgb="FFFFFFFF"/>
      </right>
      <top/>
      <bottom style="thin">
        <color rgb="FF019EEB"/>
      </bottom>
      <diagonal/>
    </border>
    <border>
      <left/>
      <right style="thin">
        <color rgb="FFC0C0C0"/>
      </right>
      <top style="thin">
        <color rgb="FFFFFFFF"/>
      </top>
      <bottom/>
      <diagonal/>
    </border>
    <border>
      <left/>
      <right style="thin">
        <color rgb="FFC0C0C0"/>
      </right>
      <top/>
      <bottom style="thin">
        <color rgb="FF019EEB"/>
      </bottom>
      <diagonal/>
    </border>
    <border>
      <left style="thin">
        <color rgb="FFC0C0C0"/>
      </left>
      <right style="thin">
        <color rgb="FFC0C0C0"/>
      </right>
      <top/>
      <bottom/>
      <diagonal/>
    </border>
    <border>
      <left style="thin">
        <color rgb="FFC0C0C0"/>
      </left>
      <right style="thin">
        <color rgb="FFC0C0C0"/>
      </right>
      <top/>
      <bottom style="thin">
        <color rgb="FF019EEB"/>
      </bottom>
      <diagonal/>
    </border>
    <border>
      <left style="thin">
        <color rgb="FFC0C0C0"/>
      </left>
      <right style="thin">
        <color rgb="FFCCCCCC"/>
      </right>
      <top/>
      <bottom/>
      <diagonal/>
    </border>
    <border>
      <left style="thin">
        <color rgb="FFC0C0C0"/>
      </left>
      <right style="thin">
        <color rgb="FFCCCCCC"/>
      </right>
      <top/>
      <bottom style="thin">
        <color rgb="FF019EEB"/>
      </bottom>
      <diagonal/>
    </border>
    <border>
      <left/>
      <right style="thin">
        <color rgb="FFCCCCCC"/>
      </right>
      <top style="thin">
        <color rgb="FFCCCCCC"/>
      </top>
      <bottom style="thin">
        <color rgb="FF00B0F0"/>
      </bottom>
      <diagonal/>
    </border>
    <border>
      <left style="thin">
        <color rgb="FFCCCCCC"/>
      </left>
      <right style="thin">
        <color rgb="FFCCCCCC"/>
      </right>
      <top style="thin">
        <color rgb="FFCCCCCC"/>
      </top>
      <bottom style="thin">
        <color rgb="FF00B0F0"/>
      </bottom>
      <diagonal/>
    </border>
    <border>
      <left style="thin">
        <color rgb="FFCCCCCC"/>
      </left>
      <right/>
      <top style="thin">
        <color rgb="FFCCCCCC"/>
      </top>
      <bottom style="thin">
        <color rgb="FF00B0F0"/>
      </bottom>
      <diagonal/>
    </border>
    <border>
      <left/>
      <right/>
      <top style="thin">
        <color rgb="FF00B0F0"/>
      </top>
      <bottom/>
      <diagonal/>
    </border>
    <border>
      <left/>
      <right/>
      <top/>
      <bottom style="thin">
        <color rgb="FFCCCCCC"/>
      </bottom>
      <diagonal/>
    </border>
    <border>
      <left style="thin">
        <color rgb="FFCCCCCC"/>
      </left>
      <right/>
      <top style="thin">
        <color rgb="FFCCCCCC"/>
      </top>
      <bottom/>
      <diagonal/>
    </border>
    <border>
      <left style="thin">
        <color rgb="FFFFFFFF"/>
      </left>
      <right style="thin">
        <color theme="0"/>
      </right>
      <top/>
      <bottom style="thin">
        <color rgb="FFFFFFFF"/>
      </bottom>
      <diagonal/>
    </border>
    <border>
      <left style="thin">
        <color theme="0"/>
      </left>
      <right/>
      <top style="thin">
        <color rgb="FFFFFFFF"/>
      </top>
      <bottom style="thin">
        <color rgb="FFFFFFFF"/>
      </bottom>
      <diagonal/>
    </border>
    <border>
      <left/>
      <right/>
      <top style="thin">
        <color rgb="FFCCCCCC"/>
      </top>
      <bottom/>
      <diagonal/>
    </border>
    <border>
      <left style="thin">
        <color theme="0"/>
      </left>
      <right/>
      <top style="thin">
        <color theme="0"/>
      </top>
      <bottom style="thin">
        <color rgb="FFCCCCCC"/>
      </bottom>
      <diagonal/>
    </border>
    <border>
      <left/>
      <right/>
      <top style="thin">
        <color theme="0"/>
      </top>
      <bottom style="thin">
        <color rgb="FFCCCCCC"/>
      </bottom>
      <diagonal/>
    </border>
    <border>
      <left/>
      <right style="thin">
        <color theme="0"/>
      </right>
      <top style="thin">
        <color theme="0"/>
      </top>
      <bottom style="thin">
        <color rgb="FFCCCCCC"/>
      </bottom>
      <diagonal/>
    </border>
    <border>
      <left/>
      <right style="thin">
        <color rgb="FFCCCCCC"/>
      </right>
      <top/>
      <bottom style="thin">
        <color rgb="FFFFFFFF"/>
      </bottom>
      <diagonal/>
    </border>
    <border>
      <left style="thin">
        <color rgb="FFCCCCCC"/>
      </left>
      <right style="thin">
        <color rgb="FFCCCCCC"/>
      </right>
      <top/>
      <bottom style="thin">
        <color theme="0"/>
      </bottom>
      <diagonal/>
    </border>
    <border>
      <left/>
      <right/>
      <top/>
      <bottom style="thin">
        <color rgb="FF009DEB"/>
      </bottom>
      <diagonal/>
    </border>
    <border>
      <left style="thin">
        <color rgb="FFCCCCCC"/>
      </left>
      <right style="thin">
        <color rgb="FFCCCCCC"/>
      </right>
      <top/>
      <bottom style="thin">
        <color rgb="FF009DEB"/>
      </bottom>
      <diagonal/>
    </border>
    <border>
      <left style="thin">
        <color rgb="FFCCCCCC"/>
      </left>
      <right/>
      <top/>
      <bottom style="thin">
        <color rgb="FF009DEB"/>
      </bottom>
      <diagonal/>
    </border>
    <border>
      <left style="thin">
        <color rgb="FFE7E6E6"/>
      </left>
      <right style="thin">
        <color rgb="FFE7E6E6"/>
      </right>
      <top style="thin">
        <color rgb="FFE7E6E6"/>
      </top>
      <bottom style="thin">
        <color rgb="FFE7E6E6"/>
      </bottom>
      <diagonal/>
    </border>
    <border>
      <left style="thin">
        <color theme="0" tint="-0.14996795556505021"/>
      </left>
      <right/>
      <top/>
      <bottom/>
      <diagonal/>
    </border>
    <border>
      <left style="thin">
        <color theme="0"/>
      </left>
      <right style="thin">
        <color rgb="FFD9D9D9"/>
      </right>
      <top/>
      <bottom/>
      <diagonal/>
    </border>
    <border>
      <left style="thin">
        <color rgb="FFFFFFFF"/>
      </left>
      <right style="thin">
        <color theme="0"/>
      </right>
      <top style="thin">
        <color rgb="FFFFFFFF"/>
      </top>
      <bottom style="thin">
        <color theme="3" tint="0.39994506668294322"/>
      </bottom>
      <diagonal/>
    </border>
    <border>
      <left style="thin">
        <color theme="0"/>
      </left>
      <right style="thin">
        <color theme="0"/>
      </right>
      <top style="thin">
        <color theme="0"/>
      </top>
      <bottom style="thin">
        <color theme="3" tint="0.39994506668294322"/>
      </bottom>
      <diagonal/>
    </border>
    <border>
      <left/>
      <right style="thin">
        <color rgb="FFCCCCCC"/>
      </right>
      <top/>
      <bottom style="thin">
        <color theme="3" tint="0.39994506668294322"/>
      </bottom>
      <diagonal/>
    </border>
    <border>
      <left style="thin">
        <color rgb="FFCCCCCC"/>
      </left>
      <right/>
      <top/>
      <bottom style="thin">
        <color theme="3" tint="0.39994506668294322"/>
      </bottom>
      <diagonal/>
    </border>
    <border>
      <left style="thin">
        <color rgb="FFCCCCCC"/>
      </left>
      <right/>
      <top style="thin">
        <color rgb="FFFFFFFF"/>
      </top>
      <bottom style="thin">
        <color theme="3" tint="0.39994506668294322"/>
      </bottom>
      <diagonal/>
    </border>
    <border>
      <left/>
      <right/>
      <top style="thin">
        <color rgb="FF019EEB"/>
      </top>
      <bottom style="thin">
        <color rgb="FFFFFFFF"/>
      </bottom>
      <diagonal/>
    </border>
    <border>
      <left style="thin">
        <color rgb="FFCCCCCC"/>
      </left>
      <right style="thin">
        <color rgb="FFCCCCCC"/>
      </right>
      <top/>
      <bottom style="thin">
        <color rgb="FF019EEB"/>
      </bottom>
      <diagonal/>
    </border>
    <border>
      <left style="medium">
        <color theme="0"/>
      </left>
      <right/>
      <top style="medium">
        <color theme="0"/>
      </top>
      <bottom/>
      <diagonal/>
    </border>
    <border>
      <left style="thin">
        <color theme="0"/>
      </left>
      <right style="thin">
        <color theme="0"/>
      </right>
      <top style="medium">
        <color theme="0"/>
      </top>
      <bottom/>
      <diagonal/>
    </border>
    <border>
      <left/>
      <right style="thin">
        <color theme="0"/>
      </right>
      <top style="medium">
        <color theme="0"/>
      </top>
      <bottom/>
      <diagonal/>
    </border>
    <border>
      <left/>
      <right/>
      <top style="medium">
        <color theme="0"/>
      </top>
      <bottom/>
      <diagonal/>
    </border>
    <border>
      <left style="medium">
        <color theme="0"/>
      </left>
      <right/>
      <top/>
      <bottom/>
      <diagonal/>
    </border>
    <border>
      <left style="thin">
        <color theme="0"/>
      </left>
      <right style="thin">
        <color theme="0"/>
      </right>
      <top/>
      <bottom/>
      <diagonal/>
    </border>
    <border>
      <left/>
      <right style="thin">
        <color theme="0"/>
      </right>
      <top/>
      <bottom/>
      <diagonal/>
    </border>
    <border>
      <left style="thin">
        <color theme="0"/>
      </left>
      <right style="medium">
        <color theme="0"/>
      </right>
      <top/>
      <bottom/>
      <diagonal/>
    </border>
    <border>
      <left style="medium">
        <color theme="0"/>
      </left>
      <right/>
      <top/>
      <bottom style="medium">
        <color theme="0"/>
      </bottom>
      <diagonal/>
    </border>
    <border>
      <left style="thin">
        <color theme="0"/>
      </left>
      <right style="thin">
        <color theme="0"/>
      </right>
      <top/>
      <bottom style="medium">
        <color theme="0"/>
      </bottom>
      <diagonal/>
    </border>
    <border>
      <left/>
      <right style="thin">
        <color theme="0"/>
      </right>
      <top/>
      <bottom style="medium">
        <color theme="0"/>
      </bottom>
      <diagonal/>
    </border>
    <border>
      <left/>
      <right/>
      <top/>
      <bottom style="medium">
        <color theme="0"/>
      </bottom>
      <diagonal/>
    </border>
    <border>
      <left style="thin">
        <color theme="0"/>
      </left>
      <right style="medium">
        <color theme="0"/>
      </right>
      <top/>
      <bottom style="medium">
        <color theme="0"/>
      </bottom>
      <diagonal/>
    </border>
    <border>
      <left/>
      <right style="thin">
        <color rgb="FFCCCCCC"/>
      </right>
      <top/>
      <bottom style="thin">
        <color rgb="FFEEEEEE"/>
      </bottom>
      <diagonal/>
    </border>
    <border>
      <left style="thin">
        <color rgb="FFCCCCCC"/>
      </left>
      <right/>
      <top/>
      <bottom style="thin">
        <color rgb="FFEEEEEE"/>
      </bottom>
      <diagonal/>
    </border>
    <border>
      <left/>
      <right style="thin">
        <color rgb="FFCCCCCC"/>
      </right>
      <top style="thin">
        <color rgb="FFEEEEEE"/>
      </top>
      <bottom/>
      <diagonal/>
    </border>
    <border>
      <left style="thin">
        <color rgb="FFCCCCCC"/>
      </left>
      <right/>
      <top style="thin">
        <color rgb="FFEEEEEE"/>
      </top>
      <bottom/>
      <diagonal/>
    </border>
    <border>
      <left/>
      <right/>
      <top/>
      <bottom style="thin">
        <color rgb="FFEEEEEE"/>
      </bottom>
      <diagonal/>
    </border>
    <border>
      <left/>
      <right/>
      <top style="thin">
        <color rgb="FFEEEEEE"/>
      </top>
      <bottom/>
      <diagonal/>
    </border>
    <border>
      <left/>
      <right style="thin">
        <color rgb="FFCCCCCC"/>
      </right>
      <top style="thin">
        <color rgb="FFEEEEEE"/>
      </top>
      <bottom style="thin">
        <color rgb="FFEEEEEE"/>
      </bottom>
      <diagonal/>
    </border>
    <border>
      <left style="thin">
        <color rgb="FFCCCCCC"/>
      </left>
      <right style="thin">
        <color rgb="FFCCCCCC"/>
      </right>
      <top style="thin">
        <color rgb="FFEEEEEE"/>
      </top>
      <bottom/>
      <diagonal/>
    </border>
    <border>
      <left style="thin">
        <color rgb="FFCCCCCC"/>
      </left>
      <right style="thin">
        <color rgb="FFCCCCCC"/>
      </right>
      <top/>
      <bottom style="thin">
        <color rgb="FFEEEEEE"/>
      </bottom>
      <diagonal/>
    </border>
    <border>
      <left style="thin">
        <color rgb="FFCCCCCC"/>
      </left>
      <right style="thin">
        <color rgb="FFFFFFFF"/>
      </right>
      <top style="thin">
        <color rgb="FFFFFFFF"/>
      </top>
      <bottom/>
      <diagonal/>
    </border>
    <border>
      <left style="thin">
        <color rgb="FFCCCCCC"/>
      </left>
      <right style="thin">
        <color rgb="FFFFFFFF"/>
      </right>
      <top/>
      <bottom/>
      <diagonal/>
    </border>
    <border>
      <left style="thin">
        <color rgb="FFCCCCCC"/>
      </left>
      <right style="thin">
        <color rgb="FFFFFFFF"/>
      </right>
      <top/>
      <bottom style="thin">
        <color theme="0"/>
      </bottom>
      <diagonal/>
    </border>
    <border>
      <left style="thin">
        <color theme="0"/>
      </left>
      <right style="thin">
        <color theme="2" tint="-9.9948118533890809E-2"/>
      </right>
      <top style="thin">
        <color theme="0"/>
      </top>
      <bottom style="thin">
        <color rgb="FF019EEB"/>
      </bottom>
      <diagonal/>
    </border>
    <border>
      <left style="thin">
        <color theme="2" tint="-9.9948118533890809E-2"/>
      </left>
      <right/>
      <top style="thin">
        <color theme="0"/>
      </top>
      <bottom style="thin">
        <color rgb="FF019EEB"/>
      </bottom>
      <diagonal/>
    </border>
    <border>
      <left style="thin">
        <color rgb="FFFFFFFF"/>
      </left>
      <right style="thin">
        <color rgb="FFFFFFFF"/>
      </right>
      <top/>
      <bottom style="thin">
        <color rgb="FFCCCCCC"/>
      </bottom>
      <diagonal/>
    </border>
    <border>
      <left/>
      <right style="thin">
        <color rgb="FFCCCCCC"/>
      </right>
      <top style="thin">
        <color theme="0"/>
      </top>
      <bottom/>
      <diagonal/>
    </border>
    <border>
      <left/>
      <right style="thin">
        <color rgb="FFCCCCCC"/>
      </right>
      <top/>
      <bottom style="thin">
        <color theme="0"/>
      </bottom>
      <diagonal/>
    </border>
    <border>
      <left style="thin">
        <color rgb="FFCCCCCC"/>
      </left>
      <right style="thin">
        <color rgb="FFCCCCCC"/>
      </right>
      <top style="thin">
        <color theme="0"/>
      </top>
      <bottom/>
      <diagonal/>
    </border>
    <border>
      <left style="thin">
        <color rgb="FFCCCCCC"/>
      </left>
      <right style="thin">
        <color theme="0"/>
      </right>
      <top style="thin">
        <color theme="0"/>
      </top>
      <bottom/>
      <diagonal/>
    </border>
    <border>
      <left style="thin">
        <color rgb="FFCCCCCC"/>
      </left>
      <right style="thin">
        <color theme="0"/>
      </right>
      <top/>
      <bottom/>
      <diagonal/>
    </border>
    <border>
      <left/>
      <right/>
      <top/>
      <bottom style="thin">
        <color theme="0"/>
      </bottom>
      <diagonal/>
    </border>
  </borders>
  <cellStyleXfs count="70">
    <xf numFmtId="0" fontId="0" fillId="0" borderId="0"/>
    <xf numFmtId="0" fontId="4" fillId="2" borderId="2">
      <alignment horizontal="center" vertical="center" wrapText="1" readingOrder="1"/>
    </xf>
    <xf numFmtId="0" fontId="5" fillId="0" borderId="0"/>
    <xf numFmtId="0" fontId="1" fillId="0" borderId="0"/>
    <xf numFmtId="0" fontId="5" fillId="0" borderId="0"/>
    <xf numFmtId="0" fontId="6" fillId="0" borderId="0" applyNumberFormat="0" applyFill="0" applyBorder="0" applyAlignment="0" applyProtection="0"/>
    <xf numFmtId="0" fontId="7" fillId="0" borderId="0">
      <alignment horizontal="center" vertical="top" wrapText="1"/>
    </xf>
    <xf numFmtId="0" fontId="10" fillId="0" borderId="0">
      <alignment horizontal="left" vertical="center"/>
    </xf>
    <xf numFmtId="0" fontId="11" fillId="0" borderId="0">
      <alignment horizontal="left" indent="2"/>
    </xf>
    <xf numFmtId="0" fontId="2" fillId="0" borderId="1" applyBorder="0">
      <alignment horizontal="center" vertical="center"/>
    </xf>
    <xf numFmtId="0" fontId="12" fillId="0" borderId="0">
      <alignment horizontal="left" vertical="center"/>
    </xf>
    <xf numFmtId="165" fontId="1" fillId="0" borderId="0" applyFont="0" applyFill="0" applyBorder="0" applyAlignment="0" applyProtection="0"/>
    <xf numFmtId="9" fontId="1" fillId="0" borderId="0" applyFont="0" applyFill="0" applyBorder="0" applyAlignment="0" applyProtection="0"/>
    <xf numFmtId="0" fontId="13" fillId="3" borderId="0">
      <alignment vertical="center"/>
    </xf>
    <xf numFmtId="0" fontId="3" fillId="3" borderId="0"/>
    <xf numFmtId="0" fontId="14" fillId="4" borderId="9">
      <alignment horizontal="left" vertical="center" wrapText="1" indent="1" readingOrder="1"/>
    </xf>
    <xf numFmtId="3" fontId="15" fillId="4" borderId="10">
      <alignment horizontal="right" vertical="center" indent="1"/>
    </xf>
    <xf numFmtId="0" fontId="16" fillId="3" borderId="11">
      <alignment horizontal="left" vertical="center" indent="3"/>
    </xf>
    <xf numFmtId="3" fontId="17" fillId="0" borderId="12">
      <alignment horizontal="right" vertical="center" indent="1"/>
    </xf>
    <xf numFmtId="0" fontId="3" fillId="0" borderId="14"/>
    <xf numFmtId="0" fontId="18" fillId="0" borderId="11">
      <alignment horizontal="left" vertical="center" indent="1"/>
    </xf>
    <xf numFmtId="166" fontId="18" fillId="0" borderId="12">
      <alignment horizontal="right" vertical="center" indent="1"/>
    </xf>
    <xf numFmtId="166" fontId="17" fillId="0" borderId="12">
      <alignment horizontal="right" vertical="center" indent="1"/>
    </xf>
    <xf numFmtId="0" fontId="17" fillId="0" borderId="13">
      <alignment horizontal="left" vertical="center" indent="2"/>
    </xf>
    <xf numFmtId="0" fontId="17" fillId="0" borderId="11">
      <alignment horizontal="left" vertical="center" indent="1"/>
    </xf>
    <xf numFmtId="0" fontId="1" fillId="0" borderId="0"/>
    <xf numFmtId="165" fontId="29" fillId="0" borderId="0" applyFont="0" applyFill="0" applyBorder="0" applyAlignment="0" applyProtection="0"/>
    <xf numFmtId="9" fontId="29" fillId="0" borderId="0" applyFont="0" applyFill="0" applyBorder="0" applyAlignment="0" applyProtection="0"/>
    <xf numFmtId="0" fontId="31" fillId="0" borderId="0"/>
    <xf numFmtId="0" fontId="31" fillId="0" borderId="0"/>
    <xf numFmtId="0" fontId="5" fillId="0" borderId="0"/>
    <xf numFmtId="0" fontId="36" fillId="0" borderId="0"/>
    <xf numFmtId="0" fontId="38" fillId="0" borderId="0" applyNumberFormat="0" applyFill="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5" fillId="0" borderId="0"/>
    <xf numFmtId="0" fontId="1" fillId="7" borderId="0" applyNumberFormat="0" applyBorder="0" applyAlignment="0" applyProtection="0"/>
    <xf numFmtId="164" fontId="5" fillId="0" borderId="0" applyFont="0" applyFill="0" applyBorder="0" applyAlignment="0" applyProtection="0"/>
    <xf numFmtId="0" fontId="45" fillId="0" borderId="0"/>
    <xf numFmtId="0" fontId="5" fillId="0" borderId="0"/>
    <xf numFmtId="0" fontId="1" fillId="7" borderId="0" applyNumberFormat="0" applyBorder="0" applyAlignment="0" applyProtection="0"/>
    <xf numFmtId="0" fontId="1" fillId="7" borderId="0" applyNumberFormat="0" applyBorder="0" applyAlignment="0" applyProtection="0"/>
    <xf numFmtId="0" fontId="1" fillId="0" borderId="0"/>
    <xf numFmtId="166" fontId="15" fillId="4" borderId="10">
      <alignment horizontal="right" vertical="center" indent="1"/>
    </xf>
    <xf numFmtId="0" fontId="18" fillId="0" borderId="83">
      <alignment horizontal="left" vertical="center" indent="1"/>
    </xf>
    <xf numFmtId="0" fontId="66" fillId="0" borderId="0"/>
    <xf numFmtId="0" fontId="5" fillId="0" borderId="0"/>
    <xf numFmtId="0" fontId="1" fillId="7" borderId="0" applyNumberFormat="0" applyBorder="0" applyAlignment="0" applyProtection="0"/>
    <xf numFmtId="0" fontId="4" fillId="2" borderId="2">
      <alignment horizontal="center" vertical="center" wrapText="1" readingOrder="1"/>
    </xf>
    <xf numFmtId="3" fontId="18" fillId="0" borderId="13">
      <alignment horizontal="right" vertical="center" indent="1"/>
    </xf>
    <xf numFmtId="2" fontId="16" fillId="0" borderId="113">
      <alignment horizontal="left" vertical="center" wrapText="1" indent="1"/>
    </xf>
    <xf numFmtId="0" fontId="16" fillId="13" borderId="114" applyBorder="0" applyAlignment="0">
      <alignment horizontal="left" indent="2"/>
    </xf>
    <xf numFmtId="3" fontId="17" fillId="13" borderId="115">
      <alignment horizontal="right" vertical="center" indent="1"/>
    </xf>
    <xf numFmtId="165" fontId="29" fillId="0" borderId="0" applyFont="0" applyFill="0" applyBorder="0" applyAlignment="0" applyProtection="0"/>
    <xf numFmtId="0" fontId="1" fillId="0" borderId="0"/>
    <xf numFmtId="0" fontId="5" fillId="0" borderId="0"/>
    <xf numFmtId="196" fontId="69" fillId="0" borderId="0" applyFont="0" applyFill="0" applyBorder="0" applyAlignment="0" applyProtection="0"/>
    <xf numFmtId="0" fontId="1" fillId="0" borderId="0"/>
    <xf numFmtId="0" fontId="69" fillId="0" borderId="0" applyFont="0" applyFill="0" applyBorder="0" applyAlignment="0" applyProtection="0"/>
    <xf numFmtId="0" fontId="5" fillId="0" borderId="0"/>
    <xf numFmtId="0" fontId="1" fillId="0" borderId="0"/>
    <xf numFmtId="0" fontId="5" fillId="0" borderId="0"/>
    <xf numFmtId="0" fontId="5" fillId="0" borderId="0"/>
    <xf numFmtId="198" fontId="5" fillId="0" borderId="0" applyFont="0" applyFill="0" applyBorder="0" applyAlignment="0" applyProtection="0"/>
    <xf numFmtId="0" fontId="76" fillId="0" borderId="0"/>
    <xf numFmtId="0" fontId="1" fillId="0" borderId="0"/>
    <xf numFmtId="0" fontId="19" fillId="0" borderId="0"/>
    <xf numFmtId="0" fontId="31" fillId="0" borderId="0"/>
    <xf numFmtId="0" fontId="1" fillId="0" borderId="0"/>
  </cellStyleXfs>
  <cellXfs count="978">
    <xf numFmtId="0" fontId="0" fillId="0" borderId="0" xfId="0"/>
    <xf numFmtId="0" fontId="0" fillId="0" borderId="0" xfId="0" applyAlignment="1">
      <alignment vertical="center"/>
    </xf>
    <xf numFmtId="0" fontId="8" fillId="0" borderId="0" xfId="6" applyFont="1">
      <alignment horizontal="center" vertical="top" wrapText="1"/>
    </xf>
    <xf numFmtId="0" fontId="9" fillId="0" borderId="0" xfId="0" applyFont="1"/>
    <xf numFmtId="0" fontId="0" fillId="0" borderId="0" xfId="0" applyAlignment="1">
      <alignment horizontal="left"/>
    </xf>
    <xf numFmtId="0" fontId="10" fillId="0" borderId="0" xfId="7">
      <alignment horizontal="left" vertical="center"/>
    </xf>
    <xf numFmtId="0" fontId="11" fillId="0" borderId="0" xfId="8">
      <alignment horizontal="left" indent="2"/>
    </xf>
    <xf numFmtId="0" fontId="2" fillId="0" borderId="0" xfId="9" applyBorder="1">
      <alignment horizontal="center" vertical="center"/>
    </xf>
    <xf numFmtId="0" fontId="3" fillId="0" borderId="0" xfId="0" applyFont="1"/>
    <xf numFmtId="0" fontId="13" fillId="3" borderId="0" xfId="13">
      <alignment vertical="center"/>
    </xf>
    <xf numFmtId="0" fontId="3" fillId="3" borderId="0" xfId="14"/>
    <xf numFmtId="0" fontId="4" fillId="2" borderId="2" xfId="1">
      <alignment horizontal="center" vertical="center" wrapText="1" readingOrder="1"/>
    </xf>
    <xf numFmtId="0" fontId="4" fillId="2" borderId="7" xfId="1" applyBorder="1">
      <alignment horizontal="center" vertical="center" wrapText="1" readingOrder="1"/>
    </xf>
    <xf numFmtId="0" fontId="14" fillId="4" borderId="9" xfId="15">
      <alignment horizontal="left" vertical="center" wrapText="1" indent="1" readingOrder="1"/>
    </xf>
    <xf numFmtId="3" fontId="15" fillId="4" borderId="10" xfId="16">
      <alignment horizontal="right" vertical="center" indent="1"/>
    </xf>
    <xf numFmtId="3" fontId="18" fillId="0" borderId="12" xfId="18" applyFont="1">
      <alignment horizontal="right" vertical="center" indent="1"/>
    </xf>
    <xf numFmtId="0" fontId="16" fillId="3" borderId="11" xfId="17">
      <alignment horizontal="left" vertical="center" indent="3"/>
    </xf>
    <xf numFmtId="3" fontId="17" fillId="0" borderId="12" xfId="18">
      <alignment horizontal="right" vertical="center" indent="1"/>
    </xf>
    <xf numFmtId="0" fontId="16" fillId="3" borderId="11" xfId="17" applyAlignment="1">
      <alignment horizontal="left" vertical="center" indent="4"/>
    </xf>
    <xf numFmtId="166" fontId="15" fillId="4" borderId="10" xfId="16" applyNumberFormat="1">
      <alignment horizontal="right" vertical="center" indent="1"/>
    </xf>
    <xf numFmtId="0" fontId="3" fillId="0" borderId="0" xfId="0" applyFont="1" applyAlignment="1">
      <alignment vertical="top"/>
    </xf>
    <xf numFmtId="0" fontId="18" fillId="0" borderId="11" xfId="20">
      <alignment horizontal="left" vertical="center" indent="1"/>
    </xf>
    <xf numFmtId="166" fontId="18" fillId="0" borderId="12" xfId="21">
      <alignment horizontal="right" vertical="center" indent="1"/>
    </xf>
    <xf numFmtId="0" fontId="16" fillId="3" borderId="11" xfId="17" applyAlignment="1">
      <alignment horizontal="left" vertical="center" indent="2"/>
    </xf>
    <xf numFmtId="166" fontId="17" fillId="0" borderId="12" xfId="22">
      <alignment horizontal="right" vertical="center" indent="1"/>
    </xf>
    <xf numFmtId="0" fontId="14" fillId="4" borderId="15" xfId="15" applyBorder="1">
      <alignment horizontal="left" vertical="center" wrapText="1" indent="1" readingOrder="1"/>
    </xf>
    <xf numFmtId="166" fontId="18" fillId="0" borderId="12" xfId="22" applyFont="1">
      <alignment horizontal="right" vertical="center" indent="1"/>
    </xf>
    <xf numFmtId="167" fontId="17" fillId="0" borderId="12" xfId="22" applyNumberFormat="1">
      <alignment horizontal="right" vertical="center" indent="1"/>
    </xf>
    <xf numFmtId="168" fontId="17" fillId="0" borderId="12" xfId="22" applyNumberFormat="1">
      <alignment horizontal="right" vertical="center" indent="1"/>
    </xf>
    <xf numFmtId="169" fontId="18" fillId="4" borderId="10" xfId="16" applyNumberFormat="1" applyFont="1">
      <alignment horizontal="right" vertical="center" indent="1"/>
    </xf>
    <xf numFmtId="168" fontId="15" fillId="4" borderId="10" xfId="16" applyNumberFormat="1">
      <alignment horizontal="right" vertical="center" indent="1"/>
    </xf>
    <xf numFmtId="0" fontId="19" fillId="0" borderId="0" xfId="0" applyFont="1"/>
    <xf numFmtId="0" fontId="20" fillId="0" borderId="0" xfId="0" applyFont="1"/>
    <xf numFmtId="3" fontId="20" fillId="0" borderId="0" xfId="0" applyNumberFormat="1" applyFont="1"/>
    <xf numFmtId="3" fontId="15" fillId="0" borderId="0" xfId="0" applyNumberFormat="1" applyFont="1"/>
    <xf numFmtId="3" fontId="18" fillId="0" borderId="12" xfId="21" applyNumberFormat="1">
      <alignment horizontal="right" vertical="center" indent="1"/>
    </xf>
    <xf numFmtId="9" fontId="18" fillId="0" borderId="12" xfId="21" applyNumberFormat="1">
      <alignment horizontal="right" vertical="center" indent="1"/>
    </xf>
    <xf numFmtId="0" fontId="17" fillId="0" borderId="11" xfId="23" applyBorder="1">
      <alignment horizontal="left" vertical="center" indent="2"/>
    </xf>
    <xf numFmtId="3" fontId="17" fillId="0" borderId="12" xfId="22" applyNumberFormat="1">
      <alignment horizontal="right" vertical="center" indent="1"/>
    </xf>
    <xf numFmtId="9" fontId="17" fillId="0" borderId="12" xfId="22" applyNumberFormat="1">
      <alignment horizontal="right" vertical="center" indent="1"/>
    </xf>
    <xf numFmtId="9" fontId="15" fillId="4" borderId="10" xfId="16" applyNumberFormat="1">
      <alignment horizontal="right" vertical="center" indent="1"/>
    </xf>
    <xf numFmtId="0" fontId="3" fillId="0" borderId="14" xfId="19"/>
    <xf numFmtId="0" fontId="21" fillId="0" borderId="0" xfId="0" applyFont="1" applyAlignment="1">
      <alignment vertical="top"/>
    </xf>
    <xf numFmtId="0" fontId="17" fillId="0" borderId="11" xfId="24">
      <alignment horizontal="left" vertical="center" indent="1"/>
    </xf>
    <xf numFmtId="3" fontId="17" fillId="0" borderId="12" xfId="21" applyNumberFormat="1" applyFont="1">
      <alignment horizontal="right" vertical="center" indent="1"/>
    </xf>
    <xf numFmtId="9" fontId="17" fillId="0" borderId="12" xfId="21" applyNumberFormat="1" applyFont="1">
      <alignment horizontal="right" vertical="center" indent="1"/>
    </xf>
    <xf numFmtId="0" fontId="17" fillId="0" borderId="11" xfId="20" applyFont="1">
      <alignment horizontal="left" vertical="center" indent="1"/>
    </xf>
    <xf numFmtId="4" fontId="17" fillId="0" borderId="12" xfId="21" applyNumberFormat="1" applyFont="1">
      <alignment horizontal="right" vertical="center" indent="1"/>
    </xf>
    <xf numFmtId="0" fontId="18" fillId="0" borderId="11" xfId="23" applyFont="1" applyBorder="1" applyAlignment="1">
      <alignment horizontal="left" vertical="center" indent="1"/>
    </xf>
    <xf numFmtId="4" fontId="18" fillId="0" borderId="12" xfId="21" applyNumberFormat="1">
      <alignment horizontal="right" vertical="center" indent="1"/>
    </xf>
    <xf numFmtId="0" fontId="14" fillId="4" borderId="16" xfId="15" applyBorder="1">
      <alignment horizontal="left" vertical="center" wrapText="1" indent="1" readingOrder="1"/>
    </xf>
    <xf numFmtId="4" fontId="15" fillId="4" borderId="10" xfId="16" applyNumberFormat="1">
      <alignment horizontal="right" vertical="center" indent="1"/>
    </xf>
    <xf numFmtId="0" fontId="17" fillId="0" borderId="11" xfId="20" applyFont="1" applyAlignment="1">
      <alignment horizontal="left" vertical="center" indent="2"/>
    </xf>
    <xf numFmtId="0" fontId="13" fillId="3" borderId="0" xfId="13" applyAlignment="1">
      <alignment vertical="top"/>
    </xf>
    <xf numFmtId="0" fontId="17" fillId="0" borderId="11" xfId="20" applyFont="1" applyAlignment="1">
      <alignment horizontal="center" vertical="center"/>
    </xf>
    <xf numFmtId="0" fontId="18" fillId="0" borderId="11" xfId="20" applyAlignment="1">
      <alignment horizontal="center" vertical="center"/>
    </xf>
    <xf numFmtId="9" fontId="22" fillId="0" borderId="0" xfId="12" applyFont="1" applyBorder="1" applyAlignment="1">
      <alignment horizontal="right" vertical="center"/>
    </xf>
    <xf numFmtId="0" fontId="13" fillId="3" borderId="0" xfId="13" applyAlignment="1">
      <alignment vertical="center" wrapText="1"/>
    </xf>
    <xf numFmtId="3" fontId="0" fillId="0" borderId="0" xfId="0" applyNumberFormat="1"/>
    <xf numFmtId="9" fontId="22" fillId="0" borderId="0" xfId="12" applyFont="1" applyAlignment="1">
      <alignment horizontal="right" vertical="center"/>
    </xf>
    <xf numFmtId="9" fontId="22" fillId="0" borderId="0" xfId="12" applyFont="1" applyFill="1" applyBorder="1" applyAlignment="1">
      <alignment horizontal="right" vertical="center"/>
    </xf>
    <xf numFmtId="9" fontId="22" fillId="0" borderId="0" xfId="12" applyFont="1" applyFill="1" applyAlignment="1">
      <alignment horizontal="right" vertical="center"/>
    </xf>
    <xf numFmtId="4" fontId="15" fillId="4" borderId="19" xfId="16" applyNumberFormat="1" applyBorder="1">
      <alignment horizontal="right" vertical="center" indent="1"/>
    </xf>
    <xf numFmtId="4" fontId="23" fillId="0" borderId="0" xfId="0" applyNumberFormat="1" applyFont="1" applyAlignment="1">
      <alignment horizontal="center" vertical="center"/>
    </xf>
    <xf numFmtId="4" fontId="18" fillId="0" borderId="20" xfId="21" applyNumberFormat="1" applyBorder="1">
      <alignment horizontal="right" vertical="center" indent="1"/>
    </xf>
    <xf numFmtId="0" fontId="18" fillId="0" borderId="20" xfId="20" applyBorder="1" applyAlignment="1">
      <alignment vertical="center"/>
    </xf>
    <xf numFmtId="0" fontId="18" fillId="0" borderId="20" xfId="20" applyBorder="1">
      <alignment horizontal="left" vertical="center" indent="1"/>
    </xf>
    <xf numFmtId="4" fontId="18" fillId="0" borderId="21" xfId="21" applyNumberFormat="1" applyBorder="1">
      <alignment horizontal="right" vertical="center" indent="1"/>
    </xf>
    <xf numFmtId="0" fontId="14" fillId="4" borderId="22" xfId="15" applyBorder="1" applyAlignment="1">
      <alignment horizontal="center" vertical="center" wrapText="1" readingOrder="1"/>
    </xf>
    <xf numFmtId="0" fontId="14" fillId="4" borderId="22" xfId="15" applyBorder="1">
      <alignment horizontal="left" vertical="center" wrapText="1" indent="1" readingOrder="1"/>
    </xf>
    <xf numFmtId="0" fontId="4" fillId="2" borderId="9" xfId="1" applyBorder="1">
      <alignment horizontal="center" vertical="center" wrapText="1" readingOrder="1"/>
    </xf>
    <xf numFmtId="0" fontId="4" fillId="2" borderId="25" xfId="1" applyBorder="1">
      <alignment horizontal="center" vertical="center" wrapText="1" readingOrder="1"/>
    </xf>
    <xf numFmtId="0" fontId="4" fillId="2" borderId="26" xfId="1" applyBorder="1">
      <alignment horizontal="center" vertical="center" wrapText="1" readingOrder="1"/>
    </xf>
    <xf numFmtId="0" fontId="18" fillId="0" borderId="11" xfId="20" applyAlignment="1">
      <alignment horizontal="left" vertical="center" indent="2"/>
    </xf>
    <xf numFmtId="4" fontId="18" fillId="0" borderId="13" xfId="21" applyNumberFormat="1" applyBorder="1">
      <alignment horizontal="right" vertical="center" indent="1"/>
    </xf>
    <xf numFmtId="0" fontId="18" fillId="0" borderId="0" xfId="20" applyBorder="1" applyAlignment="1">
      <alignment vertical="center"/>
    </xf>
    <xf numFmtId="0" fontId="14" fillId="4" borderId="17" xfId="15" applyBorder="1" applyAlignment="1">
      <alignment vertical="center" wrapText="1" readingOrder="1"/>
    </xf>
    <xf numFmtId="0" fontId="14" fillId="4" borderId="27" xfId="15" applyBorder="1" applyAlignment="1">
      <alignment vertical="center" wrapText="1" readingOrder="1"/>
    </xf>
    <xf numFmtId="165" fontId="15" fillId="4" borderId="10" xfId="11" applyFont="1" applyFill="1" applyBorder="1" applyAlignment="1">
      <alignment horizontal="right" vertical="center" indent="1"/>
    </xf>
    <xf numFmtId="0" fontId="14" fillId="4" borderId="18" xfId="15" applyBorder="1" applyAlignment="1">
      <alignment vertical="center" wrapText="1" readingOrder="1"/>
    </xf>
    <xf numFmtId="0" fontId="18" fillId="0" borderId="0" xfId="20" applyBorder="1" applyAlignment="1">
      <alignment horizontal="center" vertical="center"/>
    </xf>
    <xf numFmtId="4" fontId="18" fillId="0" borderId="0" xfId="21" applyNumberFormat="1" applyBorder="1">
      <alignment horizontal="right" vertical="center" indent="1"/>
    </xf>
    <xf numFmtId="0" fontId="14" fillId="4" borderId="32" xfId="15" applyBorder="1" applyAlignment="1">
      <alignment vertical="center" wrapText="1" readingOrder="1"/>
    </xf>
    <xf numFmtId="165" fontId="15" fillId="4" borderId="33" xfId="11" applyFont="1" applyFill="1" applyBorder="1" applyAlignment="1">
      <alignment horizontal="center" vertical="center"/>
    </xf>
    <xf numFmtId="165" fontId="15" fillId="4" borderId="10" xfId="11" applyFont="1" applyFill="1" applyBorder="1" applyAlignment="1">
      <alignment horizontal="left" vertical="center" indent="1"/>
    </xf>
    <xf numFmtId="0" fontId="17" fillId="0" borderId="0" xfId="20" applyFont="1" applyBorder="1">
      <alignment horizontal="left" vertical="center" indent="1"/>
    </xf>
    <xf numFmtId="0" fontId="14" fillId="4" borderId="17" xfId="15" applyBorder="1">
      <alignment horizontal="left" vertical="center" wrapText="1" indent="1" readingOrder="1"/>
    </xf>
    <xf numFmtId="0" fontId="4" fillId="2" borderId="3" xfId="1" applyBorder="1">
      <alignment horizontal="center" vertical="center" wrapText="1" readingOrder="1"/>
    </xf>
    <xf numFmtId="49" fontId="4" fillId="2" borderId="34" xfId="1" applyNumberFormat="1" applyBorder="1">
      <alignment horizontal="center" vertical="center" wrapText="1" readingOrder="1"/>
    </xf>
    <xf numFmtId="170" fontId="18" fillId="0" borderId="12" xfId="21" applyNumberFormat="1">
      <alignment horizontal="right" vertical="center" indent="1"/>
    </xf>
    <xf numFmtId="0" fontId="17" fillId="0" borderId="13" xfId="23">
      <alignment horizontal="left" vertical="center" indent="2"/>
    </xf>
    <xf numFmtId="171" fontId="17" fillId="0" borderId="12" xfId="22" applyNumberFormat="1">
      <alignment horizontal="right" vertical="center" indent="1"/>
    </xf>
    <xf numFmtId="0" fontId="17" fillId="0" borderId="36" xfId="23" applyBorder="1">
      <alignment horizontal="left" vertical="center" indent="2"/>
    </xf>
    <xf numFmtId="171" fontId="17" fillId="0" borderId="37" xfId="22" applyNumberFormat="1" applyBorder="1">
      <alignment horizontal="right" vertical="center" indent="1"/>
    </xf>
    <xf numFmtId="166" fontId="17" fillId="0" borderId="37" xfId="22" applyBorder="1">
      <alignment horizontal="right" vertical="center" indent="1"/>
    </xf>
    <xf numFmtId="172" fontId="18" fillId="0" borderId="12" xfId="21" applyNumberFormat="1">
      <alignment horizontal="right" vertical="center" indent="1"/>
    </xf>
    <xf numFmtId="171" fontId="17" fillId="0" borderId="12" xfId="21" applyNumberFormat="1" applyFont="1">
      <alignment horizontal="right" vertical="center" indent="1"/>
    </xf>
    <xf numFmtId="172" fontId="17" fillId="0" borderId="12" xfId="21" applyNumberFormat="1" applyFont="1">
      <alignment horizontal="right" vertical="center" indent="1"/>
    </xf>
    <xf numFmtId="0" fontId="24" fillId="0" borderId="11" xfId="23" applyFont="1" applyBorder="1" applyAlignment="1">
      <alignment horizontal="left" vertical="center" indent="3"/>
    </xf>
    <xf numFmtId="0" fontId="17" fillId="0" borderId="11" xfId="23" applyBorder="1" applyAlignment="1">
      <alignment horizontal="left" vertical="center" indent="5"/>
    </xf>
    <xf numFmtId="0" fontId="17" fillId="0" borderId="11" xfId="23" applyBorder="1" applyAlignment="1">
      <alignment horizontal="left" vertical="center" indent="6"/>
    </xf>
    <xf numFmtId="171" fontId="18" fillId="0" borderId="12" xfId="21" applyNumberFormat="1">
      <alignment horizontal="right" vertical="center" indent="1"/>
    </xf>
    <xf numFmtId="0" fontId="17" fillId="0" borderId="11" xfId="23" applyBorder="1" applyAlignment="1">
      <alignment horizontal="left" vertical="center" indent="1"/>
    </xf>
    <xf numFmtId="0" fontId="17" fillId="0" borderId="11" xfId="23" applyBorder="1" applyAlignment="1">
      <alignment horizontal="left" vertical="center" indent="3"/>
    </xf>
    <xf numFmtId="0" fontId="17" fillId="0" borderId="11" xfId="23" applyBorder="1" applyAlignment="1">
      <alignment horizontal="left" vertical="center" indent="4"/>
    </xf>
    <xf numFmtId="171" fontId="15" fillId="4" borderId="10" xfId="16" applyNumberFormat="1">
      <alignment horizontal="right" vertical="center" indent="1"/>
    </xf>
    <xf numFmtId="173" fontId="17" fillId="0" borderId="12" xfId="21" applyNumberFormat="1" applyFont="1">
      <alignment horizontal="right" vertical="center" indent="1"/>
    </xf>
    <xf numFmtId="173" fontId="15" fillId="4" borderId="10" xfId="16" applyNumberFormat="1">
      <alignment horizontal="right" vertical="center" indent="1"/>
    </xf>
    <xf numFmtId="0" fontId="18" fillId="0" borderId="39" xfId="20" applyBorder="1">
      <alignment horizontal="left" vertical="center" indent="1"/>
    </xf>
    <xf numFmtId="0" fontId="18" fillId="0" borderId="14" xfId="20" applyBorder="1">
      <alignment horizontal="left" vertical="center" indent="1"/>
    </xf>
    <xf numFmtId="2" fontId="17" fillId="0" borderId="12" xfId="21" applyNumberFormat="1" applyFont="1">
      <alignment horizontal="right" vertical="center" indent="1"/>
    </xf>
    <xf numFmtId="0" fontId="17" fillId="0" borderId="11" xfId="23" applyBorder="1" applyAlignment="1">
      <alignment horizontal="left" vertical="center" wrapText="1" indent="2"/>
    </xf>
    <xf numFmtId="0" fontId="18" fillId="0" borderId="0" xfId="20" applyBorder="1">
      <alignment horizontal="left" vertical="center" indent="1"/>
    </xf>
    <xf numFmtId="2" fontId="18" fillId="0" borderId="0" xfId="20" applyNumberFormat="1" applyBorder="1" applyAlignment="1">
      <alignment horizontal="right" vertical="center" indent="1"/>
    </xf>
    <xf numFmtId="2" fontId="15" fillId="4" borderId="40" xfId="16" applyNumberFormat="1" applyBorder="1">
      <alignment horizontal="right" vertical="center" indent="1"/>
    </xf>
    <xf numFmtId="2" fontId="25" fillId="3" borderId="0" xfId="25" applyNumberFormat="1" applyFont="1" applyFill="1"/>
    <xf numFmtId="0" fontId="3" fillId="0" borderId="0" xfId="19" applyBorder="1"/>
    <xf numFmtId="0" fontId="4" fillId="2" borderId="41" xfId="1" applyBorder="1">
      <alignment horizontal="center" vertical="center" wrapText="1" readingOrder="1"/>
    </xf>
    <xf numFmtId="0" fontId="4" fillId="2" borderId="42" xfId="1" applyBorder="1">
      <alignment horizontal="center" vertical="center" wrapText="1" readingOrder="1"/>
    </xf>
    <xf numFmtId="166" fontId="17" fillId="0" borderId="12" xfId="18" applyNumberFormat="1">
      <alignment horizontal="right" vertical="center" indent="1"/>
    </xf>
    <xf numFmtId="0" fontId="16" fillId="3" borderId="0" xfId="17" applyBorder="1" applyAlignment="1">
      <alignment horizontal="left" vertical="center"/>
    </xf>
    <xf numFmtId="0" fontId="17" fillId="0" borderId="13" xfId="23" applyAlignment="1">
      <alignment horizontal="left" vertical="center" indent="1"/>
    </xf>
    <xf numFmtId="4" fontId="17" fillId="0" borderId="12" xfId="22" applyNumberFormat="1">
      <alignment horizontal="right" vertical="center" indent="1"/>
    </xf>
    <xf numFmtId="0" fontId="17" fillId="0" borderId="13" xfId="23" applyAlignment="1">
      <alignment horizontal="left" vertical="center"/>
    </xf>
    <xf numFmtId="166" fontId="17" fillId="0" borderId="12" xfId="22" applyAlignment="1">
      <alignment horizontal="left" vertical="center"/>
    </xf>
    <xf numFmtId="0" fontId="17" fillId="0" borderId="13" xfId="23" applyAlignment="1">
      <alignment horizontal="left" vertical="center" wrapText="1"/>
    </xf>
    <xf numFmtId="0" fontId="15" fillId="5" borderId="0" xfId="17" applyFont="1" applyFill="1" applyBorder="1" applyAlignment="1">
      <alignment vertical="center" textRotation="90" wrapText="1"/>
    </xf>
    <xf numFmtId="0" fontId="17" fillId="0" borderId="13" xfId="23" applyAlignment="1">
      <alignment vertical="center"/>
    </xf>
    <xf numFmtId="166" fontId="15" fillId="4" borderId="10" xfId="16" applyNumberFormat="1" applyAlignment="1">
      <alignment horizontal="center" vertical="center"/>
    </xf>
    <xf numFmtId="0" fontId="4" fillId="2" borderId="4" xfId="1" applyBorder="1" applyAlignment="1">
      <alignment vertical="center" wrapText="1" readingOrder="1"/>
    </xf>
    <xf numFmtId="0" fontId="4" fillId="2" borderId="6" xfId="1" applyBorder="1" applyAlignment="1">
      <alignment vertical="center" wrapText="1" readingOrder="1"/>
    </xf>
    <xf numFmtId="0" fontId="16" fillId="3" borderId="0" xfId="17" applyBorder="1" applyAlignment="1">
      <alignment horizontal="left" vertical="center" indent="1"/>
    </xf>
    <xf numFmtId="166" fontId="17" fillId="0" borderId="12" xfId="18" applyNumberFormat="1" applyAlignment="1">
      <alignment horizontal="right" indent="1"/>
    </xf>
    <xf numFmtId="0" fontId="14" fillId="4" borderId="51" xfId="15" applyBorder="1" applyAlignment="1">
      <alignment vertical="center" wrapText="1" readingOrder="1"/>
    </xf>
    <xf numFmtId="0" fontId="14" fillId="4" borderId="15" xfId="15" applyBorder="1" applyAlignment="1">
      <alignment vertical="center" wrapText="1" readingOrder="1"/>
    </xf>
    <xf numFmtId="0" fontId="16" fillId="3" borderId="11" xfId="17" applyAlignment="1">
      <alignment horizontal="left" vertical="center" indent="1"/>
    </xf>
    <xf numFmtId="0" fontId="17" fillId="0" borderId="13" xfId="23" applyAlignment="1">
      <alignment horizontal="center" vertical="center"/>
    </xf>
    <xf numFmtId="3" fontId="17" fillId="3" borderId="12" xfId="18" applyFill="1">
      <alignment horizontal="right" vertical="center" indent="1"/>
    </xf>
    <xf numFmtId="174" fontId="17" fillId="0" borderId="12" xfId="18" applyNumberFormat="1">
      <alignment horizontal="right" vertical="center" indent="1"/>
    </xf>
    <xf numFmtId="0" fontId="4" fillId="2" borderId="2" xfId="1" quotePrefix="1">
      <alignment horizontal="center" vertical="center" wrapText="1" readingOrder="1"/>
    </xf>
    <xf numFmtId="175" fontId="17" fillId="0" borderId="12" xfId="22" applyNumberFormat="1">
      <alignment horizontal="right" vertical="center" indent="1"/>
    </xf>
    <xf numFmtId="174" fontId="17" fillId="0" borderId="12" xfId="22" applyNumberFormat="1">
      <alignment horizontal="right" vertical="center" indent="1"/>
    </xf>
    <xf numFmtId="175" fontId="15" fillId="4" borderId="10" xfId="16" applyNumberFormat="1">
      <alignment horizontal="right" vertical="center" indent="1"/>
    </xf>
    <xf numFmtId="174" fontId="15" fillId="4" borderId="10" xfId="16" applyNumberFormat="1">
      <alignment horizontal="right" vertical="center" indent="1"/>
    </xf>
    <xf numFmtId="0" fontId="3" fillId="0" borderId="14" xfId="19" applyAlignment="1">
      <alignment vertical="top" wrapText="1"/>
    </xf>
    <xf numFmtId="0" fontId="24" fillId="0" borderId="11" xfId="20" applyFont="1">
      <alignment horizontal="left" vertical="center" indent="1"/>
    </xf>
    <xf numFmtId="166" fontId="17" fillId="0" borderId="12" xfId="21" applyFont="1">
      <alignment horizontal="right" vertical="center" indent="1"/>
    </xf>
    <xf numFmtId="0" fontId="0" fillId="0" borderId="0" xfId="0" applyAlignment="1">
      <alignment horizontal="left" vertical="center"/>
    </xf>
    <xf numFmtId="0" fontId="17" fillId="0" borderId="11" xfId="24" applyAlignment="1">
      <alignment horizontal="left" vertical="center" indent="2"/>
    </xf>
    <xf numFmtId="0" fontId="17" fillId="0" borderId="11" xfId="24" applyAlignment="1">
      <alignment horizontal="left" vertical="center" indent="3"/>
    </xf>
    <xf numFmtId="175" fontId="18" fillId="0" borderId="12" xfId="21" applyNumberFormat="1">
      <alignment horizontal="right" vertical="center" indent="1"/>
    </xf>
    <xf numFmtId="175" fontId="17" fillId="0" borderId="12" xfId="18" applyNumberFormat="1">
      <alignment horizontal="right" vertical="center" indent="1"/>
    </xf>
    <xf numFmtId="0" fontId="24" fillId="0" borderId="11" xfId="24" applyFont="1">
      <alignment horizontal="left" vertical="center" indent="1"/>
    </xf>
    <xf numFmtId="0" fontId="3" fillId="0" borderId="0" xfId="0" applyFont="1" applyAlignment="1">
      <alignment horizontal="left" vertical="top"/>
    </xf>
    <xf numFmtId="0" fontId="3" fillId="0" borderId="14" xfId="19" applyAlignment="1">
      <alignment vertical="center" wrapText="1"/>
    </xf>
    <xf numFmtId="0" fontId="4" fillId="2" borderId="44" xfId="1" applyBorder="1">
      <alignment horizontal="center" vertical="center" wrapText="1" readingOrder="1"/>
    </xf>
    <xf numFmtId="0" fontId="4" fillId="2" borderId="31" xfId="1" applyBorder="1">
      <alignment horizontal="center" vertical="center" wrapText="1" readingOrder="1"/>
    </xf>
    <xf numFmtId="166" fontId="17" fillId="0" borderId="12" xfId="12" applyNumberFormat="1" applyFont="1" applyBorder="1" applyAlignment="1">
      <alignment horizontal="right" vertical="center" indent="1"/>
    </xf>
    <xf numFmtId="176" fontId="17" fillId="0" borderId="12" xfId="26" applyNumberFormat="1" applyFont="1" applyBorder="1" applyAlignment="1">
      <alignment horizontal="right" vertical="center" indent="1"/>
    </xf>
    <xf numFmtId="165" fontId="17" fillId="0" borderId="12" xfId="26" applyFont="1" applyBorder="1" applyAlignment="1">
      <alignment horizontal="right" vertical="center" indent="1"/>
    </xf>
    <xf numFmtId="176" fontId="15" fillId="4" borderId="10" xfId="26" applyNumberFormat="1" applyFont="1" applyFill="1" applyBorder="1" applyAlignment="1">
      <alignment horizontal="right" vertical="center" indent="1"/>
    </xf>
    <xf numFmtId="165" fontId="15" fillId="4" borderId="10" xfId="26" applyFont="1" applyFill="1" applyBorder="1" applyAlignment="1">
      <alignment horizontal="right" vertical="center" indent="1"/>
    </xf>
    <xf numFmtId="0" fontId="17" fillId="0" borderId="11" xfId="20" applyFont="1" applyAlignment="1">
      <alignment horizontal="left" vertical="center" indent="3"/>
    </xf>
    <xf numFmtId="172" fontId="15" fillId="4" borderId="10" xfId="16" applyNumberFormat="1">
      <alignment horizontal="right" vertical="center" indent="1"/>
    </xf>
    <xf numFmtId="174" fontId="17" fillId="0" borderId="12" xfId="21" applyNumberFormat="1" applyFont="1">
      <alignment horizontal="right" vertical="center" indent="1"/>
    </xf>
    <xf numFmtId="3" fontId="17" fillId="3" borderId="12" xfId="21" applyNumberFormat="1" applyFont="1" applyFill="1">
      <alignment horizontal="right" vertical="center" indent="1"/>
    </xf>
    <xf numFmtId="172" fontId="17" fillId="3" borderId="12" xfId="21" applyNumberFormat="1" applyFont="1" applyFill="1">
      <alignment horizontal="right" vertical="center" indent="1"/>
    </xf>
    <xf numFmtId="174" fontId="18" fillId="0" borderId="12" xfId="27" applyNumberFormat="1" applyFont="1" applyBorder="1" applyAlignment="1">
      <alignment horizontal="right" vertical="center" indent="1"/>
    </xf>
    <xf numFmtId="174" fontId="17" fillId="0" borderId="12" xfId="27" applyNumberFormat="1" applyFont="1" applyBorder="1" applyAlignment="1">
      <alignment horizontal="right" vertical="center" indent="1"/>
    </xf>
    <xf numFmtId="0" fontId="14" fillId="4" borderId="54" xfId="15" applyBorder="1">
      <alignment horizontal="left" vertical="center" wrapText="1" indent="1" readingOrder="1"/>
    </xf>
    <xf numFmtId="3" fontId="15" fillId="4" borderId="55" xfId="16" applyBorder="1">
      <alignment horizontal="right" vertical="center" indent="1"/>
    </xf>
    <xf numFmtId="174" fontId="15" fillId="4" borderId="55" xfId="16" applyNumberFormat="1" applyBorder="1">
      <alignment horizontal="right" vertical="center" indent="1"/>
    </xf>
    <xf numFmtId="0" fontId="17" fillId="0" borderId="56" xfId="20" applyFont="1" applyBorder="1">
      <alignment horizontal="left" vertical="center" indent="1"/>
    </xf>
    <xf numFmtId="0" fontId="17" fillId="0" borderId="13" xfId="20" applyFont="1" applyBorder="1">
      <alignment horizontal="left" vertical="center" indent="1"/>
    </xf>
    <xf numFmtId="0" fontId="18" fillId="0" borderId="13" xfId="20" applyBorder="1">
      <alignment horizontal="left" vertical="center" indent="1"/>
    </xf>
    <xf numFmtId="0" fontId="17" fillId="0" borderId="57" xfId="20" applyFont="1" applyBorder="1">
      <alignment horizontal="left" vertical="center" indent="1"/>
    </xf>
    <xf numFmtId="177" fontId="17" fillId="0" borderId="12" xfId="21" applyNumberFormat="1" applyFont="1">
      <alignment horizontal="right" vertical="center" indent="1"/>
    </xf>
    <xf numFmtId="0" fontId="3" fillId="0" borderId="14" xfId="19" applyAlignment="1">
      <alignment vertical="top"/>
    </xf>
    <xf numFmtId="0" fontId="30" fillId="3" borderId="11" xfId="17" applyFont="1" applyAlignment="1">
      <alignment horizontal="left" vertical="center" indent="1"/>
    </xf>
    <xf numFmtId="0" fontId="3" fillId="0" borderId="14" xfId="19" applyAlignment="1">
      <alignment vertical="center"/>
    </xf>
    <xf numFmtId="0" fontId="17" fillId="0" borderId="11" xfId="24" applyAlignment="1">
      <alignment horizontal="center" vertical="center"/>
    </xf>
    <xf numFmtId="0" fontId="17" fillId="0" borderId="0" xfId="24" applyBorder="1">
      <alignment horizontal="left" vertical="center" indent="1"/>
    </xf>
    <xf numFmtId="0" fontId="24" fillId="0" borderId="60" xfId="24" applyFont="1" applyBorder="1">
      <alignment horizontal="left" vertical="center" indent="1"/>
    </xf>
    <xf numFmtId="0" fontId="35" fillId="0" borderId="0" xfId="29" applyFont="1"/>
    <xf numFmtId="0" fontId="32" fillId="0" borderId="0" xfId="29" applyFont="1"/>
    <xf numFmtId="166" fontId="35" fillId="0" borderId="0" xfId="29" applyNumberFormat="1" applyFont="1"/>
    <xf numFmtId="0" fontId="36" fillId="0" borderId="0" xfId="31"/>
    <xf numFmtId="166" fontId="36" fillId="0" borderId="0" xfId="31" applyNumberFormat="1"/>
    <xf numFmtId="0" fontId="16" fillId="0" borderId="0" xfId="29" applyFont="1"/>
    <xf numFmtId="172" fontId="35" fillId="0" borderId="0" xfId="29" applyNumberFormat="1" applyFont="1"/>
    <xf numFmtId="0" fontId="25" fillId="0" borderId="0" xfId="28" applyFont="1"/>
    <xf numFmtId="0" fontId="35" fillId="0" borderId="0" xfId="31" applyFont="1"/>
    <xf numFmtId="0" fontId="39" fillId="0" borderId="0" xfId="31" applyFont="1"/>
    <xf numFmtId="174" fontId="35" fillId="0" borderId="0" xfId="34" applyNumberFormat="1" applyFont="1"/>
    <xf numFmtId="181" fontId="40" fillId="0" borderId="0" xfId="31" applyNumberFormat="1" applyFont="1"/>
    <xf numFmtId="182" fontId="36" fillId="0" borderId="0" xfId="31" applyNumberFormat="1"/>
    <xf numFmtId="180" fontId="36" fillId="0" borderId="0" xfId="31" applyNumberFormat="1"/>
    <xf numFmtId="181" fontId="36" fillId="0" borderId="0" xfId="31" applyNumberFormat="1"/>
    <xf numFmtId="0" fontId="35" fillId="0" borderId="0" xfId="31" applyFont="1" applyAlignment="1">
      <alignment vertical="center"/>
    </xf>
    <xf numFmtId="182" fontId="32" fillId="0" borderId="0" xfId="29" applyNumberFormat="1" applyFont="1"/>
    <xf numFmtId="182" fontId="25" fillId="0" borderId="0" xfId="28" applyNumberFormat="1" applyFont="1"/>
    <xf numFmtId="180" fontId="32" fillId="0" borderId="0" xfId="29" applyNumberFormat="1" applyFont="1"/>
    <xf numFmtId="0" fontId="25" fillId="3" borderId="0" xfId="29" applyFont="1" applyFill="1"/>
    <xf numFmtId="0" fontId="36" fillId="3" borderId="0" xfId="31" applyFill="1"/>
    <xf numFmtId="0" fontId="39" fillId="3" borderId="0" xfId="31" applyFont="1" applyFill="1"/>
    <xf numFmtId="0" fontId="25" fillId="3" borderId="0" xfId="28" applyFont="1" applyFill="1"/>
    <xf numFmtId="184" fontId="37" fillId="3" borderId="0" xfId="29" applyNumberFormat="1" applyFont="1" applyFill="1"/>
    <xf numFmtId="184" fontId="25" fillId="3" borderId="0" xfId="29" applyNumberFormat="1" applyFont="1" applyFill="1"/>
    <xf numFmtId="185" fontId="37" fillId="3" borderId="0" xfId="29" applyNumberFormat="1" applyFont="1" applyFill="1"/>
    <xf numFmtId="183" fontId="25" fillId="3" borderId="0" xfId="29" applyNumberFormat="1" applyFont="1" applyFill="1"/>
    <xf numFmtId="185" fontId="25" fillId="0" borderId="0" xfId="29" applyNumberFormat="1" applyFont="1"/>
    <xf numFmtId="186" fontId="36" fillId="0" borderId="0" xfId="31" applyNumberFormat="1"/>
    <xf numFmtId="0" fontId="25" fillId="0" borderId="0" xfId="29" applyFont="1"/>
    <xf numFmtId="166" fontId="35" fillId="0" borderId="0" xfId="31" applyNumberFormat="1" applyFont="1"/>
    <xf numFmtId="172" fontId="35" fillId="0" borderId="0" xfId="31" applyNumberFormat="1" applyFont="1"/>
    <xf numFmtId="0" fontId="35" fillId="3" borderId="0" xfId="29" applyFont="1" applyFill="1"/>
    <xf numFmtId="180" fontId="35" fillId="0" borderId="0" xfId="29" applyNumberFormat="1" applyFont="1"/>
    <xf numFmtId="0" fontId="41" fillId="0" borderId="0" xfId="29" applyFont="1"/>
    <xf numFmtId="187" fontId="35" fillId="0" borderId="0" xfId="29" applyNumberFormat="1" applyFont="1"/>
    <xf numFmtId="0" fontId="35" fillId="0" borderId="0" xfId="29" applyFont="1" applyAlignment="1">
      <alignment horizontal="left" indent="4"/>
    </xf>
    <xf numFmtId="0" fontId="40" fillId="0" borderId="0" xfId="31" applyFont="1"/>
    <xf numFmtId="166" fontId="40" fillId="0" borderId="0" xfId="31" applyNumberFormat="1" applyFont="1"/>
    <xf numFmtId="10" fontId="40" fillId="0" borderId="0" xfId="34" applyNumberFormat="1" applyFont="1"/>
    <xf numFmtId="4" fontId="35" fillId="0" borderId="0" xfId="31" applyNumberFormat="1" applyFont="1"/>
    <xf numFmtId="0" fontId="32" fillId="3" borderId="0" xfId="31" applyFont="1" applyFill="1"/>
    <xf numFmtId="0" fontId="35" fillId="0" borderId="0" xfId="29" applyFont="1" applyAlignment="1">
      <alignment horizontal="center"/>
    </xf>
    <xf numFmtId="180" fontId="35" fillId="3" borderId="0" xfId="29" applyNumberFormat="1" applyFont="1" applyFill="1"/>
    <xf numFmtId="188" fontId="36" fillId="0" borderId="0" xfId="31" applyNumberFormat="1"/>
    <xf numFmtId="0" fontId="35" fillId="0" borderId="0" xfId="29" applyFont="1" applyAlignment="1">
      <alignment vertical="center"/>
    </xf>
    <xf numFmtId="0" fontId="43" fillId="0" borderId="0" xfId="29" applyFont="1" applyAlignment="1">
      <alignment vertical="center"/>
    </xf>
    <xf numFmtId="0" fontId="34" fillId="3" borderId="0" xfId="29" applyFont="1" applyFill="1"/>
    <xf numFmtId="0" fontId="35" fillId="3" borderId="0" xfId="31" applyFont="1" applyFill="1" applyAlignment="1">
      <alignment vertical="center"/>
    </xf>
    <xf numFmtId="182" fontId="32" fillId="3" borderId="0" xfId="31" applyNumberFormat="1" applyFont="1" applyFill="1"/>
    <xf numFmtId="166" fontId="33" fillId="3" borderId="0" xfId="31" applyNumberFormat="1" applyFont="1" applyFill="1"/>
    <xf numFmtId="166" fontId="32" fillId="3" borderId="0" xfId="31" applyNumberFormat="1" applyFont="1" applyFill="1"/>
    <xf numFmtId="166" fontId="32" fillId="3" borderId="0" xfId="31" quotePrefix="1" applyNumberFormat="1" applyFont="1" applyFill="1"/>
    <xf numFmtId="180" fontId="32" fillId="3" borderId="0" xfId="31" applyNumberFormat="1" applyFont="1" applyFill="1"/>
    <xf numFmtId="180" fontId="35" fillId="3" borderId="0" xfId="31" applyNumberFormat="1" applyFont="1" applyFill="1" applyAlignment="1">
      <alignment vertical="center"/>
    </xf>
    <xf numFmtId="180" fontId="32" fillId="3" borderId="0" xfId="31" applyNumberFormat="1" applyFont="1" applyFill="1" applyAlignment="1">
      <alignment vertical="center"/>
    </xf>
    <xf numFmtId="0" fontId="31" fillId="3" borderId="0" xfId="29" applyFill="1"/>
    <xf numFmtId="0" fontId="35" fillId="3" borderId="0" xfId="29" applyFont="1" applyFill="1" applyAlignment="1">
      <alignment horizontal="left" vertical="center" wrapText="1"/>
    </xf>
    <xf numFmtId="166" fontId="35" fillId="3" borderId="0" xfId="29" applyNumberFormat="1" applyFont="1" applyFill="1"/>
    <xf numFmtId="4" fontId="35" fillId="3" borderId="0" xfId="29" applyNumberFormat="1" applyFont="1" applyFill="1"/>
    <xf numFmtId="182" fontId="35" fillId="3" borderId="0" xfId="29" applyNumberFormat="1" applyFont="1" applyFill="1"/>
    <xf numFmtId="0" fontId="35" fillId="3" borderId="0" xfId="29" applyFont="1" applyFill="1" applyAlignment="1">
      <alignment vertical="center"/>
    </xf>
    <xf numFmtId="172" fontId="35" fillId="3" borderId="0" xfId="29" applyNumberFormat="1" applyFont="1" applyFill="1" applyAlignment="1">
      <alignment vertical="center"/>
    </xf>
    <xf numFmtId="189" fontId="32" fillId="3" borderId="0" xfId="29" applyNumberFormat="1" applyFont="1" applyFill="1" applyAlignment="1">
      <alignment vertical="center"/>
    </xf>
    <xf numFmtId="189" fontId="35" fillId="3" borderId="0" xfId="29" applyNumberFormat="1" applyFont="1" applyFill="1" applyAlignment="1">
      <alignment vertical="center"/>
    </xf>
    <xf numFmtId="189" fontId="40" fillId="3" borderId="0" xfId="31" applyNumberFormat="1" applyFont="1" applyFill="1"/>
    <xf numFmtId="0" fontId="35" fillId="3" borderId="0" xfId="35" applyFont="1" applyFill="1"/>
    <xf numFmtId="0" fontId="31" fillId="3" borderId="0" xfId="35" applyFill="1"/>
    <xf numFmtId="0" fontId="42" fillId="3" borderId="0" xfId="35" applyFont="1" applyFill="1"/>
    <xf numFmtId="0" fontId="34" fillId="3" borderId="0" xfId="35" applyFont="1" applyFill="1"/>
    <xf numFmtId="179" fontId="31" fillId="3" borderId="0" xfId="35" applyNumberFormat="1" applyFill="1"/>
    <xf numFmtId="181" fontId="36" fillId="3" borderId="0" xfId="31" applyNumberFormat="1" applyFill="1"/>
    <xf numFmtId="182" fontId="36" fillId="3" borderId="0" xfId="31" applyNumberFormat="1" applyFill="1"/>
    <xf numFmtId="174" fontId="35" fillId="3" borderId="0" xfId="34" applyNumberFormat="1" applyFont="1" applyFill="1"/>
    <xf numFmtId="182" fontId="31" fillId="3" borderId="0" xfId="29" applyNumberFormat="1" applyFill="1"/>
    <xf numFmtId="0" fontId="17" fillId="0" borderId="11" xfId="24" applyAlignment="1">
      <alignment horizontal="left" vertical="center" wrapText="1" indent="1"/>
    </xf>
    <xf numFmtId="178" fontId="38" fillId="0" borderId="0" xfId="32" applyNumberFormat="1" applyAlignment="1"/>
    <xf numFmtId="0" fontId="16" fillId="0" borderId="0" xfId="35" applyFont="1"/>
    <xf numFmtId="166" fontId="0" fillId="0" borderId="0" xfId="0" applyNumberFormat="1"/>
    <xf numFmtId="0" fontId="20" fillId="0" borderId="0" xfId="35" applyFont="1" applyAlignment="1">
      <alignment horizontal="center" vertical="center"/>
    </xf>
    <xf numFmtId="0" fontId="0" fillId="3" borderId="0" xfId="0" applyFill="1"/>
    <xf numFmtId="0" fontId="35" fillId="3" borderId="0" xfId="0" applyFont="1" applyFill="1" applyAlignment="1">
      <alignment vertical="center"/>
    </xf>
    <xf numFmtId="0" fontId="39" fillId="3" borderId="0" xfId="0" applyFont="1" applyFill="1"/>
    <xf numFmtId="166" fontId="37" fillId="3" borderId="0" xfId="35" applyNumberFormat="1" applyFont="1" applyFill="1" applyAlignment="1">
      <alignment horizontal="left" vertical="center"/>
    </xf>
    <xf numFmtId="0" fontId="12" fillId="0" borderId="0" xfId="10" applyAlignment="1">
      <alignment vertical="center"/>
    </xf>
    <xf numFmtId="0" fontId="3" fillId="0" borderId="14" xfId="19" applyAlignment="1">
      <alignment wrapText="1"/>
    </xf>
    <xf numFmtId="166" fontId="17" fillId="0" borderId="12" xfId="21" applyFont="1" applyAlignment="1">
      <alignment horizontal="left" vertical="center" indent="2"/>
    </xf>
    <xf numFmtId="166" fontId="18" fillId="0" borderId="12" xfId="21" applyAlignment="1">
      <alignment horizontal="left" vertical="center" indent="1"/>
    </xf>
    <xf numFmtId="166" fontId="18" fillId="0" borderId="12" xfId="21" applyAlignment="1">
      <alignment horizontal="left" vertical="center" indent="2"/>
    </xf>
    <xf numFmtId="166" fontId="3" fillId="0" borderId="14" xfId="19" applyNumberFormat="1" applyAlignment="1">
      <alignment wrapText="1"/>
    </xf>
    <xf numFmtId="166" fontId="3" fillId="0" borderId="14" xfId="19" applyNumberFormat="1"/>
    <xf numFmtId="190" fontId="4" fillId="2" borderId="2" xfId="1" applyNumberFormat="1">
      <alignment horizontal="center" vertical="center" wrapText="1" readingOrder="1"/>
    </xf>
    <xf numFmtId="190" fontId="17" fillId="0" borderId="11" xfId="24" applyNumberFormat="1">
      <alignment horizontal="left" vertical="center" indent="1"/>
    </xf>
    <xf numFmtId="3" fontId="18" fillId="0" borderId="12" xfId="22" applyNumberFormat="1" applyFont="1">
      <alignment horizontal="right" vertical="center" indent="1"/>
    </xf>
    <xf numFmtId="3" fontId="18" fillId="0" borderId="69" xfId="21" applyNumberFormat="1" applyBorder="1">
      <alignment horizontal="right" vertical="center" indent="1"/>
    </xf>
    <xf numFmtId="0" fontId="18" fillId="0" borderId="70" xfId="20" applyBorder="1">
      <alignment horizontal="left" vertical="center" indent="1"/>
    </xf>
    <xf numFmtId="3" fontId="18" fillId="0" borderId="71" xfId="21" applyNumberFormat="1" applyBorder="1">
      <alignment horizontal="right" vertical="center" indent="1"/>
    </xf>
    <xf numFmtId="3" fontId="20" fillId="0" borderId="16" xfId="36" applyNumberFormat="1" applyFont="1" applyBorder="1" applyAlignment="1">
      <alignment horizontal="right" indent="1"/>
    </xf>
    <xf numFmtId="3" fontId="20" fillId="0" borderId="0" xfId="36" applyNumberFormat="1" applyFont="1" applyAlignment="1">
      <alignment horizontal="right" indent="1"/>
    </xf>
    <xf numFmtId="3" fontId="17" fillId="0" borderId="71" xfId="21" applyNumberFormat="1" applyFont="1" applyBorder="1">
      <alignment horizontal="right" vertical="center" indent="1"/>
    </xf>
    <xf numFmtId="0" fontId="17" fillId="0" borderId="39" xfId="24" applyBorder="1">
      <alignment horizontal="left" vertical="center" indent="1"/>
    </xf>
    <xf numFmtId="191" fontId="17" fillId="0" borderId="12" xfId="21" applyNumberFormat="1" applyFont="1">
      <alignment horizontal="right" vertical="center" indent="1"/>
    </xf>
    <xf numFmtId="4" fontId="17" fillId="0" borderId="12" xfId="21" applyNumberFormat="1" applyFont="1" applyAlignment="1">
      <alignment horizontal="left" vertical="center" indent="2"/>
    </xf>
    <xf numFmtId="4" fontId="17" fillId="0" borderId="72" xfId="21" applyNumberFormat="1" applyFont="1" applyBorder="1">
      <alignment horizontal="right" vertical="center" indent="1"/>
    </xf>
    <xf numFmtId="4" fontId="17" fillId="0" borderId="13" xfId="21" applyNumberFormat="1" applyFont="1" applyBorder="1">
      <alignment horizontal="right" vertical="center" indent="1"/>
    </xf>
    <xf numFmtId="4" fontId="17" fillId="0" borderId="12" xfId="21" applyNumberFormat="1" applyFont="1" applyAlignment="1">
      <alignment horizontal="right" vertical="top" indent="1"/>
    </xf>
    <xf numFmtId="9" fontId="17" fillId="0" borderId="12" xfId="18" applyNumberFormat="1">
      <alignment horizontal="right" vertical="center" indent="1"/>
    </xf>
    <xf numFmtId="0" fontId="21" fillId="0" borderId="0" xfId="0" applyFont="1" applyAlignment="1">
      <alignment horizontal="left" vertical="top"/>
    </xf>
    <xf numFmtId="174" fontId="3" fillId="0" borderId="0" xfId="0" applyNumberFormat="1" applyFont="1" applyAlignment="1">
      <alignment vertical="center"/>
    </xf>
    <xf numFmtId="0" fontId="4" fillId="2" borderId="7" xfId="1" quotePrefix="1" applyBorder="1">
      <alignment horizontal="center" vertical="center" wrapText="1" readingOrder="1"/>
    </xf>
    <xf numFmtId="0" fontId="3" fillId="0" borderId="0" xfId="0" applyFont="1" applyAlignment="1">
      <alignment horizontal="left"/>
    </xf>
    <xf numFmtId="0" fontId="4" fillId="2" borderId="73" xfId="1" applyBorder="1">
      <alignment horizontal="center" vertical="center" wrapText="1" readingOrder="1"/>
    </xf>
    <xf numFmtId="192" fontId="46" fillId="0" borderId="0" xfId="11" applyNumberFormat="1" applyFont="1" applyFill="1" applyBorder="1" applyAlignment="1">
      <alignment horizontal="right" indent="3"/>
    </xf>
    <xf numFmtId="176" fontId="46" fillId="0" borderId="56" xfId="11" applyNumberFormat="1" applyFont="1" applyBorder="1" applyAlignment="1">
      <alignment horizontal="center"/>
    </xf>
    <xf numFmtId="1" fontId="46" fillId="0" borderId="56" xfId="11" applyNumberFormat="1" applyFont="1" applyBorder="1" applyAlignment="1">
      <alignment horizontal="center"/>
    </xf>
    <xf numFmtId="176" fontId="46" fillId="0" borderId="76" xfId="11" applyNumberFormat="1" applyFont="1" applyBorder="1" applyAlignment="1">
      <alignment horizontal="center"/>
    </xf>
    <xf numFmtId="176" fontId="46" fillId="0" borderId="13" xfId="11" applyNumberFormat="1" applyFont="1" applyBorder="1" applyAlignment="1">
      <alignment horizontal="center"/>
    </xf>
    <xf numFmtId="1" fontId="46" fillId="0" borderId="13" xfId="11" applyNumberFormat="1" applyFont="1" applyBorder="1" applyAlignment="1">
      <alignment horizontal="center"/>
    </xf>
    <xf numFmtId="176" fontId="46" fillId="0" borderId="12" xfId="11" applyNumberFormat="1" applyFont="1" applyBorder="1" applyAlignment="1">
      <alignment horizontal="center"/>
    </xf>
    <xf numFmtId="3" fontId="15" fillId="4" borderId="77" xfId="16" applyBorder="1">
      <alignment horizontal="right" vertical="center" indent="1"/>
    </xf>
    <xf numFmtId="3" fontId="15" fillId="4" borderId="77" xfId="16" applyBorder="1" applyAlignment="1">
      <alignment horizontal="center" vertical="center"/>
    </xf>
    <xf numFmtId="1" fontId="46" fillId="0" borderId="56" xfId="11" applyNumberFormat="1" applyFont="1" applyBorder="1" applyAlignment="1">
      <alignment horizontal="center" vertical="center"/>
    </xf>
    <xf numFmtId="1" fontId="46" fillId="0" borderId="13" xfId="11" applyNumberFormat="1" applyFont="1" applyBorder="1" applyAlignment="1">
      <alignment horizontal="center" vertical="center"/>
    </xf>
    <xf numFmtId="1" fontId="46" fillId="0" borderId="13" xfId="11" applyNumberFormat="1" applyFont="1" applyBorder="1" applyAlignment="1">
      <alignment horizontal="left" vertical="center" indent="1"/>
    </xf>
    <xf numFmtId="0" fontId="4" fillId="2" borderId="78" xfId="1" applyBorder="1">
      <alignment horizontal="center" vertical="center" wrapText="1" readingOrder="1"/>
    </xf>
    <xf numFmtId="176" fontId="15" fillId="4" borderId="79" xfId="16" applyNumberFormat="1" applyBorder="1" applyAlignment="1">
      <alignment horizontal="center" vertical="center"/>
    </xf>
    <xf numFmtId="3" fontId="15" fillId="4" borderId="79" xfId="16" applyBorder="1">
      <alignment horizontal="right" vertical="center" indent="1"/>
    </xf>
    <xf numFmtId="193" fontId="46" fillId="0" borderId="13" xfId="11" applyNumberFormat="1" applyFont="1" applyBorder="1" applyAlignment="1">
      <alignment horizontal="center"/>
    </xf>
    <xf numFmtId="193" fontId="46" fillId="0" borderId="12" xfId="11" applyNumberFormat="1" applyFont="1" applyBorder="1" applyAlignment="1">
      <alignment horizontal="center"/>
    </xf>
    <xf numFmtId="0" fontId="18" fillId="0" borderId="11" xfId="20" applyAlignment="1">
      <alignment horizontal="left" vertical="center" wrapText="1" indent="1"/>
    </xf>
    <xf numFmtId="0" fontId="32" fillId="0" borderId="0" xfId="4" applyFont="1"/>
    <xf numFmtId="0" fontId="32" fillId="0" borderId="0" xfId="4" applyFont="1" applyAlignment="1">
      <alignment horizontal="left" indent="1"/>
    </xf>
    <xf numFmtId="166" fontId="4" fillId="2" borderId="2" xfId="1" applyNumberFormat="1">
      <alignment horizontal="center" vertical="center" wrapText="1" readingOrder="1"/>
    </xf>
    <xf numFmtId="0" fontId="18" fillId="0" borderId="11" xfId="20" applyAlignment="1">
      <alignment horizontal="left" vertical="center" indent="3"/>
    </xf>
    <xf numFmtId="0" fontId="17" fillId="0" borderId="11" xfId="24" applyAlignment="1">
      <alignment horizontal="left" vertical="center" indent="4"/>
    </xf>
    <xf numFmtId="0" fontId="17" fillId="0" borderId="11" xfId="20" applyFont="1" applyAlignment="1">
      <alignment horizontal="left" vertical="center" indent="4"/>
    </xf>
    <xf numFmtId="0" fontId="17" fillId="0" borderId="11" xfId="24" applyAlignment="1">
      <alignment horizontal="left" vertical="center" indent="5"/>
    </xf>
    <xf numFmtId="0" fontId="18" fillId="0" borderId="11" xfId="20" applyAlignment="1">
      <alignment horizontal="left" vertical="center" indent="4"/>
    </xf>
    <xf numFmtId="0" fontId="17" fillId="0" borderId="11" xfId="20" applyFont="1" applyAlignment="1">
      <alignment horizontal="left" vertical="center" indent="5"/>
    </xf>
    <xf numFmtId="0" fontId="18" fillId="0" borderId="11" xfId="20" applyAlignment="1">
      <alignment horizontal="left" vertical="center" indent="5"/>
    </xf>
    <xf numFmtId="4" fontId="3" fillId="0" borderId="14" xfId="19" applyNumberFormat="1"/>
    <xf numFmtId="0" fontId="4" fillId="2" borderId="50" xfId="1" applyBorder="1">
      <alignment horizontal="center" vertical="center" wrapText="1" readingOrder="1"/>
    </xf>
    <xf numFmtId="0" fontId="17" fillId="0" borderId="80" xfId="24" applyBorder="1" applyAlignment="1">
      <alignment horizontal="left" vertical="center" wrapText="1" indent="1"/>
    </xf>
    <xf numFmtId="3" fontId="17" fillId="0" borderId="76" xfId="18" applyBorder="1">
      <alignment horizontal="right" vertical="center" indent="1"/>
    </xf>
    <xf numFmtId="166" fontId="17" fillId="0" borderId="76" xfId="18" applyNumberFormat="1" applyBorder="1">
      <alignment horizontal="right" vertical="center" indent="1"/>
    </xf>
    <xf numFmtId="174" fontId="17" fillId="0" borderId="76" xfId="18" applyNumberFormat="1" applyBorder="1">
      <alignment horizontal="right" vertical="center" indent="1"/>
    </xf>
    <xf numFmtId="0" fontId="17" fillId="0" borderId="35" xfId="24" applyBorder="1" applyAlignment="1">
      <alignment horizontal="left" vertical="center" wrapText="1" indent="1"/>
    </xf>
    <xf numFmtId="3" fontId="17" fillId="0" borderId="37" xfId="18" applyBorder="1">
      <alignment horizontal="right" vertical="center" indent="1"/>
    </xf>
    <xf numFmtId="174" fontId="17" fillId="0" borderId="37" xfId="18" applyNumberFormat="1" applyBorder="1">
      <alignment horizontal="right" vertical="center" indent="1"/>
    </xf>
    <xf numFmtId="166" fontId="17" fillId="0" borderId="37" xfId="18" applyNumberFormat="1" applyBorder="1">
      <alignment horizontal="right" vertical="center" indent="1"/>
    </xf>
    <xf numFmtId="0" fontId="17" fillId="0" borderId="82" xfId="24" applyBorder="1">
      <alignment horizontal="left" vertical="center" indent="1"/>
    </xf>
    <xf numFmtId="0" fontId="17" fillId="0" borderId="83" xfId="24" applyBorder="1" applyAlignment="1">
      <alignment horizontal="left" vertical="center" wrapText="1" indent="1"/>
    </xf>
    <xf numFmtId="3" fontId="17" fillId="0" borderId="21" xfId="18" applyBorder="1">
      <alignment horizontal="right" vertical="center" indent="1"/>
    </xf>
    <xf numFmtId="174" fontId="17" fillId="0" borderId="21" xfId="18" applyNumberFormat="1" applyBorder="1">
      <alignment horizontal="right" vertical="center" indent="1"/>
    </xf>
    <xf numFmtId="0" fontId="18" fillId="0" borderId="24" xfId="24" applyFont="1" applyBorder="1">
      <alignment horizontal="left" vertical="center" indent="1"/>
    </xf>
    <xf numFmtId="0" fontId="4" fillId="2" borderId="23" xfId="1" applyBorder="1">
      <alignment horizontal="center" vertical="center" wrapText="1" readingOrder="1"/>
    </xf>
    <xf numFmtId="0" fontId="14" fillId="4" borderId="9" xfId="15" applyAlignment="1">
      <alignment horizontal="center" vertical="center" wrapText="1" readingOrder="1"/>
    </xf>
    <xf numFmtId="0" fontId="47" fillId="6" borderId="84" xfId="4" applyFont="1" applyFill="1" applyBorder="1" applyAlignment="1">
      <alignment horizontal="left" vertical="center" wrapText="1" indent="1" readingOrder="1"/>
    </xf>
    <xf numFmtId="0" fontId="14" fillId="8" borderId="24" xfId="4" applyFont="1" applyFill="1" applyBorder="1" applyAlignment="1">
      <alignment vertical="center" wrapText="1" indent="1" readingOrder="1"/>
    </xf>
    <xf numFmtId="0" fontId="14" fillId="8" borderId="6" xfId="4" applyFont="1" applyFill="1" applyBorder="1" applyAlignment="1">
      <alignment vertical="center" wrapText="1" indent="1" readingOrder="1"/>
    </xf>
    <xf numFmtId="0" fontId="47" fillId="6" borderId="23" xfId="4" applyFont="1" applyFill="1" applyBorder="1" applyAlignment="1">
      <alignment vertical="center" wrapText="1" indent="1" readingOrder="1"/>
    </xf>
    <xf numFmtId="0" fontId="47" fillId="6" borderId="87" xfId="4" applyFont="1" applyFill="1" applyBorder="1" applyAlignment="1">
      <alignment vertical="center" wrapText="1" indent="1" readingOrder="1"/>
    </xf>
    <xf numFmtId="0" fontId="47" fillId="6" borderId="88" xfId="4" applyFont="1" applyFill="1" applyBorder="1" applyAlignment="1">
      <alignment vertical="center" wrapText="1" indent="1" readingOrder="1"/>
    </xf>
    <xf numFmtId="3" fontId="17" fillId="0" borderId="12" xfId="18" applyAlignment="1">
      <alignment horizontal="left" vertical="center" wrapText="1" indent="1"/>
    </xf>
    <xf numFmtId="172" fontId="17" fillId="0" borderId="12" xfId="18" applyNumberFormat="1">
      <alignment horizontal="right" vertical="center" indent="1"/>
    </xf>
    <xf numFmtId="0" fontId="6" fillId="0" borderId="0" xfId="5"/>
    <xf numFmtId="0" fontId="18" fillId="0" borderId="11" xfId="24" applyFont="1">
      <alignment horizontal="left" vertical="center" indent="1"/>
    </xf>
    <xf numFmtId="174" fontId="18" fillId="0" borderId="12" xfId="18" applyNumberFormat="1" applyFont="1">
      <alignment horizontal="right" vertical="center" indent="1"/>
    </xf>
    <xf numFmtId="0" fontId="4" fillId="2" borderId="0" xfId="0" applyFont="1" applyFill="1" applyAlignment="1">
      <alignment horizontal="center" vertical="center" wrapText="1" readingOrder="1"/>
    </xf>
    <xf numFmtId="0" fontId="4" fillId="2" borderId="29" xfId="0" applyFont="1" applyFill="1" applyBorder="1" applyAlignment="1">
      <alignment horizontal="center" vertical="center" wrapText="1" readingOrder="1"/>
    </xf>
    <xf numFmtId="175" fontId="49" fillId="6" borderId="84" xfId="0" applyNumberFormat="1" applyFont="1" applyFill="1" applyBorder="1" applyAlignment="1">
      <alignment horizontal="left" vertical="center" wrapText="1" indent="1" readingOrder="1"/>
    </xf>
    <xf numFmtId="175" fontId="50" fillId="8" borderId="24" xfId="0" applyNumberFormat="1" applyFont="1" applyFill="1" applyBorder="1" applyAlignment="1">
      <alignment vertical="center" wrapText="1" indent="1" readingOrder="1"/>
    </xf>
    <xf numFmtId="175" fontId="49" fillId="6" borderId="23" xfId="0" applyNumberFormat="1" applyFont="1" applyFill="1" applyBorder="1" applyAlignment="1">
      <alignment vertical="center" wrapText="1" indent="1" readingOrder="1"/>
    </xf>
    <xf numFmtId="175" fontId="49" fillId="6" borderId="85" xfId="0" applyNumberFormat="1" applyFont="1" applyFill="1" applyBorder="1" applyAlignment="1">
      <alignment horizontal="right" vertical="center" wrapText="1" readingOrder="1"/>
    </xf>
    <xf numFmtId="0" fontId="49" fillId="6" borderId="86" xfId="0" applyFont="1" applyFill="1" applyBorder="1" applyAlignment="1">
      <alignment horizontal="right" vertical="center" wrapText="1" readingOrder="1"/>
    </xf>
    <xf numFmtId="0" fontId="49" fillId="6" borderId="3" xfId="0" applyFont="1" applyFill="1" applyBorder="1" applyAlignment="1">
      <alignment vertical="center" wrapText="1" indent="1" readingOrder="1"/>
    </xf>
    <xf numFmtId="175" fontId="49" fillId="6" borderId="87" xfId="0" applyNumberFormat="1" applyFont="1" applyFill="1" applyBorder="1" applyAlignment="1">
      <alignment vertical="center" wrapText="1" indent="1" readingOrder="1"/>
    </xf>
    <xf numFmtId="0" fontId="49" fillId="6" borderId="34" xfId="0" applyFont="1" applyFill="1" applyBorder="1" applyAlignment="1">
      <alignment vertical="center" wrapText="1" indent="1" readingOrder="1"/>
    </xf>
    <xf numFmtId="175" fontId="49" fillId="6" borderId="88" xfId="0" applyNumberFormat="1" applyFont="1" applyFill="1" applyBorder="1" applyAlignment="1">
      <alignment vertical="center" wrapText="1" indent="1" readingOrder="1"/>
    </xf>
    <xf numFmtId="0" fontId="49" fillId="6" borderId="89" xfId="0" applyFont="1" applyFill="1" applyBorder="1" applyAlignment="1">
      <alignment horizontal="right" vertical="center" wrapText="1" readingOrder="1"/>
    </xf>
    <xf numFmtId="0" fontId="32" fillId="0" borderId="0" xfId="0" applyFont="1" applyAlignment="1">
      <alignment vertical="center"/>
    </xf>
    <xf numFmtId="175" fontId="50" fillId="8" borderId="7" xfId="0" applyNumberFormat="1" applyFont="1" applyFill="1" applyBorder="1" applyAlignment="1">
      <alignment horizontal="left" vertical="center" wrapText="1" indent="3" readingOrder="1"/>
    </xf>
    <xf numFmtId="174" fontId="18" fillId="0" borderId="12" xfId="21" applyNumberFormat="1">
      <alignment horizontal="right" vertical="center" indent="1"/>
    </xf>
    <xf numFmtId="3" fontId="17" fillId="0" borderId="0" xfId="18" applyBorder="1">
      <alignment horizontal="right" vertical="center" indent="1"/>
    </xf>
    <xf numFmtId="0" fontId="51" fillId="0" borderId="0" xfId="0" applyFont="1" applyAlignment="1">
      <alignment horizontal="center" vertical="center" wrapText="1"/>
    </xf>
    <xf numFmtId="174" fontId="51" fillId="0" borderId="0" xfId="0" applyNumberFormat="1" applyFont="1" applyAlignment="1">
      <alignment horizontal="right" vertical="center" wrapText="1" indent="1"/>
    </xf>
    <xf numFmtId="174" fontId="52" fillId="0" borderId="0" xfId="0" applyNumberFormat="1" applyFont="1" applyAlignment="1">
      <alignment horizontal="right" vertical="center" wrapText="1" indent="1"/>
    </xf>
    <xf numFmtId="174" fontId="18" fillId="0" borderId="12" xfId="27" applyNumberFormat="1" applyFont="1" applyFill="1" applyBorder="1" applyAlignment="1">
      <alignment horizontal="right" vertical="center" indent="1"/>
    </xf>
    <xf numFmtId="174" fontId="17" fillId="0" borderId="12" xfId="27" applyNumberFormat="1" applyFont="1" applyFill="1" applyBorder="1" applyAlignment="1">
      <alignment horizontal="right" vertical="center" indent="1"/>
    </xf>
    <xf numFmtId="2" fontId="17" fillId="0" borderId="12" xfId="12" applyNumberFormat="1" applyFont="1" applyBorder="1" applyAlignment="1">
      <alignment horizontal="right" vertical="center" indent="1"/>
    </xf>
    <xf numFmtId="174" fontId="52" fillId="0" borderId="0" xfId="0" applyNumberFormat="1" applyFont="1" applyAlignment="1">
      <alignment horizontal="right" vertical="center" wrapText="1" indent="2"/>
    </xf>
    <xf numFmtId="49" fontId="17" fillId="0" borderId="11" xfId="24" quotePrefix="1" applyNumberFormat="1">
      <alignment horizontal="left" vertical="center" indent="1"/>
    </xf>
    <xf numFmtId="17" fontId="17" fillId="0" borderId="11" xfId="24" applyNumberFormat="1">
      <alignment horizontal="left" vertical="center" indent="1"/>
    </xf>
    <xf numFmtId="0" fontId="4" fillId="2" borderId="23" xfId="1" applyBorder="1" applyAlignment="1">
      <alignment vertical="center" wrapText="1" readingOrder="1"/>
    </xf>
    <xf numFmtId="3" fontId="17" fillId="0" borderId="12" xfId="18" applyAlignment="1">
      <alignment horizontal="center" vertical="center"/>
    </xf>
    <xf numFmtId="0" fontId="17" fillId="0" borderId="35" xfId="24" applyBorder="1" applyAlignment="1">
      <alignment horizontal="center" vertical="center"/>
    </xf>
    <xf numFmtId="0" fontId="27" fillId="2" borderId="0" xfId="0" applyFont="1" applyFill="1" applyAlignment="1">
      <alignment horizontal="center" vertical="center" wrapText="1" readingOrder="1"/>
    </xf>
    <xf numFmtId="0" fontId="27" fillId="2" borderId="29" xfId="0" applyFont="1" applyFill="1" applyBorder="1" applyAlignment="1">
      <alignment horizontal="center" vertical="center" wrapText="1" readingOrder="1"/>
    </xf>
    <xf numFmtId="0" fontId="26" fillId="6" borderId="84" xfId="0" applyFont="1" applyFill="1" applyBorder="1" applyAlignment="1">
      <alignment horizontal="left" vertical="center" wrapText="1" indent="1" readingOrder="1"/>
    </xf>
    <xf numFmtId="0" fontId="53" fillId="8" borderId="24" xfId="0" applyFont="1" applyFill="1" applyBorder="1" applyAlignment="1">
      <alignment vertical="center" wrapText="1" indent="1" readingOrder="1"/>
    </xf>
    <xf numFmtId="0" fontId="53" fillId="8" borderId="6" xfId="0" applyFont="1" applyFill="1" applyBorder="1" applyAlignment="1">
      <alignment vertical="center" wrapText="1" indent="1" readingOrder="1"/>
    </xf>
    <xf numFmtId="0" fontId="26" fillId="6" borderId="23" xfId="0" applyFont="1" applyFill="1" applyBorder="1" applyAlignment="1">
      <alignment vertical="center" wrapText="1" indent="1" readingOrder="1"/>
    </xf>
    <xf numFmtId="0" fontId="26" fillId="6" borderId="87" xfId="0" applyFont="1" applyFill="1" applyBorder="1" applyAlignment="1">
      <alignment vertical="center" wrapText="1" indent="1" readingOrder="1"/>
    </xf>
    <xf numFmtId="0" fontId="26" fillId="6" borderId="88" xfId="0" applyFont="1" applyFill="1" applyBorder="1" applyAlignment="1">
      <alignment vertical="center" wrapText="1" indent="1" readingOrder="1"/>
    </xf>
    <xf numFmtId="0" fontId="16" fillId="0" borderId="11" xfId="17" applyFill="1" applyAlignment="1">
      <alignment horizontal="left" vertical="center" indent="1"/>
    </xf>
    <xf numFmtId="0" fontId="16" fillId="0" borderId="11" xfId="17" applyFill="1" applyAlignment="1">
      <alignment horizontal="left" vertical="center" indent="2"/>
    </xf>
    <xf numFmtId="166" fontId="18" fillId="0" borderId="11" xfId="21" applyBorder="1" applyAlignment="1">
      <alignment horizontal="left" vertical="center" indent="1"/>
    </xf>
    <xf numFmtId="0" fontId="1" fillId="0" borderId="0" xfId="43"/>
    <xf numFmtId="0" fontId="1" fillId="0" borderId="0" xfId="43" applyAlignment="1">
      <alignment wrapText="1"/>
    </xf>
    <xf numFmtId="0" fontId="56" fillId="0" borderId="0" xfId="43" applyFont="1"/>
    <xf numFmtId="0" fontId="3" fillId="0" borderId="0" xfId="43" applyFont="1"/>
    <xf numFmtId="0" fontId="3" fillId="0" borderId="0" xfId="19" applyBorder="1" applyAlignment="1">
      <alignment horizontal="left" vertical="top" wrapText="1"/>
    </xf>
    <xf numFmtId="0" fontId="57" fillId="0" borderId="35" xfId="4" applyFont="1" applyBorder="1" applyAlignment="1">
      <alignment horizontal="center" vertical="center" wrapText="1"/>
    </xf>
    <xf numFmtId="0" fontId="43" fillId="0" borderId="36" xfId="4" applyFont="1" applyBorder="1" applyAlignment="1">
      <alignment horizontal="left" vertical="center" wrapText="1" indent="1"/>
    </xf>
    <xf numFmtId="0" fontId="43" fillId="0" borderId="37" xfId="4" applyFont="1" applyBorder="1" applyAlignment="1">
      <alignment horizontal="left" vertical="center" wrapText="1" indent="1"/>
    </xf>
    <xf numFmtId="0" fontId="43" fillId="0" borderId="82" xfId="4" applyFont="1" applyBorder="1" applyAlignment="1">
      <alignment horizontal="center" vertical="center"/>
    </xf>
    <xf numFmtId="0" fontId="43" fillId="0" borderId="82" xfId="4" applyFont="1" applyBorder="1" applyAlignment="1">
      <alignment horizontal="center" vertical="center" wrapText="1"/>
    </xf>
    <xf numFmtId="0" fontId="43" fillId="0" borderId="82" xfId="4" applyFont="1" applyBorder="1" applyAlignment="1">
      <alignment horizontal="left" vertical="center" wrapText="1" indent="1"/>
    </xf>
    <xf numFmtId="0" fontId="43" fillId="0" borderId="21" xfId="4" applyFont="1" applyBorder="1" applyAlignment="1">
      <alignment horizontal="left" vertical="center" wrapText="1" indent="1"/>
    </xf>
    <xf numFmtId="0" fontId="46" fillId="0" borderId="82" xfId="43" applyFont="1" applyBorder="1" applyAlignment="1">
      <alignment horizontal="left" vertical="center" wrapText="1"/>
    </xf>
    <xf numFmtId="0" fontId="32" fillId="0" borderId="21" xfId="43" applyFont="1" applyBorder="1" applyAlignment="1">
      <alignment horizontal="left" vertical="center" wrapText="1"/>
    </xf>
    <xf numFmtId="0" fontId="54" fillId="0" borderId="83" xfId="43" applyFont="1" applyBorder="1" applyAlignment="1">
      <alignment horizontal="center" vertical="center" wrapText="1"/>
    </xf>
    <xf numFmtId="0" fontId="58" fillId="0" borderId="35" xfId="43" applyFont="1" applyBorder="1" applyAlignment="1">
      <alignment horizontal="center" vertical="center" wrapText="1"/>
    </xf>
    <xf numFmtId="0" fontId="59" fillId="0" borderId="36" xfId="43" applyFont="1" applyBorder="1" applyAlignment="1">
      <alignment horizontal="left" vertical="center" wrapText="1"/>
    </xf>
    <xf numFmtId="0" fontId="59" fillId="0" borderId="82" xfId="43" applyFont="1" applyBorder="1" applyAlignment="1">
      <alignment horizontal="left" vertical="center" wrapText="1"/>
    </xf>
    <xf numFmtId="0" fontId="59" fillId="0" borderId="82" xfId="43" applyFont="1" applyBorder="1" applyAlignment="1">
      <alignment vertical="center" wrapText="1"/>
    </xf>
    <xf numFmtId="0" fontId="43" fillId="0" borderId="21" xfId="43" applyFont="1" applyBorder="1" applyAlignment="1">
      <alignment horizontal="left" vertical="center" wrapText="1"/>
    </xf>
    <xf numFmtId="0" fontId="60" fillId="0" borderId="82" xfId="43" applyFont="1" applyBorder="1" applyAlignment="1">
      <alignment horizontal="left" vertical="center" wrapText="1"/>
    </xf>
    <xf numFmtId="0" fontId="61" fillId="0" borderId="21" xfId="43" applyFont="1" applyBorder="1" applyAlignment="1">
      <alignment horizontal="left" vertical="center" wrapText="1"/>
    </xf>
    <xf numFmtId="0" fontId="55" fillId="0" borderId="0" xfId="43" applyFont="1"/>
    <xf numFmtId="0" fontId="57" fillId="0" borderId="96" xfId="4" applyFont="1" applyBorder="1" applyAlignment="1">
      <alignment horizontal="center" vertical="center" wrapText="1"/>
    </xf>
    <xf numFmtId="0" fontId="43" fillId="0" borderId="97" xfId="4" applyFont="1" applyBorder="1" applyAlignment="1">
      <alignment horizontal="center" vertical="center"/>
    </xf>
    <xf numFmtId="0" fontId="43" fillId="0" borderId="97" xfId="4" applyFont="1" applyBorder="1" applyAlignment="1">
      <alignment horizontal="center" vertical="center" wrapText="1"/>
    </xf>
    <xf numFmtId="0" fontId="43" fillId="0" borderId="97" xfId="4" applyFont="1" applyBorder="1" applyAlignment="1">
      <alignment horizontal="left" vertical="center" wrapText="1" indent="1"/>
    </xf>
    <xf numFmtId="0" fontId="43" fillId="0" borderId="98" xfId="4" applyFont="1" applyBorder="1" applyAlignment="1">
      <alignment horizontal="left" vertical="center" wrapText="1" indent="1"/>
    </xf>
    <xf numFmtId="0" fontId="4" fillId="2" borderId="4" xfId="1" applyBorder="1">
      <alignment horizontal="center" vertical="center" wrapText="1" readingOrder="1"/>
    </xf>
    <xf numFmtId="0" fontId="17" fillId="0" borderId="0" xfId="24" applyBorder="1" applyAlignment="1">
      <alignment horizontal="left" vertical="center" wrapText="1" indent="1"/>
    </xf>
    <xf numFmtId="3" fontId="17" fillId="0" borderId="37" xfId="18" applyBorder="1" applyAlignment="1">
      <alignment horizontal="center" vertical="center"/>
    </xf>
    <xf numFmtId="9" fontId="17" fillId="0" borderId="37" xfId="18" applyNumberFormat="1" applyBorder="1" applyAlignment="1">
      <alignment horizontal="center" vertical="center"/>
    </xf>
    <xf numFmtId="9" fontId="17" fillId="0" borderId="21" xfId="18" applyNumberFormat="1" applyBorder="1" applyAlignment="1">
      <alignment horizontal="center" vertical="center"/>
    </xf>
    <xf numFmtId="3" fontId="17" fillId="0" borderId="21" xfId="18" applyBorder="1" applyAlignment="1">
      <alignment horizontal="center" vertical="center"/>
    </xf>
    <xf numFmtId="0" fontId="17" fillId="0" borderId="82" xfId="24" applyBorder="1" applyAlignment="1">
      <alignment horizontal="center" vertical="center"/>
    </xf>
    <xf numFmtId="0" fontId="17" fillId="0" borderId="83" xfId="24" applyBorder="1" applyAlignment="1">
      <alignment horizontal="center" vertical="center"/>
    </xf>
    <xf numFmtId="0" fontId="4" fillId="2" borderId="34" xfId="1" applyBorder="1">
      <alignment horizontal="center" vertical="center" wrapText="1" readingOrder="1"/>
    </xf>
    <xf numFmtId="0" fontId="14" fillId="4" borderId="102" xfId="15" applyBorder="1">
      <alignment horizontal="left" vertical="center" wrapText="1" indent="1" readingOrder="1"/>
    </xf>
    <xf numFmtId="3" fontId="15" fillId="4" borderId="40" xfId="44" applyNumberFormat="1" applyBorder="1">
      <alignment horizontal="right" vertical="center" indent="1"/>
    </xf>
    <xf numFmtId="0" fontId="17" fillId="3" borderId="0" xfId="29" applyFont="1" applyFill="1"/>
    <xf numFmtId="0" fontId="17" fillId="3" borderId="100" xfId="29" applyFont="1" applyFill="1" applyBorder="1"/>
    <xf numFmtId="0" fontId="18" fillId="0" borderId="83" xfId="45">
      <alignment horizontal="left" vertical="center" indent="1"/>
    </xf>
    <xf numFmtId="0" fontId="17" fillId="0" borderId="81" xfId="24" applyBorder="1">
      <alignment horizontal="left" vertical="center" indent="1"/>
    </xf>
    <xf numFmtId="3" fontId="17" fillId="0" borderId="81" xfId="22" applyNumberFormat="1" applyBorder="1">
      <alignment horizontal="right" vertical="center" indent="1"/>
    </xf>
    <xf numFmtId="0" fontId="18" fillId="0" borderId="104" xfId="45" applyBorder="1">
      <alignment horizontal="left" vertical="center" indent="1"/>
    </xf>
    <xf numFmtId="0" fontId="17" fillId="0" borderId="13" xfId="24" applyBorder="1">
      <alignment horizontal="left" vertical="center" indent="1"/>
    </xf>
    <xf numFmtId="3" fontId="17" fillId="0" borderId="13" xfId="22" applyNumberFormat="1" applyBorder="1">
      <alignment horizontal="right" vertical="center" indent="1"/>
    </xf>
    <xf numFmtId="0" fontId="18" fillId="0" borderId="0" xfId="45" applyBorder="1">
      <alignment horizontal="left" vertical="center" indent="1"/>
    </xf>
    <xf numFmtId="0" fontId="18" fillId="0" borderId="83" xfId="45" applyAlignment="1">
      <alignment vertical="center"/>
    </xf>
    <xf numFmtId="166" fontId="17" fillId="0" borderId="81" xfId="22" applyBorder="1">
      <alignment horizontal="right" vertical="center" indent="1"/>
    </xf>
    <xf numFmtId="4" fontId="17" fillId="0" borderId="13" xfId="22" applyNumberFormat="1" applyBorder="1">
      <alignment horizontal="right" vertical="center" indent="1"/>
    </xf>
    <xf numFmtId="0" fontId="17" fillId="0" borderId="0" xfId="23" applyBorder="1">
      <alignment horizontal="left" vertical="center" indent="2"/>
    </xf>
    <xf numFmtId="0" fontId="17" fillId="0" borderId="35" xfId="23" applyBorder="1">
      <alignment horizontal="left" vertical="center" indent="2"/>
    </xf>
    <xf numFmtId="0" fontId="17" fillId="0" borderId="35" xfId="24" applyBorder="1">
      <alignment horizontal="left" vertical="center" indent="1"/>
    </xf>
    <xf numFmtId="0" fontId="17" fillId="0" borderId="36" xfId="24" applyBorder="1">
      <alignment horizontal="left" vertical="center" indent="1"/>
    </xf>
    <xf numFmtId="3" fontId="17" fillId="0" borderId="36" xfId="22" applyNumberFormat="1" applyBorder="1">
      <alignment horizontal="right" vertical="center" indent="1"/>
    </xf>
    <xf numFmtId="0" fontId="18" fillId="0" borderId="100" xfId="45" applyBorder="1">
      <alignment horizontal="left" vertical="center" indent="1"/>
    </xf>
    <xf numFmtId="0" fontId="17" fillId="0" borderId="38" xfId="23" applyBorder="1">
      <alignment horizontal="left" vertical="center" indent="2"/>
    </xf>
    <xf numFmtId="0" fontId="17" fillId="0" borderId="21" xfId="45" applyFont="1" applyBorder="1" applyAlignment="1">
      <alignment horizontal="center" vertical="center"/>
    </xf>
    <xf numFmtId="0" fontId="18" fillId="0" borderId="101" xfId="45" applyBorder="1" applyAlignment="1">
      <alignment vertical="center"/>
    </xf>
    <xf numFmtId="0" fontId="18" fillId="0" borderId="12" xfId="45" applyBorder="1" applyAlignment="1">
      <alignment vertical="center"/>
    </xf>
    <xf numFmtId="0" fontId="18" fillId="0" borderId="37" xfId="45" applyBorder="1" applyAlignment="1">
      <alignment vertical="center"/>
    </xf>
    <xf numFmtId="0" fontId="18" fillId="0" borderId="21" xfId="45" applyBorder="1" applyAlignment="1">
      <alignment vertical="center"/>
    </xf>
    <xf numFmtId="3" fontId="17" fillId="0" borderId="101" xfId="22" applyNumberFormat="1" applyBorder="1">
      <alignment horizontal="right" vertical="center" indent="1"/>
    </xf>
    <xf numFmtId="3" fontId="17" fillId="0" borderId="48" xfId="22" applyNumberFormat="1" applyBorder="1">
      <alignment horizontal="right" vertical="center" indent="1"/>
    </xf>
    <xf numFmtId="0" fontId="4" fillId="2" borderId="10" xfId="0" applyFont="1" applyFill="1" applyBorder="1" applyAlignment="1">
      <alignment horizontal="center" vertical="center" wrapText="1" readingOrder="1"/>
    </xf>
    <xf numFmtId="0" fontId="0" fillId="0" borderId="0" xfId="0" applyAlignment="1">
      <alignment horizontal="center"/>
    </xf>
    <xf numFmtId="166" fontId="18" fillId="0" borderId="69" xfId="21" applyBorder="1">
      <alignment horizontal="right" vertical="center" indent="1"/>
    </xf>
    <xf numFmtId="0" fontId="19" fillId="0" borderId="0" xfId="0" applyFont="1" applyAlignment="1">
      <alignment horizontal="left" vertical="center"/>
    </xf>
    <xf numFmtId="172" fontId="17" fillId="0" borderId="12" xfId="12" applyNumberFormat="1" applyFont="1" applyBorder="1" applyAlignment="1">
      <alignment horizontal="right" vertical="center" indent="1"/>
    </xf>
    <xf numFmtId="172" fontId="15" fillId="4" borderId="10" xfId="12" applyNumberFormat="1" applyFont="1" applyFill="1" applyBorder="1" applyAlignment="1">
      <alignment horizontal="right" vertical="center" indent="1"/>
    </xf>
    <xf numFmtId="0" fontId="14" fillId="10" borderId="9" xfId="15" applyFill="1">
      <alignment horizontal="left" vertical="center" wrapText="1" indent="1" readingOrder="1"/>
    </xf>
    <xf numFmtId="166" fontId="15" fillId="10" borderId="10" xfId="16" applyNumberFormat="1" applyFill="1">
      <alignment horizontal="right" vertical="center" indent="1"/>
    </xf>
    <xf numFmtId="174" fontId="16" fillId="0" borderId="12" xfId="27" applyNumberFormat="1" applyFont="1" applyFill="1" applyBorder="1" applyAlignment="1">
      <alignment horizontal="right" vertical="center" indent="1"/>
    </xf>
    <xf numFmtId="174" fontId="16" fillId="0" borderId="12" xfId="22" applyNumberFormat="1" applyFont="1">
      <alignment horizontal="right" vertical="center" indent="1"/>
    </xf>
    <xf numFmtId="0" fontId="65" fillId="0" borderId="11" xfId="20" applyFont="1" applyAlignment="1">
      <alignment horizontal="left" vertical="center" indent="3"/>
    </xf>
    <xf numFmtId="0" fontId="17" fillId="0" borderId="11" xfId="24" applyAlignment="1">
      <alignment horizontal="left" vertical="center" wrapText="1" indent="4"/>
    </xf>
    <xf numFmtId="0" fontId="4" fillId="11" borderId="2" xfId="1" applyFill="1">
      <alignment horizontal="center" vertical="center" wrapText="1" readingOrder="1"/>
    </xf>
    <xf numFmtId="194" fontId="18" fillId="0" borderId="12" xfId="21" applyNumberFormat="1">
      <alignment horizontal="right" vertical="center" indent="1"/>
    </xf>
    <xf numFmtId="0" fontId="25" fillId="0" borderId="50" xfId="46" applyFont="1" applyBorder="1" applyAlignment="1">
      <alignment horizontal="center"/>
    </xf>
    <xf numFmtId="0" fontId="25" fillId="3" borderId="0" xfId="46" applyFont="1" applyFill="1" applyAlignment="1">
      <alignment horizontal="center"/>
    </xf>
    <xf numFmtId="0" fontId="62" fillId="0" borderId="0" xfId="0" applyFont="1"/>
    <xf numFmtId="0" fontId="20" fillId="0" borderId="0" xfId="46" applyFont="1" applyAlignment="1">
      <alignment horizontal="center"/>
    </xf>
    <xf numFmtId="0" fontId="20" fillId="3" borderId="0" xfId="46" applyFont="1" applyFill="1" applyAlignment="1">
      <alignment horizontal="center"/>
    </xf>
    <xf numFmtId="0" fontId="25" fillId="0" borderId="0" xfId="46" applyFont="1" applyAlignment="1">
      <alignment horizontal="left" indent="3"/>
    </xf>
    <xf numFmtId="194" fontId="17" fillId="0" borderId="12" xfId="22" applyNumberFormat="1">
      <alignment horizontal="right" vertical="center" indent="1"/>
    </xf>
    <xf numFmtId="0" fontId="20" fillId="0" borderId="50" xfId="46" applyFont="1" applyBorder="1" applyAlignment="1">
      <alignment horizontal="center"/>
    </xf>
    <xf numFmtId="0" fontId="16" fillId="3" borderId="0" xfId="0" applyFont="1" applyFill="1" applyAlignment="1">
      <alignment horizontal="left" vertical="center" indent="2"/>
    </xf>
    <xf numFmtId="0" fontId="25" fillId="0" borderId="50" xfId="46" applyFont="1" applyBorder="1" applyAlignment="1">
      <alignment vertical="center"/>
    </xf>
    <xf numFmtId="194" fontId="18" fillId="0" borderId="12" xfId="22" applyNumberFormat="1" applyFont="1">
      <alignment horizontal="right" vertical="center" indent="1"/>
    </xf>
    <xf numFmtId="0" fontId="16" fillId="3" borderId="0" xfId="0" applyFont="1" applyFill="1" applyAlignment="1">
      <alignment horizontal="left" vertical="center" indent="3"/>
    </xf>
    <xf numFmtId="0" fontId="16" fillId="3" borderId="0" xfId="0" applyFont="1" applyFill="1" applyAlignment="1">
      <alignment horizontal="left" indent="3"/>
    </xf>
    <xf numFmtId="194" fontId="17" fillId="0" borderId="12" xfId="21" applyNumberFormat="1" applyFont="1">
      <alignment horizontal="right" vertical="center" indent="1"/>
    </xf>
    <xf numFmtId="0" fontId="16" fillId="3" borderId="0" xfId="0" applyFont="1" applyFill="1" applyAlignment="1">
      <alignment horizontal="left" vertical="center" wrapText="1" indent="3"/>
    </xf>
    <xf numFmtId="0" fontId="18" fillId="12" borderId="11" xfId="20" applyFill="1" applyAlignment="1">
      <alignment horizontal="left" vertical="center" indent="2"/>
    </xf>
    <xf numFmtId="194" fontId="18" fillId="12" borderId="12" xfId="21" applyNumberFormat="1" applyFill="1">
      <alignment horizontal="right" vertical="center" indent="1"/>
    </xf>
    <xf numFmtId="0" fontId="20" fillId="12" borderId="50" xfId="46" applyFont="1" applyFill="1" applyBorder="1" applyAlignment="1">
      <alignment horizontal="center"/>
    </xf>
    <xf numFmtId="0" fontId="19" fillId="0" borderId="0" xfId="0" applyFont="1" applyAlignment="1">
      <alignment horizontal="left" indent="1"/>
    </xf>
    <xf numFmtId="0" fontId="68" fillId="0" borderId="0" xfId="31" applyFont="1" applyAlignment="1">
      <alignment horizontal="left" vertical="center" indent="1"/>
    </xf>
    <xf numFmtId="0" fontId="24" fillId="0" borderId="11" xfId="23" applyFont="1" applyBorder="1">
      <alignment horizontal="left" vertical="center" indent="2"/>
    </xf>
    <xf numFmtId="166" fontId="25" fillId="3" borderId="0" xfId="47" applyNumberFormat="1" applyFont="1" applyFill="1" applyAlignment="1">
      <alignment horizontal="left" vertical="center" indent="2"/>
    </xf>
    <xf numFmtId="0" fontId="24" fillId="0" borderId="11" xfId="23" applyFont="1" applyBorder="1" applyAlignment="1">
      <alignment horizontal="left" vertical="center" indent="1"/>
    </xf>
    <xf numFmtId="166" fontId="67" fillId="0" borderId="12" xfId="22" applyFont="1">
      <alignment horizontal="right" vertical="center" indent="1"/>
    </xf>
    <xf numFmtId="0" fontId="24" fillId="0" borderId="11" xfId="24" applyFont="1" applyAlignment="1">
      <alignment horizontal="left" vertical="center" indent="3"/>
    </xf>
    <xf numFmtId="166" fontId="17" fillId="0" borderId="101" xfId="22" applyBorder="1">
      <alignment horizontal="right" vertical="center" indent="1"/>
    </xf>
    <xf numFmtId="0" fontId="24" fillId="0" borderId="11" xfId="24" applyFont="1" applyAlignment="1">
      <alignment horizontal="left" vertical="center" indent="5"/>
    </xf>
    <xf numFmtId="0" fontId="17" fillId="0" borderId="11" xfId="24" applyAlignment="1">
      <alignment horizontal="left" vertical="center" indent="6"/>
    </xf>
    <xf numFmtId="0" fontId="24" fillId="0" borderId="11" xfId="24" applyFont="1" applyAlignment="1">
      <alignment horizontal="left" vertical="center" indent="4"/>
    </xf>
    <xf numFmtId="0" fontId="14" fillId="9" borderId="9" xfId="15" applyFill="1">
      <alignment horizontal="left" vertical="center" wrapText="1" indent="1" readingOrder="1"/>
    </xf>
    <xf numFmtId="166" fontId="15" fillId="9" borderId="10" xfId="16" applyNumberFormat="1" applyFill="1">
      <alignment horizontal="right" vertical="center" indent="1"/>
    </xf>
    <xf numFmtId="166" fontId="17" fillId="0" borderId="76" xfId="22" applyBorder="1">
      <alignment horizontal="right" vertical="center" indent="1"/>
    </xf>
    <xf numFmtId="166" fontId="17" fillId="0" borderId="21" xfId="22" applyBorder="1">
      <alignment horizontal="right" vertical="center" indent="1"/>
    </xf>
    <xf numFmtId="0" fontId="17" fillId="0" borderId="38" xfId="24" applyBorder="1">
      <alignment horizontal="left" vertical="center" indent="1"/>
    </xf>
    <xf numFmtId="0" fontId="18" fillId="0" borderId="11" xfId="20" quotePrefix="1">
      <alignment horizontal="left" vertical="center" indent="1"/>
    </xf>
    <xf numFmtId="0" fontId="17" fillId="0" borderId="11" xfId="20" quotePrefix="1" applyFont="1" applyAlignment="1">
      <alignment horizontal="left" vertical="center" indent="2"/>
    </xf>
    <xf numFmtId="0" fontId="54" fillId="0" borderId="0" xfId="48" applyFont="1" applyFill="1" applyAlignment="1">
      <alignment horizontal="center" vertical="center" wrapText="1"/>
    </xf>
    <xf numFmtId="0" fontId="18" fillId="0" borderId="56" xfId="20" applyBorder="1">
      <alignment horizontal="left" vertical="center" indent="1"/>
    </xf>
    <xf numFmtId="0" fontId="18" fillId="0" borderId="11" xfId="20" quotePrefix="1" applyAlignment="1">
      <alignment horizontal="left" vertical="center" indent="2"/>
    </xf>
    <xf numFmtId="0" fontId="17" fillId="0" borderId="11" xfId="20" quotePrefix="1" applyFont="1" applyAlignment="1">
      <alignment horizontal="left" vertical="center" indent="3"/>
    </xf>
    <xf numFmtId="0" fontId="17" fillId="0" borderId="11" xfId="20" quotePrefix="1" applyFont="1" applyAlignment="1">
      <alignment horizontal="left" vertical="center" indent="4"/>
    </xf>
    <xf numFmtId="166" fontId="32" fillId="0" borderId="0" xfId="4" applyNumberFormat="1" applyFont="1" applyAlignment="1">
      <alignment horizontal="left" vertical="center" indent="5"/>
    </xf>
    <xf numFmtId="166" fontId="17" fillId="0" borderId="56" xfId="20" applyNumberFormat="1" applyFont="1" applyBorder="1">
      <alignment horizontal="left" vertical="center" indent="1"/>
    </xf>
    <xf numFmtId="0" fontId="17" fillId="0" borderId="11" xfId="20" quotePrefix="1" applyFont="1">
      <alignment horizontal="left" vertical="center" indent="1"/>
    </xf>
    <xf numFmtId="0" fontId="18" fillId="0" borderId="70" xfId="20" quotePrefix="1" applyBorder="1">
      <alignment horizontal="left" vertical="center" indent="1"/>
    </xf>
    <xf numFmtId="0" fontId="4" fillId="2" borderId="3" xfId="49" applyBorder="1">
      <alignment horizontal="center" vertical="center" wrapText="1" readingOrder="1"/>
    </xf>
    <xf numFmtId="0" fontId="18" fillId="0" borderId="110" xfId="20" quotePrefix="1" applyBorder="1" applyAlignment="1">
      <alignment vertical="center"/>
    </xf>
    <xf numFmtId="0" fontId="18" fillId="0" borderId="111" xfId="20" quotePrefix="1" applyBorder="1" applyAlignment="1">
      <alignment vertical="center"/>
    </xf>
    <xf numFmtId="3" fontId="57" fillId="0" borderId="112" xfId="1" applyNumberFormat="1" applyFont="1" applyFill="1" applyBorder="1" applyAlignment="1">
      <alignment horizontal="right" vertical="center" wrapText="1" indent="1" readingOrder="1"/>
    </xf>
    <xf numFmtId="0" fontId="57" fillId="0" borderId="0" xfId="1" applyFont="1" applyFill="1" applyBorder="1" applyAlignment="1">
      <alignment vertical="center" wrapText="1" readingOrder="1"/>
    </xf>
    <xf numFmtId="0" fontId="57" fillId="0" borderId="13" xfId="1" applyFont="1" applyFill="1" applyBorder="1" applyAlignment="1">
      <alignment vertical="center" wrapText="1" readingOrder="1"/>
    </xf>
    <xf numFmtId="3" fontId="57" fillId="0" borderId="12" xfId="1" applyNumberFormat="1" applyFont="1" applyFill="1" applyBorder="1" applyAlignment="1">
      <alignment horizontal="right" vertical="center" wrapText="1" indent="1" readingOrder="1"/>
    </xf>
    <xf numFmtId="0" fontId="57" fillId="0" borderId="0" xfId="1" applyFont="1" applyFill="1" applyBorder="1" applyAlignment="1">
      <alignment horizontal="left" vertical="center" wrapText="1" indent="1" readingOrder="1"/>
    </xf>
    <xf numFmtId="3" fontId="15" fillId="0" borderId="0" xfId="50" applyFont="1" applyBorder="1" applyAlignment="1">
      <alignment horizontal="left" vertical="center" wrapText="1"/>
    </xf>
    <xf numFmtId="2" fontId="16" fillId="0" borderId="13" xfId="51" applyBorder="1">
      <alignment horizontal="left" vertical="center" wrapText="1" indent="1"/>
    </xf>
    <xf numFmtId="3" fontId="16" fillId="0" borderId="0" xfId="50" applyFont="1" applyBorder="1" applyAlignment="1">
      <alignment vertical="center" wrapText="1"/>
    </xf>
    <xf numFmtId="3" fontId="16" fillId="0" borderId="12" xfId="18" applyFont="1">
      <alignment horizontal="right" vertical="center" indent="1"/>
    </xf>
    <xf numFmtId="0" fontId="16" fillId="0" borderId="0" xfId="52" applyFill="1" applyBorder="1" applyAlignment="1">
      <alignment horizontal="left" indent="2"/>
    </xf>
    <xf numFmtId="0" fontId="43" fillId="0" borderId="13" xfId="15" applyFont="1" applyFill="1" applyBorder="1">
      <alignment horizontal="left" vertical="center" wrapText="1" indent="1" readingOrder="1"/>
    </xf>
    <xf numFmtId="3" fontId="16" fillId="0" borderId="12" xfId="53" applyFont="1" applyFill="1" applyBorder="1">
      <alignment horizontal="right" vertical="center" indent="1"/>
    </xf>
    <xf numFmtId="3" fontId="15" fillId="0" borderId="0" xfId="50" applyFont="1" applyBorder="1" applyAlignment="1">
      <alignment horizontal="left" indent="2"/>
    </xf>
    <xf numFmtId="2" fontId="16" fillId="0" borderId="0" xfId="51" applyBorder="1" applyAlignment="1">
      <alignment horizontal="left" vertical="center" wrapText="1"/>
    </xf>
    <xf numFmtId="3" fontId="15" fillId="0" borderId="0" xfId="50" applyFont="1" applyBorder="1" applyAlignment="1">
      <alignment horizontal="left" vertical="center" wrapText="1" indent="1"/>
    </xf>
    <xf numFmtId="3" fontId="15" fillId="0" borderId="13" xfId="50" applyFont="1" applyAlignment="1">
      <alignment vertical="center" wrapText="1"/>
    </xf>
    <xf numFmtId="3" fontId="15" fillId="0" borderId="0" xfId="50" applyFont="1" applyBorder="1" applyAlignment="1">
      <alignment vertical="center" wrapText="1"/>
    </xf>
    <xf numFmtId="3" fontId="15" fillId="0" borderId="0" xfId="50" applyFont="1" applyBorder="1" applyAlignment="1">
      <alignment horizontal="left" vertical="center" wrapText="1" indent="2"/>
    </xf>
    <xf numFmtId="3" fontId="15" fillId="0" borderId="13" xfId="50" applyFont="1" applyAlignment="1">
      <alignment horizontal="left" vertical="center" wrapText="1" indent="2"/>
    </xf>
    <xf numFmtId="0" fontId="57" fillId="0" borderId="13" xfId="1" applyFont="1" applyFill="1" applyBorder="1" applyAlignment="1">
      <alignment horizontal="left" vertical="center" wrapText="1" indent="1" readingOrder="1"/>
    </xf>
    <xf numFmtId="3" fontId="15" fillId="0" borderId="110" xfId="50" applyFont="1" applyBorder="1" applyAlignment="1">
      <alignment horizontal="left" indent="2"/>
    </xf>
    <xf numFmtId="2" fontId="16" fillId="0" borderId="111" xfId="51" applyBorder="1">
      <alignment horizontal="left" vertical="center" wrapText="1" indent="1"/>
    </xf>
    <xf numFmtId="3" fontId="16" fillId="0" borderId="112" xfId="18" applyFont="1" applyBorder="1">
      <alignment horizontal="right" vertical="center" indent="1"/>
    </xf>
    <xf numFmtId="0" fontId="57" fillId="0" borderId="0" xfId="1" applyFont="1" applyFill="1" applyBorder="1" applyAlignment="1">
      <alignment horizontal="left" vertical="center" wrapText="1" readingOrder="1"/>
    </xf>
    <xf numFmtId="3" fontId="15" fillId="0" borderId="0" xfId="50" applyFont="1" applyBorder="1" applyAlignment="1">
      <alignment horizontal="left" vertical="center" indent="2"/>
    </xf>
    <xf numFmtId="0" fontId="16" fillId="0" borderId="110" xfId="52" applyFill="1" applyBorder="1" applyAlignment="1">
      <alignment horizontal="left" indent="2"/>
    </xf>
    <xf numFmtId="0" fontId="43" fillId="0" borderId="111" xfId="15" applyFont="1" applyFill="1" applyBorder="1">
      <alignment horizontal="left" vertical="center" wrapText="1" indent="1" readingOrder="1"/>
    </xf>
    <xf numFmtId="3" fontId="16" fillId="0" borderId="112" xfId="53" applyFont="1" applyFill="1" applyBorder="1">
      <alignment horizontal="right" vertical="center" indent="1"/>
    </xf>
    <xf numFmtId="2" fontId="16" fillId="0" borderId="0" xfId="51" applyBorder="1" applyAlignment="1">
      <alignment vertical="center" wrapText="1"/>
    </xf>
    <xf numFmtId="3" fontId="15" fillId="0" borderId="13" xfId="50" applyFont="1" applyAlignment="1">
      <alignment horizontal="left" vertical="center" wrapText="1" indent="1"/>
    </xf>
    <xf numFmtId="0" fontId="16" fillId="0" borderId="13" xfId="47" applyFont="1" applyBorder="1" applyAlignment="1">
      <alignment vertical="center" wrapText="1"/>
    </xf>
    <xf numFmtId="0" fontId="16" fillId="0" borderId="0" xfId="47" applyFont="1" applyAlignment="1">
      <alignment vertical="center" wrapText="1"/>
    </xf>
    <xf numFmtId="0" fontId="16" fillId="0" borderId="0" xfId="52" applyFill="1" applyBorder="1" applyAlignment="1">
      <alignment vertical="center"/>
    </xf>
    <xf numFmtId="3" fontId="15" fillId="0" borderId="0" xfId="50" applyFont="1" applyBorder="1" applyAlignment="1">
      <alignment vertical="center"/>
    </xf>
    <xf numFmtId="2" fontId="16" fillId="0" borderId="110" xfId="51" applyBorder="1" applyAlignment="1">
      <alignment horizontal="left" vertical="center" wrapText="1"/>
    </xf>
    <xf numFmtId="3" fontId="16" fillId="0" borderId="0" xfId="50" applyFont="1" applyBorder="1" applyAlignment="1">
      <alignment vertical="center"/>
    </xf>
    <xf numFmtId="0" fontId="16" fillId="0" borderId="110" xfId="52" applyFill="1" applyBorder="1" applyAlignment="1">
      <alignment vertical="center"/>
    </xf>
    <xf numFmtId="0" fontId="16" fillId="0" borderId="0" xfId="52" applyFill="1" applyBorder="1" applyAlignment="1">
      <alignment vertical="center" wrapText="1"/>
    </xf>
    <xf numFmtId="0" fontId="59" fillId="0" borderId="0" xfId="0" applyFont="1" applyAlignment="1">
      <alignment horizontal="left" vertical="center" indent="1"/>
    </xf>
    <xf numFmtId="166" fontId="17" fillId="0" borderId="12" xfId="21" applyFont="1" applyAlignment="1">
      <alignment horizontal="left" vertical="center" indent="1"/>
    </xf>
    <xf numFmtId="166" fontId="17" fillId="0" borderId="70" xfId="21" applyFont="1" applyBorder="1" applyAlignment="1">
      <alignment horizontal="left" vertical="center" indent="1"/>
    </xf>
    <xf numFmtId="166" fontId="17" fillId="0" borderId="69" xfId="21" applyFont="1" applyBorder="1" applyAlignment="1">
      <alignment horizontal="left" vertical="center" indent="1"/>
    </xf>
    <xf numFmtId="0" fontId="46" fillId="0" borderId="0" xfId="0" applyFont="1"/>
    <xf numFmtId="195" fontId="17" fillId="0" borderId="12" xfId="22" applyNumberFormat="1" applyAlignment="1">
      <alignment horizontal="right" vertical="center"/>
    </xf>
    <xf numFmtId="0" fontId="18" fillId="0" borderId="50" xfId="20" applyBorder="1">
      <alignment horizontal="left" vertical="center" indent="1"/>
    </xf>
    <xf numFmtId="166" fontId="18" fillId="0" borderId="50" xfId="21" applyBorder="1">
      <alignment horizontal="right" vertical="center" indent="1"/>
    </xf>
    <xf numFmtId="166" fontId="18" fillId="0" borderId="80" xfId="21" applyBorder="1">
      <alignment horizontal="right" vertical="center" indent="1"/>
    </xf>
    <xf numFmtId="193" fontId="54" fillId="0" borderId="0" xfId="54" applyNumberFormat="1" applyFont="1" applyFill="1" applyAlignment="1">
      <alignment vertical="center"/>
    </xf>
    <xf numFmtId="166" fontId="17" fillId="0" borderId="11" xfId="22" applyBorder="1">
      <alignment horizontal="right" vertical="center" indent="1"/>
    </xf>
    <xf numFmtId="193" fontId="46" fillId="0" borderId="0" xfId="54" applyNumberFormat="1" applyFont="1" applyFill="1" applyAlignment="1">
      <alignment vertical="center"/>
    </xf>
    <xf numFmtId="0" fontId="46" fillId="0" borderId="0" xfId="55" applyFont="1" applyAlignment="1">
      <alignment vertical="center"/>
    </xf>
    <xf numFmtId="0" fontId="46" fillId="0" borderId="11" xfId="55" applyFont="1" applyBorder="1" applyAlignment="1">
      <alignment vertical="center"/>
    </xf>
    <xf numFmtId="0" fontId="54" fillId="0" borderId="0" xfId="55" applyFont="1" applyAlignment="1">
      <alignment vertical="center"/>
    </xf>
    <xf numFmtId="193" fontId="54" fillId="0" borderId="76" xfId="54" applyNumberFormat="1" applyFont="1" applyFill="1" applyBorder="1" applyAlignment="1">
      <alignment vertical="center"/>
    </xf>
    <xf numFmtId="193" fontId="46" fillId="0" borderId="12" xfId="54" applyNumberFormat="1" applyFont="1" applyFill="1" applyBorder="1" applyAlignment="1">
      <alignment vertical="center"/>
    </xf>
    <xf numFmtId="172" fontId="17" fillId="0" borderId="12" xfId="54" applyNumberFormat="1" applyFont="1" applyFill="1" applyBorder="1" applyAlignment="1">
      <alignment horizontal="right" vertical="center" indent="1"/>
    </xf>
    <xf numFmtId="174" fontId="17" fillId="0" borderId="12" xfId="54" applyNumberFormat="1" applyFont="1" applyFill="1" applyBorder="1" applyAlignment="1">
      <alignment horizontal="right" vertical="center" indent="1"/>
    </xf>
    <xf numFmtId="174" fontId="15" fillId="4" borderId="10" xfId="27" applyNumberFormat="1" applyFont="1" applyFill="1" applyBorder="1" applyAlignment="1">
      <alignment horizontal="right" vertical="center" indent="1"/>
    </xf>
    <xf numFmtId="0" fontId="17" fillId="0" borderId="70" xfId="24" applyBorder="1" applyAlignment="1">
      <alignment horizontal="left" vertical="center" indent="2"/>
    </xf>
    <xf numFmtId="3" fontId="17" fillId="0" borderId="69" xfId="22" applyNumberFormat="1" applyBorder="1">
      <alignment horizontal="right" vertical="center" indent="1"/>
    </xf>
    <xf numFmtId="172" fontId="17" fillId="0" borderId="69" xfId="54" applyNumberFormat="1" applyFont="1" applyFill="1" applyBorder="1" applyAlignment="1">
      <alignment horizontal="right" vertical="center" indent="1"/>
    </xf>
    <xf numFmtId="166" fontId="17" fillId="0" borderId="12" xfId="54" applyNumberFormat="1" applyFont="1" applyFill="1" applyBorder="1" applyAlignment="1">
      <alignment horizontal="right" vertical="center" indent="1"/>
    </xf>
    <xf numFmtId="166" fontId="18" fillId="0" borderId="12" xfId="54" applyNumberFormat="1" applyFont="1" applyFill="1" applyBorder="1" applyAlignment="1">
      <alignment horizontal="right" vertical="center" indent="1"/>
    </xf>
    <xf numFmtId="0" fontId="18" fillId="0" borderId="11" xfId="24" applyFont="1" applyAlignment="1">
      <alignment horizontal="left" vertical="center" indent="2"/>
    </xf>
    <xf numFmtId="0" fontId="14" fillId="4" borderId="116" xfId="15" applyBorder="1">
      <alignment horizontal="left" vertical="center" wrapText="1" indent="1" readingOrder="1"/>
    </xf>
    <xf numFmtId="3" fontId="15" fillId="4" borderId="117" xfId="16" applyBorder="1">
      <alignment horizontal="right" vertical="center" indent="1"/>
    </xf>
    <xf numFmtId="9" fontId="18" fillId="0" borderId="12" xfId="22" applyNumberFormat="1" applyFont="1">
      <alignment horizontal="right" vertical="center" indent="1"/>
    </xf>
    <xf numFmtId="0" fontId="17" fillId="0" borderId="118" xfId="24" applyBorder="1">
      <alignment horizontal="left" vertical="center" indent="1"/>
    </xf>
    <xf numFmtId="3" fontId="17" fillId="0" borderId="119" xfId="22" applyNumberFormat="1" applyBorder="1">
      <alignment horizontal="right" vertical="center" indent="1"/>
    </xf>
    <xf numFmtId="9" fontId="17" fillId="0" borderId="119" xfId="22" applyNumberFormat="1" applyBorder="1">
      <alignment horizontal="right" vertical="center" indent="1"/>
    </xf>
    <xf numFmtId="0" fontId="17" fillId="0" borderId="76" xfId="23" applyBorder="1" applyAlignment="1">
      <alignment horizontal="left" vertical="center" indent="1"/>
    </xf>
    <xf numFmtId="0" fontId="17" fillId="0" borderId="120" xfId="23" applyBorder="1" applyAlignment="1">
      <alignment horizontal="left" vertical="center" indent="1"/>
    </xf>
    <xf numFmtId="166" fontId="16" fillId="3" borderId="0" xfId="57" applyNumberFormat="1" applyFont="1" applyFill="1" applyBorder="1" applyAlignment="1">
      <alignment horizontal="left" indent="1"/>
    </xf>
    <xf numFmtId="166" fontId="15" fillId="4" borderId="117" xfId="16" applyNumberFormat="1" applyBorder="1">
      <alignment horizontal="right" vertical="center" indent="1"/>
    </xf>
    <xf numFmtId="166" fontId="15" fillId="0" borderId="0" xfId="57" applyNumberFormat="1" applyFont="1" applyFill="1" applyBorder="1" applyAlignment="1">
      <alignment horizontal="left" indent="1"/>
    </xf>
    <xf numFmtId="166" fontId="16" fillId="0" borderId="0" xfId="57" applyNumberFormat="1" applyFont="1" applyFill="1" applyBorder="1" applyAlignment="1">
      <alignment horizontal="left" indent="1"/>
    </xf>
    <xf numFmtId="166" fontId="30" fillId="0" borderId="0" xfId="59" applyNumberFormat="1" applyFont="1" applyFill="1" applyBorder="1" applyAlignment="1">
      <alignment horizontal="left" indent="1"/>
    </xf>
    <xf numFmtId="0" fontId="70" fillId="0" borderId="0" xfId="0" applyFont="1"/>
    <xf numFmtId="166" fontId="17" fillId="0" borderId="0" xfId="22" applyBorder="1">
      <alignment horizontal="right" vertical="center" indent="1"/>
    </xf>
    <xf numFmtId="166" fontId="18" fillId="0" borderId="0" xfId="21" applyBorder="1">
      <alignment horizontal="right" vertical="center" indent="1"/>
    </xf>
    <xf numFmtId="166" fontId="25" fillId="0" borderId="13" xfId="60" applyNumberFormat="1" applyFont="1" applyBorder="1" applyAlignment="1">
      <alignment horizontal="right" indent="1"/>
    </xf>
    <xf numFmtId="166" fontId="25" fillId="0" borderId="0" xfId="60" applyNumberFormat="1" applyFont="1" applyAlignment="1">
      <alignment horizontal="right" indent="1"/>
    </xf>
    <xf numFmtId="0" fontId="18" fillId="0" borderId="70" xfId="20" applyBorder="1" applyAlignment="1">
      <alignment horizontal="left" vertical="center" indent="2"/>
    </xf>
    <xf numFmtId="0" fontId="0" fillId="0" borderId="16" xfId="0" applyBorder="1"/>
    <xf numFmtId="166" fontId="18" fillId="0" borderId="16" xfId="21" applyBorder="1">
      <alignment horizontal="right" vertical="center" indent="1"/>
    </xf>
    <xf numFmtId="166" fontId="0" fillId="0" borderId="0" xfId="0" applyNumberFormat="1" applyAlignment="1">
      <alignment vertical="center"/>
    </xf>
    <xf numFmtId="0" fontId="4" fillId="2" borderId="2" xfId="33" quotePrefix="1" applyNumberFormat="1" applyFont="1" applyFill="1" applyBorder="1" applyAlignment="1">
      <alignment horizontal="center" vertical="center" wrapText="1" readingOrder="1"/>
    </xf>
    <xf numFmtId="0" fontId="18" fillId="0" borderId="0" xfId="20" applyBorder="1" applyAlignment="1">
      <alignment horizontal="left" vertical="center" indent="2"/>
    </xf>
    <xf numFmtId="3" fontId="18" fillId="0" borderId="0" xfId="21" applyNumberFormat="1" applyBorder="1">
      <alignment horizontal="right" vertical="center" indent="1"/>
    </xf>
    <xf numFmtId="166" fontId="71" fillId="0" borderId="0" xfId="61" applyNumberFormat="1" applyFont="1" applyAlignment="1">
      <alignment horizontal="left" vertical="center"/>
    </xf>
    <xf numFmtId="0" fontId="16" fillId="0" borderId="0" xfId="46" applyFont="1" applyAlignment="1">
      <alignment horizontal="left" wrapText="1"/>
    </xf>
    <xf numFmtId="166" fontId="72" fillId="0" borderId="0" xfId="0" applyNumberFormat="1" applyFont="1" applyAlignment="1">
      <alignment vertical="center"/>
    </xf>
    <xf numFmtId="166" fontId="33" fillId="0" borderId="0" xfId="61" applyNumberFormat="1" applyFont="1" applyAlignment="1">
      <alignment horizontal="left" vertical="center"/>
    </xf>
    <xf numFmtId="166" fontId="71" fillId="0" borderId="121" xfId="61" applyNumberFormat="1" applyFont="1" applyBorder="1" applyAlignment="1">
      <alignment horizontal="left" vertical="center"/>
    </xf>
    <xf numFmtId="0" fontId="16" fillId="0" borderId="121" xfId="46" applyFont="1" applyBorder="1" applyAlignment="1">
      <alignment horizontal="left"/>
    </xf>
    <xf numFmtId="166" fontId="17" fillId="0" borderId="121" xfId="0" applyNumberFormat="1" applyFont="1" applyBorder="1" applyAlignment="1">
      <alignment horizontal="right" indent="1"/>
    </xf>
    <xf numFmtId="3" fontId="18" fillId="0" borderId="12" xfId="21" applyNumberFormat="1" applyAlignment="1">
      <alignment horizontal="right" vertical="center" wrapText="1"/>
    </xf>
    <xf numFmtId="3" fontId="18" fillId="0" borderId="0" xfId="21" applyNumberFormat="1" applyBorder="1" applyAlignment="1">
      <alignment horizontal="right" vertical="center" wrapText="1"/>
    </xf>
    <xf numFmtId="166" fontId="71" fillId="0" borderId="0" xfId="61" applyNumberFormat="1" applyFont="1" applyAlignment="1">
      <alignment vertical="center"/>
    </xf>
    <xf numFmtId="166" fontId="33" fillId="0" borderId="0" xfId="61" applyNumberFormat="1" applyFont="1" applyAlignment="1">
      <alignment horizontal="left" vertical="center" wrapText="1"/>
    </xf>
    <xf numFmtId="3" fontId="18" fillId="0" borderId="69" xfId="21" applyNumberFormat="1" applyBorder="1" applyAlignment="1">
      <alignment horizontal="right" vertical="center" wrapText="1"/>
    </xf>
    <xf numFmtId="0" fontId="30" fillId="0" borderId="0" xfId="46" applyFont="1" applyAlignment="1">
      <alignment horizontal="left" wrapText="1"/>
    </xf>
    <xf numFmtId="0" fontId="25" fillId="0" borderId="0" xfId="0" applyFont="1" applyAlignment="1">
      <alignment horizontal="center"/>
    </xf>
    <xf numFmtId="0" fontId="25" fillId="0" borderId="0" xfId="0" applyFont="1" applyAlignment="1">
      <alignment horizontal="right" indent="1"/>
    </xf>
    <xf numFmtId="197" fontId="17" fillId="0" borderId="76" xfId="0" applyNumberFormat="1" applyFont="1" applyBorder="1" applyAlignment="1">
      <alignment vertical="center"/>
    </xf>
    <xf numFmtId="197" fontId="17" fillId="0" borderId="12" xfId="0" applyNumberFormat="1" applyFont="1" applyBorder="1" applyAlignment="1">
      <alignment vertical="center"/>
    </xf>
    <xf numFmtId="166" fontId="17" fillId="0" borderId="48" xfId="22" applyBorder="1">
      <alignment horizontal="right" vertical="center" indent="1"/>
    </xf>
    <xf numFmtId="0" fontId="73" fillId="14" borderId="128" xfId="62" applyFont="1" applyFill="1" applyBorder="1" applyAlignment="1">
      <alignment horizontal="center" vertical="center" wrapText="1"/>
    </xf>
    <xf numFmtId="0" fontId="73" fillId="14" borderId="130" xfId="62" applyFont="1" applyFill="1" applyBorder="1" applyAlignment="1">
      <alignment horizontal="center" vertical="center" wrapText="1"/>
    </xf>
    <xf numFmtId="0" fontId="73" fillId="14" borderId="132" xfId="62" applyFont="1" applyFill="1" applyBorder="1" applyAlignment="1">
      <alignment horizontal="center" vertical="center" wrapText="1"/>
    </xf>
    <xf numFmtId="0" fontId="73" fillId="14" borderId="135" xfId="62" applyFont="1" applyFill="1" applyBorder="1" applyAlignment="1">
      <alignment horizontal="center" vertical="center" wrapText="1"/>
    </xf>
    <xf numFmtId="0" fontId="17" fillId="0" borderId="11" xfId="20" applyFont="1" applyAlignment="1">
      <alignment horizontal="right" vertical="center" indent="1"/>
    </xf>
    <xf numFmtId="166" fontId="18" fillId="0" borderId="12" xfId="18" applyNumberFormat="1" applyFont="1">
      <alignment horizontal="right" vertical="center" indent="1"/>
    </xf>
    <xf numFmtId="0" fontId="22" fillId="3" borderId="0" xfId="62" quotePrefix="1" applyFont="1" applyFill="1" applyAlignment="1">
      <alignment horizontal="center"/>
    </xf>
    <xf numFmtId="0" fontId="17" fillId="0" borderId="80" xfId="20" applyFont="1" applyBorder="1" applyAlignment="1">
      <alignment horizontal="left" vertical="center" indent="2"/>
    </xf>
    <xf numFmtId="0" fontId="17" fillId="0" borderId="136" xfId="20" applyFont="1" applyBorder="1" applyAlignment="1">
      <alignment horizontal="left" vertical="center" indent="2"/>
    </xf>
    <xf numFmtId="174" fontId="17" fillId="0" borderId="137" xfId="18" applyNumberFormat="1" applyBorder="1">
      <alignment horizontal="right" vertical="center" indent="1"/>
    </xf>
    <xf numFmtId="0" fontId="17" fillId="0" borderId="138" xfId="20" applyFont="1" applyBorder="1" applyAlignment="1">
      <alignment horizontal="left" vertical="center" indent="2"/>
    </xf>
    <xf numFmtId="166" fontId="17" fillId="0" borderId="139" xfId="18" applyNumberFormat="1" applyBorder="1">
      <alignment horizontal="right" vertical="center" indent="1"/>
    </xf>
    <xf numFmtId="0" fontId="14" fillId="3" borderId="0" xfId="65" applyFont="1" applyFill="1" applyAlignment="1">
      <alignment horizontal="left" indent="1" readingOrder="1"/>
    </xf>
    <xf numFmtId="0" fontId="26" fillId="3" borderId="0" xfId="65" applyFont="1" applyFill="1" applyAlignment="1">
      <alignment horizontal="left" indent="2" readingOrder="1"/>
    </xf>
    <xf numFmtId="0" fontId="26" fillId="0" borderId="0" xfId="65" applyFont="1" applyAlignment="1">
      <alignment horizontal="left" indent="2" readingOrder="1"/>
    </xf>
    <xf numFmtId="0" fontId="77" fillId="3" borderId="0" xfId="65" applyFont="1" applyFill="1" applyAlignment="1">
      <alignment horizontal="left" indent="3" readingOrder="1"/>
    </xf>
    <xf numFmtId="0" fontId="14" fillId="0" borderId="0" xfId="65" applyFont="1" applyAlignment="1">
      <alignment horizontal="left" indent="1" readingOrder="1"/>
    </xf>
    <xf numFmtId="0" fontId="14" fillId="4" borderId="9" xfId="15" applyAlignment="1">
      <alignment horizontal="left" vertical="center" indent="1" readingOrder="1"/>
    </xf>
    <xf numFmtId="0" fontId="26" fillId="3" borderId="0" xfId="65" applyFont="1" applyFill="1" applyAlignment="1">
      <alignment horizontal="left" indent="3" readingOrder="1"/>
    </xf>
    <xf numFmtId="0" fontId="26" fillId="3" borderId="0" xfId="65" applyFont="1" applyFill="1" applyAlignment="1">
      <alignment horizontal="left" indent="4" readingOrder="1"/>
    </xf>
    <xf numFmtId="0" fontId="26" fillId="3" borderId="0" xfId="65" applyFont="1" applyFill="1" applyAlignment="1">
      <alignment horizontal="left" indent="1" readingOrder="1"/>
    </xf>
    <xf numFmtId="0" fontId="26" fillId="3" borderId="0" xfId="65" applyFont="1" applyFill="1" applyAlignment="1">
      <alignment horizontal="left" readingOrder="1"/>
    </xf>
    <xf numFmtId="172" fontId="46" fillId="0" borderId="13" xfId="11" applyNumberFormat="1" applyFont="1" applyBorder="1" applyAlignment="1">
      <alignment horizontal="right" indent="1"/>
    </xf>
    <xf numFmtId="0" fontId="59" fillId="0" borderId="50" xfId="0" applyFont="1" applyBorder="1" applyAlignment="1">
      <alignment horizontal="left" vertical="center" indent="1"/>
    </xf>
    <xf numFmtId="166" fontId="17" fillId="0" borderId="76" xfId="21" applyFont="1" applyBorder="1" applyAlignment="1">
      <alignment horizontal="left" vertical="center" indent="1"/>
    </xf>
    <xf numFmtId="0" fontId="59" fillId="0" borderId="140" xfId="0" applyFont="1" applyBorder="1" applyAlignment="1">
      <alignment horizontal="left" vertical="center" indent="1"/>
    </xf>
    <xf numFmtId="166" fontId="17" fillId="0" borderId="137" xfId="21" applyFont="1" applyBorder="1" applyAlignment="1">
      <alignment horizontal="left" vertical="center" indent="1"/>
    </xf>
    <xf numFmtId="166" fontId="17" fillId="0" borderId="139" xfId="21" applyFont="1" applyBorder="1" applyAlignment="1">
      <alignment horizontal="left" vertical="center" indent="1"/>
    </xf>
    <xf numFmtId="0" fontId="59" fillId="0" borderId="142" xfId="0" applyFont="1" applyBorder="1" applyAlignment="1">
      <alignment horizontal="left" vertical="center" indent="1"/>
    </xf>
    <xf numFmtId="177" fontId="78" fillId="0" borderId="0" xfId="0" applyNumberFormat="1" applyFont="1"/>
    <xf numFmtId="166" fontId="17" fillId="0" borderId="0" xfId="21" applyFont="1" applyBorder="1">
      <alignment horizontal="right" vertical="center" indent="1"/>
    </xf>
    <xf numFmtId="199" fontId="25" fillId="0" borderId="0" xfId="0" quotePrefix="1" applyNumberFormat="1" applyFont="1" applyAlignment="1">
      <alignment horizontal="center"/>
    </xf>
    <xf numFmtId="166" fontId="79" fillId="0" borderId="0" xfId="26" applyNumberFormat="1" applyFont="1" applyAlignment="1">
      <alignment vertical="center"/>
    </xf>
    <xf numFmtId="166" fontId="25" fillId="0" borderId="0" xfId="0" quotePrefix="1" applyNumberFormat="1" applyFont="1" applyAlignment="1">
      <alignment horizontal="right" vertical="center" indent="1"/>
    </xf>
    <xf numFmtId="166" fontId="80" fillId="0" borderId="0" xfId="26" applyNumberFormat="1" applyFont="1" applyAlignment="1">
      <alignment vertical="center"/>
    </xf>
    <xf numFmtId="166" fontId="74" fillId="0" borderId="0" xfId="0" quotePrefix="1" applyNumberFormat="1" applyFont="1" applyAlignment="1">
      <alignment horizontal="right" vertical="center" indent="1"/>
    </xf>
    <xf numFmtId="166" fontId="15" fillId="4" borderId="40" xfId="16" applyNumberFormat="1" applyBorder="1">
      <alignment horizontal="right" vertical="center" indent="1"/>
    </xf>
    <xf numFmtId="166" fontId="15" fillId="4" borderId="33" xfId="16" applyNumberFormat="1" applyBorder="1">
      <alignment horizontal="right" vertical="center" indent="1"/>
    </xf>
    <xf numFmtId="166" fontId="17" fillId="0" borderId="145" xfId="22" applyBorder="1">
      <alignment horizontal="right" vertical="center" indent="1"/>
    </xf>
    <xf numFmtId="166" fontId="81" fillId="0" borderId="0" xfId="22" applyFont="1" applyBorder="1" applyAlignment="1">
      <alignment horizontal="center" vertical="center"/>
    </xf>
    <xf numFmtId="166" fontId="17" fillId="0" borderId="146" xfId="22" applyBorder="1">
      <alignment horizontal="right" vertical="center" indent="1"/>
    </xf>
    <xf numFmtId="166" fontId="17" fillId="3" borderId="147" xfId="22" applyFill="1" applyBorder="1">
      <alignment horizontal="right" vertical="center" indent="1"/>
    </xf>
    <xf numFmtId="166" fontId="17" fillId="3" borderId="0" xfId="22" applyFill="1" applyBorder="1">
      <alignment horizontal="right" vertical="center" indent="1"/>
    </xf>
    <xf numFmtId="166" fontId="15" fillId="4" borderId="148" xfId="16" applyNumberFormat="1" applyBorder="1">
      <alignment horizontal="right" vertical="center" indent="1"/>
    </xf>
    <xf numFmtId="166" fontId="15" fillId="4" borderId="149" xfId="16" applyNumberFormat="1" applyBorder="1">
      <alignment horizontal="right" vertical="center" indent="1"/>
    </xf>
    <xf numFmtId="166" fontId="18" fillId="0" borderId="0" xfId="21" applyBorder="1" applyAlignment="1">
      <alignment horizontal="center" vertical="center"/>
    </xf>
    <xf numFmtId="166" fontId="17" fillId="0" borderId="0" xfId="22" applyBorder="1" applyAlignment="1">
      <alignment horizontal="center" vertical="center"/>
    </xf>
    <xf numFmtId="0" fontId="81" fillId="0" borderId="0" xfId="0" applyFont="1"/>
    <xf numFmtId="166" fontId="15" fillId="4" borderId="62" xfId="16" applyNumberFormat="1" applyBorder="1">
      <alignment horizontal="right" vertical="center" indent="1"/>
    </xf>
    <xf numFmtId="166" fontId="15" fillId="4" borderId="61" xfId="16" applyNumberFormat="1" applyBorder="1">
      <alignment horizontal="right" vertical="center" indent="1"/>
    </xf>
    <xf numFmtId="0" fontId="4" fillId="2" borderId="3" xfId="1" quotePrefix="1" applyBorder="1">
      <alignment horizontal="center" vertical="center" wrapText="1" readingOrder="1"/>
    </xf>
    <xf numFmtId="0" fontId="24" fillId="0" borderId="0" xfId="31" applyFont="1" applyAlignment="1">
      <alignment horizontal="left" indent="1"/>
    </xf>
    <xf numFmtId="0" fontId="24" fillId="15" borderId="0" xfId="31" applyFont="1" applyFill="1" applyAlignment="1">
      <alignment horizontal="left" indent="1"/>
    </xf>
    <xf numFmtId="0" fontId="17" fillId="15" borderId="0" xfId="31" applyFont="1" applyFill="1" applyAlignment="1">
      <alignment horizontal="left" indent="1"/>
    </xf>
    <xf numFmtId="0" fontId="17" fillId="0" borderId="0" xfId="31" applyFont="1" applyAlignment="1">
      <alignment horizontal="left" indent="1"/>
    </xf>
    <xf numFmtId="0" fontId="18" fillId="0" borderId="0" xfId="31" applyFont="1" applyAlignment="1">
      <alignment horizontal="left" indent="1"/>
    </xf>
    <xf numFmtId="166" fontId="18" fillId="0" borderId="0" xfId="69" applyNumberFormat="1" applyFont="1" applyAlignment="1">
      <alignment horizontal="right" indent="1"/>
    </xf>
    <xf numFmtId="166" fontId="15" fillId="0" borderId="0" xfId="69" applyNumberFormat="1" applyFont="1" applyAlignment="1">
      <alignment horizontal="right" indent="1"/>
    </xf>
    <xf numFmtId="166" fontId="17" fillId="0" borderId="0" xfId="69" applyNumberFormat="1" applyFont="1" applyAlignment="1">
      <alignment horizontal="right" indent="1"/>
    </xf>
    <xf numFmtId="166" fontId="24" fillId="0" borderId="0" xfId="69" applyNumberFormat="1" applyFont="1" applyAlignment="1">
      <alignment horizontal="right" indent="1"/>
    </xf>
    <xf numFmtId="166" fontId="30" fillId="0" borderId="0" xfId="69" applyNumberFormat="1" applyFont="1" applyAlignment="1">
      <alignment horizontal="right" indent="1"/>
    </xf>
    <xf numFmtId="166" fontId="18" fillId="15" borderId="0" xfId="69" applyNumberFormat="1" applyFont="1" applyFill="1" applyAlignment="1">
      <alignment horizontal="right" indent="1"/>
    </xf>
    <xf numFmtId="166" fontId="15" fillId="15" borderId="0" xfId="69" applyNumberFormat="1" applyFont="1" applyFill="1" applyAlignment="1">
      <alignment horizontal="right" indent="1"/>
    </xf>
    <xf numFmtId="166" fontId="17" fillId="15" borderId="0" xfId="69" applyNumberFormat="1" applyFont="1" applyFill="1" applyAlignment="1">
      <alignment horizontal="right" indent="1"/>
    </xf>
    <xf numFmtId="166" fontId="24" fillId="15" borderId="0" xfId="69" applyNumberFormat="1" applyFont="1" applyFill="1" applyAlignment="1">
      <alignment horizontal="right" indent="1"/>
    </xf>
    <xf numFmtId="166" fontId="30" fillId="15" borderId="0" xfId="69" applyNumberFormat="1" applyFont="1" applyFill="1" applyAlignment="1">
      <alignment horizontal="right" indent="1"/>
    </xf>
    <xf numFmtId="166" fontId="16" fillId="0" borderId="0" xfId="69" applyNumberFormat="1" applyFont="1" applyAlignment="1">
      <alignment horizontal="right" indent="1"/>
    </xf>
    <xf numFmtId="166" fontId="16" fillId="15" borderId="0" xfId="69" applyNumberFormat="1" applyFont="1" applyFill="1" applyAlignment="1">
      <alignment horizontal="right" indent="1"/>
    </xf>
    <xf numFmtId="0" fontId="82" fillId="2" borderId="2" xfId="1" applyFont="1">
      <alignment horizontal="center" vertical="center" wrapText="1" readingOrder="1"/>
    </xf>
    <xf numFmtId="166" fontId="17" fillId="0" borderId="12" xfId="21" applyFont="1" applyAlignment="1">
      <alignment horizontal="center" vertical="center"/>
    </xf>
    <xf numFmtId="0" fontId="17" fillId="0" borderId="11" xfId="24" applyAlignment="1">
      <alignment horizontal="left" vertical="center"/>
    </xf>
    <xf numFmtId="0" fontId="17" fillId="0" borderId="11" xfId="24" applyAlignment="1">
      <alignment vertical="center"/>
    </xf>
    <xf numFmtId="0" fontId="17" fillId="0" borderId="11" xfId="20" applyFont="1" applyAlignment="1">
      <alignment vertical="center"/>
    </xf>
    <xf numFmtId="0" fontId="68" fillId="0" borderId="0" xfId="0" applyFont="1" applyAlignment="1">
      <alignment horizontal="left" indent="1"/>
    </xf>
    <xf numFmtId="0" fontId="18" fillId="0" borderId="11" xfId="20" applyAlignment="1">
      <alignment vertical="center"/>
    </xf>
    <xf numFmtId="0" fontId="17" fillId="0" borderId="70" xfId="24" applyBorder="1" applyAlignment="1">
      <alignment horizontal="left" vertical="center"/>
    </xf>
    <xf numFmtId="166" fontId="4" fillId="2" borderId="2" xfId="1" quotePrefix="1" applyNumberFormat="1">
      <alignment horizontal="center" vertical="center" wrapText="1" readingOrder="1"/>
    </xf>
    <xf numFmtId="0" fontId="17" fillId="0" borderId="0" xfId="0" applyFont="1" applyAlignment="1">
      <alignment horizontal="left" indent="1"/>
    </xf>
    <xf numFmtId="0" fontId="17" fillId="0" borderId="0" xfId="20" applyFont="1" applyBorder="1" applyAlignment="1">
      <alignment horizontal="left" vertical="top" indent="1"/>
    </xf>
    <xf numFmtId="0" fontId="17" fillId="0" borderId="0" xfId="0" applyFont="1" applyAlignment="1">
      <alignment horizontal="left" indent="2"/>
    </xf>
    <xf numFmtId="0" fontId="17" fillId="0" borderId="0" xfId="20" applyFont="1" applyBorder="1" applyAlignment="1">
      <alignment horizontal="left" vertical="center" indent="2"/>
    </xf>
    <xf numFmtId="0" fontId="17" fillId="0" borderId="108" xfId="20" applyFont="1" applyBorder="1">
      <alignment horizontal="left" vertical="center" indent="1"/>
    </xf>
    <xf numFmtId="0" fontId="18" fillId="0" borderId="0" xfId="0" applyFont="1" applyAlignment="1">
      <alignment horizontal="left" indent="1"/>
    </xf>
    <xf numFmtId="0" fontId="4" fillId="2" borderId="6" xfId="1" applyBorder="1">
      <alignment horizontal="center" vertical="center" wrapText="1" readingOrder="1"/>
    </xf>
    <xf numFmtId="0" fontId="17" fillId="0" borderId="0" xfId="0" applyFont="1" applyAlignment="1">
      <alignment horizontal="left"/>
    </xf>
    <xf numFmtId="0" fontId="0" fillId="0" borderId="0" xfId="0" applyAlignment="1">
      <alignment horizontal="left" vertical="top"/>
    </xf>
    <xf numFmtId="0" fontId="63" fillId="0" borderId="151" xfId="0" applyFont="1" applyBorder="1" applyAlignment="1">
      <alignment horizontal="left" vertical="center" wrapText="1" indent="1"/>
    </xf>
    <xf numFmtId="3" fontId="63" fillId="0" borderId="46" xfId="0" applyNumberFormat="1" applyFont="1" applyBorder="1" applyAlignment="1">
      <alignment horizontal="right" vertical="center" wrapText="1" indent="1"/>
    </xf>
    <xf numFmtId="0" fontId="63" fillId="0" borderId="11" xfId="0" applyFont="1" applyBorder="1" applyAlignment="1">
      <alignment horizontal="left" vertical="center" wrapText="1" indent="1"/>
    </xf>
    <xf numFmtId="3" fontId="63" fillId="0" borderId="12" xfId="0" applyNumberFormat="1" applyFont="1" applyBorder="1" applyAlignment="1">
      <alignment horizontal="right" vertical="center" wrapText="1" indent="1"/>
    </xf>
    <xf numFmtId="0" fontId="63" fillId="0" borderId="70" xfId="0" applyFont="1" applyBorder="1" applyAlignment="1">
      <alignment horizontal="left" vertical="center" wrapText="1" indent="1"/>
    </xf>
    <xf numFmtId="3" fontId="63" fillId="0" borderId="69" xfId="0" applyNumberFormat="1" applyFont="1" applyBorder="1" applyAlignment="1">
      <alignment horizontal="right" vertical="center" wrapText="1" indent="1"/>
    </xf>
    <xf numFmtId="0" fontId="64" fillId="9" borderId="11" xfId="0" applyFont="1" applyFill="1" applyBorder="1" applyAlignment="1">
      <alignment horizontal="left" vertical="center" wrapText="1" indent="1"/>
    </xf>
    <xf numFmtId="10" fontId="64" fillId="9" borderId="12" xfId="12" applyNumberFormat="1" applyFont="1" applyFill="1" applyBorder="1" applyAlignment="1">
      <alignment horizontal="right" vertical="center" wrapText="1" indent="1"/>
    </xf>
    <xf numFmtId="0" fontId="63" fillId="0" borderId="152" xfId="0" applyFont="1" applyBorder="1" applyAlignment="1">
      <alignment horizontal="left" vertical="center" wrapText="1" indent="1"/>
    </xf>
    <xf numFmtId="3" fontId="63" fillId="0" borderId="48" xfId="0" applyNumberFormat="1" applyFont="1" applyBorder="1" applyAlignment="1">
      <alignment horizontal="right" vertical="center" wrapText="1" indent="1"/>
    </xf>
    <xf numFmtId="3" fontId="63" fillId="0" borderId="153" xfId="0" applyNumberFormat="1" applyFont="1" applyBorder="1" applyAlignment="1">
      <alignment horizontal="right" vertical="center" wrapText="1" indent="1"/>
    </xf>
    <xf numFmtId="0" fontId="63" fillId="0" borderId="153" xfId="0" applyFont="1" applyBorder="1" applyAlignment="1">
      <alignment horizontal="right" vertical="center" wrapText="1" indent="1"/>
    </xf>
    <xf numFmtId="3" fontId="63" fillId="0" borderId="13" xfId="0" applyNumberFormat="1" applyFont="1" applyBorder="1" applyAlignment="1">
      <alignment horizontal="right" vertical="center" wrapText="1" indent="1"/>
    </xf>
    <xf numFmtId="0" fontId="63" fillId="0" borderId="13" xfId="0" applyFont="1" applyBorder="1" applyAlignment="1">
      <alignment horizontal="right" vertical="center" wrapText="1" indent="1"/>
    </xf>
    <xf numFmtId="3" fontId="64" fillId="9" borderId="13" xfId="0" applyNumberFormat="1" applyFont="1" applyFill="1" applyBorder="1" applyAlignment="1">
      <alignment horizontal="right" vertical="center" wrapText="1" indent="1"/>
    </xf>
    <xf numFmtId="0" fontId="64" fillId="9" borderId="13" xfId="0" applyFont="1" applyFill="1" applyBorder="1" applyAlignment="1">
      <alignment horizontal="right" vertical="center" wrapText="1" indent="1"/>
    </xf>
    <xf numFmtId="3" fontId="64" fillId="9" borderId="12" xfId="0" applyNumberFormat="1" applyFont="1" applyFill="1" applyBorder="1" applyAlignment="1">
      <alignment horizontal="right" vertical="center" wrapText="1" indent="1"/>
    </xf>
    <xf numFmtId="0" fontId="63" fillId="0" borderId="46" xfId="0" applyFont="1" applyBorder="1" applyAlignment="1">
      <alignment horizontal="right" vertical="center" wrapText="1" indent="1"/>
    </xf>
    <xf numFmtId="0" fontId="63" fillId="0" borderId="12" xfId="0" applyFont="1" applyBorder="1" applyAlignment="1">
      <alignment horizontal="right" vertical="center" wrapText="1" indent="1"/>
    </xf>
    <xf numFmtId="0" fontId="64" fillId="9" borderId="12" xfId="0" applyFont="1" applyFill="1" applyBorder="1" applyAlignment="1">
      <alignment horizontal="right" vertical="center" wrapText="1" indent="1"/>
    </xf>
    <xf numFmtId="3" fontId="63" fillId="0" borderId="154" xfId="0" applyNumberFormat="1" applyFont="1" applyBorder="1" applyAlignment="1">
      <alignment horizontal="right" vertical="center" wrapText="1" indent="1"/>
    </xf>
    <xf numFmtId="3" fontId="63" fillId="0" borderId="155" xfId="0" applyNumberFormat="1" applyFont="1" applyBorder="1" applyAlignment="1">
      <alignment horizontal="right" vertical="center" wrapText="1" indent="1"/>
    </xf>
    <xf numFmtId="3" fontId="64" fillId="9" borderId="155" xfId="0" applyNumberFormat="1" applyFont="1" applyFill="1" applyBorder="1" applyAlignment="1">
      <alignment horizontal="right" vertical="center" wrapText="1" indent="1"/>
    </xf>
    <xf numFmtId="166" fontId="18" fillId="0" borderId="13" xfId="0" applyNumberFormat="1" applyFont="1" applyBorder="1" applyAlignment="1">
      <alignment horizontal="right" vertical="center" indent="1"/>
    </xf>
    <xf numFmtId="166" fontId="18" fillId="0" borderId="12" xfId="0" applyNumberFormat="1" applyFont="1" applyBorder="1" applyAlignment="1">
      <alignment horizontal="right" vertical="center" indent="1"/>
    </xf>
    <xf numFmtId="166" fontId="17" fillId="0" borderId="13" xfId="0" applyNumberFormat="1" applyFont="1" applyBorder="1" applyAlignment="1">
      <alignment horizontal="right" vertical="center" indent="1"/>
    </xf>
    <xf numFmtId="166" fontId="17" fillId="0" borderId="12" xfId="0" applyNumberFormat="1" applyFont="1" applyBorder="1" applyAlignment="1">
      <alignment horizontal="right" vertical="center" indent="1"/>
    </xf>
    <xf numFmtId="166" fontId="18" fillId="0" borderId="122" xfId="0" applyNumberFormat="1" applyFont="1" applyBorder="1" applyAlignment="1">
      <alignment horizontal="right" vertical="center" indent="1"/>
    </xf>
    <xf numFmtId="166" fontId="18" fillId="0" borderId="69" xfId="0" applyNumberFormat="1" applyFont="1" applyBorder="1" applyAlignment="1">
      <alignment horizontal="right" vertical="center" indent="1"/>
    </xf>
    <xf numFmtId="166" fontId="18" fillId="0" borderId="56" xfId="0" applyNumberFormat="1" applyFont="1" applyBorder="1" applyAlignment="1">
      <alignment horizontal="right" vertical="center" indent="1"/>
    </xf>
    <xf numFmtId="166" fontId="18" fillId="0" borderId="76" xfId="0" applyNumberFormat="1" applyFont="1" applyBorder="1" applyAlignment="1">
      <alignment horizontal="right" vertical="center" indent="1"/>
    </xf>
    <xf numFmtId="166" fontId="24" fillId="0" borderId="13" xfId="0" applyNumberFormat="1" applyFont="1" applyBorder="1" applyAlignment="1">
      <alignment horizontal="right" vertical="center" indent="1"/>
    </xf>
    <xf numFmtId="166" fontId="24" fillId="0" borderId="12" xfId="0" applyNumberFormat="1" applyFont="1" applyBorder="1" applyAlignment="1">
      <alignment horizontal="right" vertical="center" indent="1"/>
    </xf>
    <xf numFmtId="0" fontId="0" fillId="0" borderId="0" xfId="0" applyAlignment="1">
      <alignment horizontal="center" vertical="center"/>
    </xf>
    <xf numFmtId="0" fontId="57" fillId="0" borderId="83" xfId="4" applyFont="1" applyBorder="1" applyAlignment="1">
      <alignment horizontal="center" vertical="center" wrapText="1"/>
    </xf>
    <xf numFmtId="0" fontId="43" fillId="0" borderId="36" xfId="4" applyFont="1" applyBorder="1" applyAlignment="1">
      <alignment horizontal="center" vertical="center"/>
    </xf>
    <xf numFmtId="0" fontId="43" fillId="0" borderId="36" xfId="4" applyFont="1" applyBorder="1" applyAlignment="1">
      <alignment horizontal="center" vertical="center" wrapText="1"/>
    </xf>
    <xf numFmtId="0" fontId="43" fillId="0" borderId="81" xfId="4" applyFont="1" applyBorder="1" applyAlignment="1">
      <alignment vertical="center" wrapText="1"/>
    </xf>
    <xf numFmtId="0" fontId="43" fillId="0" borderId="13" xfId="4" applyFont="1" applyBorder="1" applyAlignment="1">
      <alignment vertical="center" wrapText="1"/>
    </xf>
    <xf numFmtId="0" fontId="43" fillId="0" borderId="36" xfId="4" applyFont="1" applyBorder="1" applyAlignment="1">
      <alignment vertical="center" wrapText="1"/>
    </xf>
    <xf numFmtId="0" fontId="3" fillId="3" borderId="0" xfId="14" applyAlignment="1">
      <alignment horizontal="right"/>
    </xf>
    <xf numFmtId="0" fontId="3" fillId="3" borderId="0" xfId="14" applyAlignment="1">
      <alignment wrapText="1"/>
    </xf>
    <xf numFmtId="0" fontId="4" fillId="2" borderId="58" xfId="1" applyBorder="1">
      <alignment horizontal="center" vertical="center" wrapText="1" readingOrder="1"/>
    </xf>
    <xf numFmtId="0" fontId="4" fillId="2" borderId="43" xfId="1" applyBorder="1">
      <alignment horizontal="center" vertical="center" wrapText="1" readingOrder="1"/>
    </xf>
    <xf numFmtId="0" fontId="4" fillId="2" borderId="31" xfId="1" applyBorder="1">
      <alignment horizontal="center" vertical="center" wrapText="1" readingOrder="1"/>
    </xf>
    <xf numFmtId="0" fontId="4" fillId="2" borderId="59" xfId="1" applyBorder="1">
      <alignment horizontal="center" vertical="center" wrapText="1" readingOrder="1"/>
    </xf>
    <xf numFmtId="0" fontId="4" fillId="2" borderId="29" xfId="1" applyBorder="1">
      <alignment horizontal="center" vertical="center" wrapText="1" readingOrder="1"/>
    </xf>
    <xf numFmtId="0" fontId="3" fillId="0" borderId="14" xfId="19" applyAlignment="1">
      <alignment horizontal="left" vertical="center" wrapText="1"/>
    </xf>
    <xf numFmtId="0" fontId="3" fillId="3" borderId="0" xfId="14" applyAlignment="1">
      <alignment horizontal="right"/>
    </xf>
    <xf numFmtId="0" fontId="4" fillId="2" borderId="44" xfId="1" applyBorder="1">
      <alignment horizontal="center" vertical="center" wrapText="1" readingOrder="1"/>
    </xf>
    <xf numFmtId="0" fontId="4" fillId="2" borderId="51" xfId="1" applyBorder="1">
      <alignment horizontal="center" vertical="center" wrapText="1" readingOrder="1"/>
    </xf>
    <xf numFmtId="0" fontId="4" fillId="2" borderId="34" xfId="1" applyBorder="1">
      <alignment horizontal="center" vertical="center" wrapText="1" readingOrder="1"/>
    </xf>
    <xf numFmtId="0" fontId="4" fillId="2" borderId="7" xfId="1" applyBorder="1">
      <alignment horizontal="center" vertical="center" wrapText="1" readingOrder="1"/>
    </xf>
    <xf numFmtId="0" fontId="3" fillId="0" borderId="14" xfId="19" applyAlignment="1">
      <alignment horizontal="left" vertical="top" wrapText="1"/>
    </xf>
    <xf numFmtId="0" fontId="3" fillId="3" borderId="0" xfId="14" quotePrefix="1" applyAlignment="1">
      <alignment horizontal="right"/>
    </xf>
    <xf numFmtId="1" fontId="75" fillId="14" borderId="123" xfId="62" applyNumberFormat="1" applyFont="1" applyFill="1" applyBorder="1" applyAlignment="1">
      <alignment horizontal="center" vertical="center" wrapText="1"/>
    </xf>
    <xf numFmtId="1" fontId="75" fillId="14" borderId="127" xfId="62" applyNumberFormat="1" applyFont="1" applyFill="1" applyBorder="1" applyAlignment="1">
      <alignment horizontal="center" vertical="center" wrapText="1"/>
    </xf>
    <xf numFmtId="1" fontId="75" fillId="14" borderId="131" xfId="62" applyNumberFormat="1" applyFont="1" applyFill="1" applyBorder="1" applyAlignment="1">
      <alignment horizontal="center" vertical="center" wrapText="1"/>
    </xf>
    <xf numFmtId="0" fontId="73" fillId="14" borderId="124" xfId="62" applyFont="1" applyFill="1" applyBorder="1" applyAlignment="1">
      <alignment horizontal="center" vertical="center" wrapText="1"/>
    </xf>
    <xf numFmtId="0" fontId="73" fillId="14" borderId="128" xfId="62" applyFont="1" applyFill="1" applyBorder="1" applyAlignment="1">
      <alignment horizontal="center" vertical="center" wrapText="1"/>
    </xf>
    <xf numFmtId="0" fontId="73" fillId="14" borderId="132" xfId="62" applyFont="1" applyFill="1" applyBorder="1" applyAlignment="1">
      <alignment horizontal="center" vertical="center" wrapText="1"/>
    </xf>
    <xf numFmtId="0" fontId="73" fillId="14" borderId="125" xfId="62" applyFont="1" applyFill="1" applyBorder="1" applyAlignment="1">
      <alignment horizontal="center" vertical="center" wrapText="1"/>
    </xf>
    <xf numFmtId="0" fontId="73" fillId="14" borderId="129" xfId="62" applyFont="1" applyFill="1" applyBorder="1" applyAlignment="1">
      <alignment horizontal="center" vertical="center" wrapText="1"/>
    </xf>
    <xf numFmtId="0" fontId="73" fillId="14" borderId="133" xfId="62" applyFont="1" applyFill="1" applyBorder="1" applyAlignment="1">
      <alignment horizontal="center" vertical="center" wrapText="1"/>
    </xf>
    <xf numFmtId="0" fontId="73" fillId="14" borderId="126" xfId="62" applyFont="1" applyFill="1" applyBorder="1" applyAlignment="1">
      <alignment horizontal="center" vertical="center" wrapText="1"/>
    </xf>
    <xf numFmtId="0" fontId="73" fillId="14" borderId="0" xfId="62" applyFont="1" applyFill="1" applyAlignment="1">
      <alignment horizontal="center" vertical="center" wrapText="1"/>
    </xf>
    <xf numFmtId="0" fontId="73" fillId="14" borderId="134" xfId="62" applyFont="1" applyFill="1" applyBorder="1" applyAlignment="1">
      <alignment horizontal="center" vertical="center" wrapText="1"/>
    </xf>
    <xf numFmtId="0" fontId="73" fillId="14" borderId="40" xfId="62" applyFont="1" applyFill="1" applyBorder="1" applyAlignment="1">
      <alignment horizontal="center" vertical="center" wrapText="1"/>
    </xf>
    <xf numFmtId="0" fontId="73" fillId="14" borderId="67" xfId="62" applyFont="1" applyFill="1" applyBorder="1" applyAlignment="1">
      <alignment horizontal="center" vertical="center" wrapText="1"/>
    </xf>
    <xf numFmtId="0" fontId="73" fillId="14" borderId="33" xfId="62" applyFont="1" applyFill="1" applyBorder="1" applyAlignment="1">
      <alignment horizontal="center" vertical="center" wrapText="1"/>
    </xf>
    <xf numFmtId="0" fontId="3" fillId="3" borderId="51" xfId="14" quotePrefix="1" applyBorder="1" applyAlignment="1">
      <alignment horizontal="right"/>
    </xf>
    <xf numFmtId="0" fontId="13" fillId="3" borderId="0" xfId="13" applyAlignment="1">
      <alignment horizontal="center" vertical="center" wrapText="1"/>
    </xf>
    <xf numFmtId="0" fontId="18" fillId="0" borderId="11" xfId="20" applyAlignment="1">
      <alignment horizontal="center" vertical="center" wrapText="1"/>
    </xf>
    <xf numFmtId="0" fontId="3" fillId="0" borderId="14" xfId="19" applyAlignment="1">
      <alignment vertical="top" wrapText="1"/>
    </xf>
    <xf numFmtId="0" fontId="18" fillId="0" borderId="80" xfId="20" applyBorder="1" applyAlignment="1">
      <alignment horizontal="center" vertical="center"/>
    </xf>
    <xf numFmtId="0" fontId="18" fillId="0" borderId="11" xfId="20" applyAlignment="1">
      <alignment horizontal="center" vertical="center"/>
    </xf>
    <xf numFmtId="0" fontId="18" fillId="0" borderId="136" xfId="20" applyBorder="1" applyAlignment="1">
      <alignment horizontal="center" vertical="center"/>
    </xf>
    <xf numFmtId="0" fontId="18" fillId="0" borderId="138" xfId="20" applyBorder="1" applyAlignment="1">
      <alignment horizontal="center" vertical="center"/>
    </xf>
    <xf numFmtId="0" fontId="18" fillId="0" borderId="138" xfId="20" applyBorder="1" applyAlignment="1">
      <alignment horizontal="center" vertical="center" wrapText="1"/>
    </xf>
    <xf numFmtId="0" fontId="18" fillId="0" borderId="136" xfId="20" applyBorder="1" applyAlignment="1">
      <alignment horizontal="center" vertical="center" wrapText="1"/>
    </xf>
    <xf numFmtId="0" fontId="3" fillId="3" borderId="51" xfId="14" applyBorder="1" applyAlignment="1">
      <alignment horizontal="right"/>
    </xf>
    <xf numFmtId="0" fontId="4" fillId="2" borderId="4" xfId="1" applyBorder="1">
      <alignment horizontal="center" vertical="center" wrapText="1" readingOrder="1"/>
    </xf>
    <xf numFmtId="0" fontId="4" fillId="2" borderId="5" xfId="1" applyBorder="1">
      <alignment horizontal="center" vertical="center" wrapText="1" readingOrder="1"/>
    </xf>
    <xf numFmtId="0" fontId="4" fillId="2" borderId="6" xfId="1" applyBorder="1">
      <alignment horizontal="center" vertical="center" wrapText="1" readingOrder="1"/>
    </xf>
    <xf numFmtId="0" fontId="4" fillId="2" borderId="3" xfId="1" applyBorder="1">
      <alignment horizontal="center" vertical="center" wrapText="1" readingOrder="1"/>
    </xf>
    <xf numFmtId="0" fontId="4" fillId="2" borderId="8" xfId="1" applyBorder="1">
      <alignment horizontal="center" vertical="center" wrapText="1" readingOrder="1"/>
    </xf>
    <xf numFmtId="0" fontId="55" fillId="0" borderId="14" xfId="19" applyFont="1" applyAlignment="1">
      <alignment horizontal="left" vertical="top" wrapText="1"/>
    </xf>
    <xf numFmtId="0" fontId="4" fillId="2" borderId="2" xfId="1">
      <alignment horizontal="center" vertical="center" wrapText="1" readingOrder="1"/>
    </xf>
    <xf numFmtId="0" fontId="3" fillId="0" borderId="14" xfId="19" applyAlignment="1">
      <alignment wrapText="1"/>
    </xf>
    <xf numFmtId="0" fontId="3" fillId="0" borderId="14" xfId="19"/>
    <xf numFmtId="0" fontId="3" fillId="0" borderId="14" xfId="19" applyAlignment="1">
      <alignment vertical="center" wrapText="1"/>
    </xf>
    <xf numFmtId="0" fontId="3" fillId="3" borderId="156" xfId="14" applyBorder="1" applyAlignment="1">
      <alignment horizontal="right"/>
    </xf>
    <xf numFmtId="0" fontId="14" fillId="4" borderId="4" xfId="15" applyBorder="1" applyAlignment="1">
      <alignment horizontal="center" vertical="center" wrapText="1" readingOrder="1"/>
    </xf>
    <xf numFmtId="0" fontId="14" fillId="4" borderId="49" xfId="15" applyBorder="1" applyAlignment="1">
      <alignment horizontal="center" vertical="center" wrapText="1" readingOrder="1"/>
    </xf>
    <xf numFmtId="0" fontId="15" fillId="3" borderId="43" xfId="17" applyFont="1" applyBorder="1" applyAlignment="1">
      <alignment horizontal="center" vertical="center" textRotation="90" wrapText="1"/>
    </xf>
    <xf numFmtId="0" fontId="15" fillId="3" borderId="31" xfId="17" applyFont="1" applyBorder="1" applyAlignment="1">
      <alignment horizontal="center" vertical="center" textRotation="90" wrapText="1"/>
    </xf>
    <xf numFmtId="0" fontId="16" fillId="3" borderId="45" xfId="17" applyBorder="1" applyAlignment="1">
      <alignment horizontal="left" vertical="center"/>
    </xf>
    <xf numFmtId="0" fontId="16" fillId="3" borderId="47" xfId="17" applyBorder="1" applyAlignment="1">
      <alignment horizontal="left" vertical="center"/>
    </xf>
    <xf numFmtId="3" fontId="17" fillId="0" borderId="46" xfId="22" applyNumberFormat="1" applyBorder="1">
      <alignment horizontal="right" vertical="center" indent="1"/>
    </xf>
    <xf numFmtId="3" fontId="17" fillId="0" borderId="48" xfId="22" applyNumberFormat="1" applyBorder="1">
      <alignment horizontal="right" vertical="center" indent="1"/>
    </xf>
    <xf numFmtId="0" fontId="15" fillId="3" borderId="0" xfId="17" applyFont="1" applyBorder="1" applyAlignment="1">
      <alignment horizontal="center" vertical="center" textRotation="90" wrapText="1"/>
    </xf>
    <xf numFmtId="0" fontId="16" fillId="3" borderId="11" xfId="17" applyAlignment="1">
      <alignment vertical="center"/>
    </xf>
    <xf numFmtId="0" fontId="17" fillId="0" borderId="13" xfId="23" applyAlignment="1">
      <alignment horizontal="left" vertical="center" wrapText="1"/>
    </xf>
    <xf numFmtId="0" fontId="15" fillId="3" borderId="50" xfId="17" applyFont="1" applyBorder="1" applyAlignment="1">
      <alignment horizontal="center" vertical="center" textRotation="90" wrapText="1"/>
    </xf>
    <xf numFmtId="0" fontId="4" fillId="2" borderId="2" xfId="1" applyAlignment="1">
      <alignment horizontal="center" vertical="center" readingOrder="1"/>
    </xf>
    <xf numFmtId="0" fontId="3" fillId="0" borderId="14" xfId="19" applyAlignment="1">
      <alignment horizontal="left" vertical="top"/>
    </xf>
    <xf numFmtId="0" fontId="3" fillId="0" borderId="14" xfId="19" applyAlignment="1">
      <alignment vertical="top"/>
    </xf>
    <xf numFmtId="0" fontId="3" fillId="0" borderId="0" xfId="4" applyFont="1" applyAlignment="1">
      <alignment horizontal="left" wrapText="1"/>
    </xf>
    <xf numFmtId="0" fontId="0" fillId="0" borderId="0" xfId="0"/>
    <xf numFmtId="0" fontId="32" fillId="0" borderId="0" xfId="4" applyFont="1" applyAlignment="1">
      <alignment horizontal="left" wrapText="1"/>
    </xf>
    <xf numFmtId="0" fontId="13" fillId="3" borderId="0" xfId="13" applyAlignment="1">
      <alignment horizontal="left" vertical="center" wrapText="1"/>
    </xf>
    <xf numFmtId="2" fontId="4" fillId="2" borderId="2" xfId="33" applyNumberFormat="1" applyFont="1" applyFill="1" applyBorder="1" applyAlignment="1">
      <alignment horizontal="center" vertical="center" wrapText="1" readingOrder="1"/>
    </xf>
    <xf numFmtId="0" fontId="3" fillId="0" borderId="0" xfId="19" applyBorder="1" applyAlignment="1">
      <alignment horizontal="left" vertical="top" wrapText="1"/>
    </xf>
    <xf numFmtId="0" fontId="3" fillId="3" borderId="0" xfId="0" applyFont="1" applyFill="1" applyAlignment="1">
      <alignment horizontal="justify" wrapText="1"/>
    </xf>
    <xf numFmtId="0" fontId="4" fillId="2" borderId="24" xfId="1" applyBorder="1">
      <alignment horizontal="center" vertical="center" wrapText="1" readingOrder="1"/>
    </xf>
    <xf numFmtId="0" fontId="14" fillId="4" borderId="22" xfId="15" applyBorder="1" applyAlignment="1">
      <alignment horizontal="center" vertical="center" wrapText="1" readingOrder="1"/>
    </xf>
    <xf numFmtId="0" fontId="14" fillId="4" borderId="68" xfId="15" applyBorder="1" applyAlignment="1">
      <alignment horizontal="center" vertical="center" wrapText="1" readingOrder="1"/>
    </xf>
    <xf numFmtId="0" fontId="4" fillId="2" borderId="2" xfId="1" quotePrefix="1">
      <alignment horizontal="center" vertical="center" wrapText="1" readingOrder="1"/>
    </xf>
    <xf numFmtId="0" fontId="14" fillId="4" borderId="4" xfId="15" applyBorder="1">
      <alignment horizontal="left" vertical="center" wrapText="1" indent="1" readingOrder="1"/>
    </xf>
    <xf numFmtId="0" fontId="14" fillId="4" borderId="49" xfId="15" applyBorder="1">
      <alignment horizontal="left" vertical="center" wrapText="1" indent="1" readingOrder="1"/>
    </xf>
    <xf numFmtId="166" fontId="4" fillId="2" borderId="2" xfId="1" quotePrefix="1" applyNumberFormat="1">
      <alignment horizontal="center" vertical="center" wrapText="1" readingOrder="1"/>
    </xf>
    <xf numFmtId="166" fontId="4" fillId="2" borderId="4" xfId="1" quotePrefix="1" applyNumberFormat="1" applyBorder="1">
      <alignment horizontal="center" vertical="center" wrapText="1" readingOrder="1"/>
    </xf>
    <xf numFmtId="166" fontId="4" fillId="2" borderId="5" xfId="1" quotePrefix="1" applyNumberFormat="1" applyBorder="1">
      <alignment horizontal="center" vertical="center" wrapText="1" readingOrder="1"/>
    </xf>
    <xf numFmtId="166" fontId="4" fillId="2" borderId="6" xfId="1" quotePrefix="1" applyNumberFormat="1" applyBorder="1">
      <alignment horizontal="center" vertical="center" wrapText="1" readingOrder="1"/>
    </xf>
    <xf numFmtId="166" fontId="4" fillId="2" borderId="3" xfId="1" quotePrefix="1" applyNumberFormat="1" applyBorder="1">
      <alignment horizontal="center" vertical="center" wrapText="1" readingOrder="1"/>
    </xf>
    <xf numFmtId="166" fontId="4" fillId="2" borderId="34" xfId="1" quotePrefix="1" applyNumberFormat="1" applyBorder="1">
      <alignment horizontal="center" vertical="center" wrapText="1" readingOrder="1"/>
    </xf>
    <xf numFmtId="166" fontId="4" fillId="2" borderId="150" xfId="1" quotePrefix="1" applyNumberFormat="1" applyBorder="1">
      <alignment horizontal="center" vertical="center" wrapText="1" readingOrder="1"/>
    </xf>
    <xf numFmtId="0" fontId="18" fillId="0" borderId="50" xfId="20" applyBorder="1">
      <alignment horizontal="left" vertical="center" indent="1"/>
    </xf>
    <xf numFmtId="0" fontId="18" fillId="0" borderId="80" xfId="20" applyBorder="1">
      <alignment horizontal="left" vertical="center" indent="1"/>
    </xf>
    <xf numFmtId="0" fontId="18" fillId="0" borderId="0" xfId="20" applyBorder="1">
      <alignment horizontal="left" vertical="center" indent="1"/>
    </xf>
    <xf numFmtId="0" fontId="18" fillId="0" borderId="11" xfId="20">
      <alignment horizontal="left" vertical="center" indent="1"/>
    </xf>
    <xf numFmtId="0" fontId="14" fillId="4" borderId="9" xfId="15">
      <alignment horizontal="left" vertical="center" wrapText="1" indent="1" readingOrder="1"/>
    </xf>
    <xf numFmtId="0" fontId="17" fillId="0" borderId="11" xfId="24" applyAlignment="1">
      <alignment horizontal="left" vertical="center"/>
    </xf>
    <xf numFmtId="0" fontId="17" fillId="0" borderId="11" xfId="20" applyFont="1" applyAlignment="1">
      <alignment horizontal="left" vertical="center"/>
    </xf>
    <xf numFmtId="0" fontId="17" fillId="0" borderId="80" xfId="24" applyBorder="1" applyAlignment="1">
      <alignment horizontal="left" vertical="center" wrapText="1" indent="1"/>
    </xf>
    <xf numFmtId="0" fontId="17" fillId="0" borderId="11" xfId="24" applyAlignment="1">
      <alignment horizontal="left" vertical="center" wrapText="1" indent="1"/>
    </xf>
    <xf numFmtId="0" fontId="17" fillId="0" borderId="38" xfId="24" applyBorder="1">
      <alignment horizontal="left" vertical="center" indent="1"/>
    </xf>
    <xf numFmtId="0" fontId="17" fillId="0" borderId="35" xfId="24" applyBorder="1">
      <alignment horizontal="left" vertical="center" indent="1"/>
    </xf>
    <xf numFmtId="0" fontId="17" fillId="0" borderId="80" xfId="24" applyBorder="1">
      <alignment horizontal="left" vertical="center" indent="1"/>
    </xf>
    <xf numFmtId="0" fontId="17" fillId="0" borderId="11" xfId="24">
      <alignment horizontal="left" vertical="center" indent="1"/>
    </xf>
    <xf numFmtId="0" fontId="3" fillId="3" borderId="51" xfId="14" applyBorder="1"/>
    <xf numFmtId="0" fontId="4" fillId="2" borderId="23" xfId="1" applyBorder="1">
      <alignment horizontal="center" vertical="center" wrapText="1" readingOrder="1"/>
    </xf>
    <xf numFmtId="0" fontId="4" fillId="2" borderId="50" xfId="1" applyBorder="1">
      <alignment horizontal="center" vertical="center" wrapText="1" readingOrder="1"/>
    </xf>
    <xf numFmtId="0" fontId="3" fillId="3" borderId="16" xfId="14" applyBorder="1" applyAlignment="1">
      <alignment horizontal="right"/>
    </xf>
    <xf numFmtId="0" fontId="4" fillId="2" borderId="74" xfId="1" applyBorder="1">
      <alignment horizontal="center" vertical="center" wrapText="1" readingOrder="1"/>
    </xf>
    <xf numFmtId="0" fontId="4" fillId="2" borderId="75" xfId="1" applyBorder="1">
      <alignment horizontal="center" vertical="center" wrapText="1" readingOrder="1"/>
    </xf>
    <xf numFmtId="3" fontId="15" fillId="4" borderId="22" xfId="16" applyBorder="1" applyAlignment="1">
      <alignment horizontal="center" vertical="center"/>
    </xf>
    <xf numFmtId="3" fontId="15" fillId="4" borderId="68" xfId="16" applyBorder="1" applyAlignment="1">
      <alignment horizontal="center" vertical="center"/>
    </xf>
    <xf numFmtId="0" fontId="4" fillId="2" borderId="65" xfId="1" applyBorder="1">
      <alignment horizontal="center" vertical="center" wrapText="1" readingOrder="1"/>
    </xf>
    <xf numFmtId="0" fontId="13" fillId="3" borderId="51" xfId="13" applyBorder="1" applyAlignment="1">
      <alignment horizontal="center" vertical="center" wrapText="1"/>
    </xf>
    <xf numFmtId="0" fontId="13" fillId="3" borderId="0" xfId="13" applyAlignment="1">
      <alignment horizontal="left" vertical="top" wrapText="1"/>
    </xf>
    <xf numFmtId="0" fontId="3" fillId="0" borderId="0" xfId="19" applyBorder="1" applyAlignment="1">
      <alignment vertical="top" wrapText="1"/>
    </xf>
    <xf numFmtId="0" fontId="13" fillId="3" borderId="0" xfId="13" applyAlignment="1">
      <alignment horizontal="center" vertical="top" wrapText="1"/>
    </xf>
    <xf numFmtId="0" fontId="14" fillId="4" borderId="17" xfId="15" applyBorder="1" applyAlignment="1">
      <alignment horizontal="center" vertical="center" wrapText="1" readingOrder="1"/>
    </xf>
    <xf numFmtId="0" fontId="14" fillId="4" borderId="18" xfId="15" applyBorder="1" applyAlignment="1">
      <alignment horizontal="center" vertical="center" wrapText="1" readingOrder="1"/>
    </xf>
    <xf numFmtId="0" fontId="3" fillId="0" borderId="14" xfId="19" applyAlignment="1">
      <alignment horizontal="left" wrapText="1"/>
    </xf>
    <xf numFmtId="0" fontId="18" fillId="0" borderId="20" xfId="20" applyBorder="1" applyAlignment="1">
      <alignment horizontal="center" vertical="center"/>
    </xf>
    <xf numFmtId="0" fontId="18" fillId="0" borderId="0" xfId="20" applyBorder="1" applyAlignment="1">
      <alignment horizontal="center" vertical="center"/>
    </xf>
    <xf numFmtId="0" fontId="4" fillId="2" borderId="28" xfId="1" applyBorder="1">
      <alignment horizontal="center" vertical="center" wrapText="1" readingOrder="1"/>
    </xf>
    <xf numFmtId="0" fontId="4" fillId="2" borderId="30" xfId="1" applyBorder="1">
      <alignment horizontal="center" vertical="center" wrapText="1" readingOrder="1"/>
    </xf>
    <xf numFmtId="0" fontId="14" fillId="4" borderId="5" xfId="15" applyBorder="1" applyAlignment="1">
      <alignment horizontal="center" vertical="center" wrapText="1" readingOrder="1"/>
    </xf>
    <xf numFmtId="0" fontId="3" fillId="3" borderId="0" xfId="14"/>
    <xf numFmtId="0" fontId="27" fillId="2" borderId="52" xfId="0" applyFont="1" applyFill="1" applyBorder="1" applyAlignment="1">
      <alignment horizontal="center" vertical="center" wrapText="1" readingOrder="1"/>
    </xf>
    <xf numFmtId="0" fontId="28" fillId="6" borderId="53" xfId="0" applyFont="1" applyFill="1" applyBorder="1" applyAlignment="1">
      <alignment vertical="top" wrapText="1"/>
    </xf>
    <xf numFmtId="0" fontId="47" fillId="6" borderId="0" xfId="4" applyFont="1" applyFill="1" applyAlignment="1">
      <alignment vertical="top" wrapText="1" readingOrder="1"/>
    </xf>
    <xf numFmtId="0" fontId="48" fillId="6" borderId="0" xfId="4" applyFont="1" applyFill="1" applyAlignment="1">
      <alignment vertical="top" wrapText="1"/>
    </xf>
    <xf numFmtId="0" fontId="47" fillId="6" borderId="90" xfId="4" applyFont="1" applyFill="1" applyBorder="1" applyAlignment="1">
      <alignment horizontal="center" vertical="center" wrapText="1" readingOrder="1"/>
    </xf>
    <xf numFmtId="0" fontId="47" fillId="6" borderId="84" xfId="4" applyFont="1" applyFill="1" applyBorder="1" applyAlignment="1">
      <alignment horizontal="center" vertical="center" wrapText="1" readingOrder="1"/>
    </xf>
    <xf numFmtId="0" fontId="47" fillId="6" borderId="91" xfId="4" applyFont="1" applyFill="1" applyBorder="1" applyAlignment="1">
      <alignment horizontal="center" vertical="center" wrapText="1" readingOrder="1"/>
    </xf>
    <xf numFmtId="0" fontId="47" fillId="6" borderId="92" xfId="4" applyFont="1" applyFill="1" applyBorder="1" applyAlignment="1">
      <alignment horizontal="center" vertical="center" wrapText="1" readingOrder="1"/>
    </xf>
    <xf numFmtId="0" fontId="47" fillId="6" borderId="93" xfId="4" applyFont="1" applyFill="1" applyBorder="1" applyAlignment="1">
      <alignment horizontal="center" vertical="center" wrapText="1" readingOrder="1"/>
    </xf>
    <xf numFmtId="3" fontId="17" fillId="0" borderId="94" xfId="18" applyBorder="1" applyAlignment="1">
      <alignment horizontal="center" vertical="center" wrapText="1"/>
    </xf>
    <xf numFmtId="3" fontId="17" fillId="0" borderId="95" xfId="18" applyBorder="1" applyAlignment="1">
      <alignment horizontal="center" vertical="center" wrapText="1"/>
    </xf>
    <xf numFmtId="0" fontId="18" fillId="0" borderId="21" xfId="45" applyBorder="1">
      <alignment horizontal="left" vertical="center" indent="1"/>
    </xf>
    <xf numFmtId="0" fontId="18" fillId="0" borderId="20" xfId="45" applyBorder="1">
      <alignment horizontal="left" vertical="center" indent="1"/>
    </xf>
    <xf numFmtId="0" fontId="18" fillId="0" borderId="83" xfId="45">
      <alignment horizontal="left" vertical="center" indent="1"/>
    </xf>
    <xf numFmtId="0" fontId="14" fillId="4" borderId="103" xfId="15" applyBorder="1">
      <alignment horizontal="left" vertical="center" wrapText="1" indent="1" readingOrder="1"/>
    </xf>
    <xf numFmtId="0" fontId="14" fillId="4" borderId="5" xfId="15" applyBorder="1">
      <alignment horizontal="left" vertical="center" wrapText="1" indent="1" readingOrder="1"/>
    </xf>
    <xf numFmtId="0" fontId="18" fillId="0" borderId="83" xfId="45" applyAlignment="1">
      <alignment horizontal="left" vertical="center" wrapText="1" indent="1"/>
    </xf>
    <xf numFmtId="0" fontId="17" fillId="0" borderId="81" xfId="45" applyFont="1" applyBorder="1">
      <alignment horizontal="left" vertical="center" indent="1"/>
    </xf>
    <xf numFmtId="0" fontId="17" fillId="0" borderId="38" xfId="45" applyFont="1" applyBorder="1">
      <alignment horizontal="left" vertical="center" indent="1"/>
    </xf>
    <xf numFmtId="0" fontId="17" fillId="0" borderId="104" xfId="45" applyFont="1" applyBorder="1">
      <alignment horizontal="left" vertical="center" indent="1"/>
    </xf>
    <xf numFmtId="0" fontId="17" fillId="0" borderId="13" xfId="45" applyFont="1" applyBorder="1">
      <alignment horizontal="left" vertical="center" indent="1"/>
    </xf>
    <xf numFmtId="0" fontId="17" fillId="0" borderId="11" xfId="45" applyFont="1" applyBorder="1">
      <alignment horizontal="left" vertical="center" indent="1"/>
    </xf>
    <xf numFmtId="0" fontId="17" fillId="0" borderId="0" xfId="45" applyFont="1" applyBorder="1">
      <alignment horizontal="left" vertical="center" indent="1"/>
    </xf>
    <xf numFmtId="0" fontId="17" fillId="0" borderId="37" xfId="45" applyFont="1" applyBorder="1">
      <alignment horizontal="left" vertical="center" indent="1"/>
    </xf>
    <xf numFmtId="0" fontId="17" fillId="0" borderId="100" xfId="45" applyFont="1" applyBorder="1">
      <alignment horizontal="left" vertical="center" indent="1"/>
    </xf>
    <xf numFmtId="0" fontId="18" fillId="0" borderId="38" xfId="20" applyBorder="1">
      <alignment horizontal="left" vertical="center" indent="1"/>
    </xf>
    <xf numFmtId="0" fontId="18" fillId="0" borderId="35" xfId="20" applyBorder="1">
      <alignment horizontal="left" vertical="center" indent="1"/>
    </xf>
    <xf numFmtId="0" fontId="17" fillId="0" borderId="101" xfId="45" applyFont="1" applyBorder="1">
      <alignment horizontal="left" vertical="center" indent="1"/>
    </xf>
    <xf numFmtId="0" fontId="17" fillId="0" borderId="36" xfId="45" applyFont="1" applyBorder="1">
      <alignment horizontal="left" vertical="center" indent="1"/>
    </xf>
    <xf numFmtId="0" fontId="17" fillId="0" borderId="35" xfId="45" applyFont="1" applyBorder="1">
      <alignment horizontal="left" vertical="center" indent="1"/>
    </xf>
    <xf numFmtId="0" fontId="14" fillId="4" borderId="105" xfId="15" applyBorder="1">
      <alignment horizontal="left" vertical="center" wrapText="1" indent="1" readingOrder="1"/>
    </xf>
    <xf numFmtId="0" fontId="14" fillId="4" borderId="106" xfId="15" applyBorder="1">
      <alignment horizontal="left" vertical="center" wrapText="1" indent="1" readingOrder="1"/>
    </xf>
    <xf numFmtId="0" fontId="14" fillId="4" borderId="107" xfId="15" applyBorder="1">
      <alignment horizontal="left" vertical="center" wrapText="1" indent="1" readingOrder="1"/>
    </xf>
    <xf numFmtId="0" fontId="17" fillId="0" borderId="38" xfId="23" applyBorder="1" applyAlignment="1">
      <alignment horizontal="center" vertical="center"/>
    </xf>
    <xf numFmtId="0" fontId="17" fillId="0" borderId="11" xfId="23" applyBorder="1" applyAlignment="1">
      <alignment horizontal="center" vertical="center"/>
    </xf>
    <xf numFmtId="0" fontId="17" fillId="0" borderId="108" xfId="23" applyBorder="1" applyAlignment="1">
      <alignment horizontal="center" vertical="center"/>
    </xf>
    <xf numFmtId="0" fontId="17" fillId="0" borderId="81" xfId="24" applyBorder="1">
      <alignment horizontal="left" vertical="center" indent="1"/>
    </xf>
    <xf numFmtId="0" fontId="17" fillId="0" borderId="13" xfId="24" applyBorder="1">
      <alignment horizontal="left" vertical="center" indent="1"/>
    </xf>
    <xf numFmtId="0" fontId="17" fillId="0" borderId="109" xfId="24" applyBorder="1">
      <alignment horizontal="left" vertical="center" indent="1"/>
    </xf>
    <xf numFmtId="0" fontId="17" fillId="0" borderId="38" xfId="24" applyBorder="1" applyAlignment="1">
      <alignment horizontal="left" vertical="center" wrapText="1" indent="1"/>
    </xf>
    <xf numFmtId="0" fontId="17" fillId="0" borderId="35" xfId="24" applyBorder="1" applyAlignment="1">
      <alignment horizontal="left" vertical="center" wrapText="1" indent="1"/>
    </xf>
    <xf numFmtId="9" fontId="17" fillId="0" borderId="101" xfId="18" applyNumberFormat="1" applyBorder="1" applyAlignment="1">
      <alignment horizontal="center" vertical="center"/>
    </xf>
    <xf numFmtId="9" fontId="17" fillId="0" borderId="37" xfId="18" applyNumberFormat="1" applyBorder="1" applyAlignment="1">
      <alignment horizontal="center" vertical="center"/>
    </xf>
    <xf numFmtId="0" fontId="17" fillId="0" borderId="50" xfId="24" applyBorder="1" applyAlignment="1">
      <alignment horizontal="left" vertical="center" wrapText="1" indent="1"/>
    </xf>
    <xf numFmtId="0" fontId="17" fillId="0" borderId="0" xfId="24" applyBorder="1" applyAlignment="1">
      <alignment horizontal="left" vertical="center" wrapText="1" indent="1"/>
    </xf>
    <xf numFmtId="0" fontId="17" fillId="0" borderId="100" xfId="24" applyBorder="1" applyAlignment="1">
      <alignment horizontal="left" vertical="center" wrapText="1" indent="1"/>
    </xf>
    <xf numFmtId="0" fontId="17" fillId="0" borderId="56" xfId="24" applyBorder="1" applyAlignment="1">
      <alignment horizontal="center" vertical="center"/>
    </xf>
    <xf numFmtId="0" fontId="17" fillId="0" borderId="36" xfId="24" applyBorder="1" applyAlignment="1">
      <alignment horizontal="center" vertical="center"/>
    </xf>
    <xf numFmtId="0" fontId="17" fillId="0" borderId="81" xfId="24" applyBorder="1" applyAlignment="1">
      <alignment horizontal="center" vertical="center"/>
    </xf>
    <xf numFmtId="3" fontId="17" fillId="0" borderId="56" xfId="18" applyBorder="1" applyAlignment="1">
      <alignment horizontal="center" vertical="center"/>
    </xf>
    <xf numFmtId="3" fontId="17" fillId="0" borderId="36" xfId="18" applyBorder="1" applyAlignment="1">
      <alignment horizontal="center" vertical="center"/>
    </xf>
    <xf numFmtId="9" fontId="17" fillId="0" borderId="76" xfId="18" applyNumberFormat="1" applyBorder="1" applyAlignment="1">
      <alignment horizontal="center" vertical="center"/>
    </xf>
    <xf numFmtId="3" fontId="17" fillId="0" borderId="81" xfId="18" applyBorder="1" applyAlignment="1">
      <alignment horizontal="center" vertical="center"/>
    </xf>
    <xf numFmtId="0" fontId="26" fillId="6" borderId="0" xfId="0" applyFont="1" applyFill="1" applyAlignment="1">
      <alignment vertical="top" wrapText="1" readingOrder="1"/>
    </xf>
    <xf numFmtId="0" fontId="28" fillId="6" borderId="0" xfId="0" applyFont="1" applyFill="1" applyAlignment="1">
      <alignment vertical="top" wrapText="1"/>
    </xf>
    <xf numFmtId="0" fontId="3" fillId="3" borderId="0" xfId="14" applyAlignment="1">
      <alignment wrapText="1"/>
    </xf>
    <xf numFmtId="0" fontId="17" fillId="0" borderId="0" xfId="24" applyBorder="1" applyAlignment="1">
      <alignment horizontal="left" vertical="center" wrapText="1"/>
    </xf>
    <xf numFmtId="0" fontId="17" fillId="0" borderId="11" xfId="24" applyAlignment="1">
      <alignment horizontal="left" vertical="center" wrapText="1"/>
    </xf>
    <xf numFmtId="0" fontId="0" fillId="0" borderId="11" xfId="0" applyBorder="1" applyAlignment="1">
      <alignment horizontal="left" vertical="center" wrapText="1"/>
    </xf>
    <xf numFmtId="0" fontId="17" fillId="0" borderId="80" xfId="24" applyBorder="1" applyAlignment="1">
      <alignment horizontal="center" vertical="center"/>
    </xf>
    <xf numFmtId="0" fontId="17" fillId="0" borderId="11" xfId="24" applyAlignment="1">
      <alignment horizontal="center" vertical="center"/>
    </xf>
    <xf numFmtId="0" fontId="17" fillId="0" borderId="35" xfId="24" applyBorder="1" applyAlignment="1">
      <alignment horizontal="center" vertical="center"/>
    </xf>
    <xf numFmtId="0" fontId="17" fillId="0" borderId="38" xfId="24" applyBorder="1" applyAlignment="1">
      <alignment horizontal="center" vertical="center"/>
    </xf>
    <xf numFmtId="0" fontId="17" fillId="0" borderId="13" xfId="24" applyBorder="1" applyAlignment="1">
      <alignment horizontal="center" vertical="center"/>
    </xf>
    <xf numFmtId="166" fontId="15" fillId="4" borderId="10" xfId="16" applyNumberFormat="1" applyAlignment="1">
      <alignment horizontal="center" vertical="center"/>
    </xf>
    <xf numFmtId="166" fontId="15" fillId="4" borderId="40" xfId="16" applyNumberFormat="1" applyBorder="1" applyAlignment="1">
      <alignment horizontal="center" vertical="center"/>
    </xf>
    <xf numFmtId="166" fontId="15" fillId="4" borderId="33" xfId="16" applyNumberFormat="1" applyBorder="1" applyAlignment="1">
      <alignment horizontal="center" vertical="center"/>
    </xf>
    <xf numFmtId="0" fontId="7" fillId="0" borderId="0" xfId="6">
      <alignment horizontal="center" vertical="top" wrapText="1"/>
    </xf>
    <xf numFmtId="0" fontId="44" fillId="0" borderId="0" xfId="6" applyFont="1">
      <alignment horizontal="center" vertical="top" wrapText="1"/>
    </xf>
    <xf numFmtId="0" fontId="14" fillId="4" borderId="9" xfId="15" applyAlignment="1">
      <alignment horizontal="center" vertical="center" wrapText="1" readingOrder="1"/>
    </xf>
    <xf numFmtId="166" fontId="15" fillId="4" borderId="61" xfId="16" applyNumberFormat="1" applyBorder="1" applyAlignment="1">
      <alignment horizontal="center" vertical="center"/>
    </xf>
    <xf numFmtId="166" fontId="15" fillId="4" borderId="62" xfId="16" applyNumberFormat="1" applyBorder="1" applyAlignment="1">
      <alignment horizontal="center" vertical="center"/>
    </xf>
    <xf numFmtId="166" fontId="15" fillId="4" borderId="63" xfId="16" applyNumberFormat="1" applyBorder="1" applyAlignment="1">
      <alignment horizontal="center" vertical="center"/>
    </xf>
    <xf numFmtId="166" fontId="15" fillId="4" borderId="64" xfId="16" applyNumberFormat="1" applyBorder="1" applyAlignment="1">
      <alignment horizontal="center" vertical="center"/>
    </xf>
    <xf numFmtId="166" fontId="15" fillId="4" borderId="65" xfId="16" applyNumberFormat="1" applyBorder="1" applyAlignment="1">
      <alignment horizontal="center" vertical="center"/>
    </xf>
    <xf numFmtId="166" fontId="15" fillId="4" borderId="66" xfId="16" applyNumberFormat="1" applyBorder="1" applyAlignment="1">
      <alignment horizontal="center" vertical="center"/>
    </xf>
    <xf numFmtId="166" fontId="15" fillId="4" borderId="67" xfId="16" applyNumberFormat="1" applyBorder="1" applyAlignment="1">
      <alignment horizontal="center" vertical="center"/>
    </xf>
    <xf numFmtId="0" fontId="4" fillId="2" borderId="4" xfId="1" quotePrefix="1" applyBorder="1">
      <alignment horizontal="center" vertical="center" wrapText="1" readingOrder="1"/>
    </xf>
    <xf numFmtId="0" fontId="4" fillId="2" borderId="5" xfId="1" quotePrefix="1" applyBorder="1">
      <alignment horizontal="center" vertical="center" wrapText="1" readingOrder="1"/>
    </xf>
    <xf numFmtId="0" fontId="4" fillId="2" borderId="6" xfId="1" quotePrefix="1" applyBorder="1">
      <alignment horizontal="center" vertical="center" wrapText="1" readingOrder="1"/>
    </xf>
    <xf numFmtId="0" fontId="4" fillId="2" borderId="73" xfId="1" applyBorder="1">
      <alignment horizontal="center" vertical="center" wrapText="1" readingOrder="1"/>
    </xf>
    <xf numFmtId="0" fontId="32" fillId="0" borderId="0" xfId="4" applyFont="1" applyAlignment="1">
      <alignment vertical="center" wrapText="1"/>
    </xf>
    <xf numFmtId="0" fontId="3" fillId="0" borderId="99" xfId="19" applyBorder="1" applyAlignment="1">
      <alignment horizontal="left" vertical="top" wrapText="1"/>
    </xf>
    <xf numFmtId="0" fontId="57" fillId="0" borderId="38" xfId="4" applyFont="1" applyBorder="1" applyAlignment="1">
      <alignment horizontal="center" vertical="center" wrapText="1"/>
    </xf>
    <xf numFmtId="0" fontId="57" fillId="0" borderId="35" xfId="4" applyFont="1" applyBorder="1" applyAlignment="1">
      <alignment horizontal="center" vertical="center" wrapText="1"/>
    </xf>
    <xf numFmtId="0" fontId="57" fillId="0" borderId="11" xfId="4" applyFont="1" applyBorder="1" applyAlignment="1">
      <alignment horizontal="center" vertical="center" wrapText="1"/>
    </xf>
    <xf numFmtId="0" fontId="32" fillId="0" borderId="0" xfId="4" applyFont="1" applyAlignment="1">
      <alignment horizontal="left" vertical="center" wrapText="1"/>
    </xf>
    <xf numFmtId="0" fontId="55" fillId="0" borderId="0" xfId="0" applyFont="1" applyAlignment="1">
      <alignment horizontal="left" vertical="top" wrapText="1"/>
    </xf>
    <xf numFmtId="0" fontId="59" fillId="0" borderId="81" xfId="43" applyFont="1" applyBorder="1" applyAlignment="1">
      <alignment horizontal="center" vertical="center" wrapText="1"/>
    </xf>
    <xf numFmtId="0" fontId="59" fillId="0" borderId="36" xfId="43" applyFont="1" applyBorder="1" applyAlignment="1">
      <alignment horizontal="center" vertical="center" wrapText="1"/>
    </xf>
    <xf numFmtId="0" fontId="58" fillId="0" borderId="83" xfId="43" applyFont="1" applyBorder="1" applyAlignment="1">
      <alignment horizontal="center" vertical="center" wrapText="1"/>
    </xf>
    <xf numFmtId="0" fontId="59" fillId="0" borderId="82" xfId="43" applyFont="1" applyBorder="1" applyAlignment="1">
      <alignment horizontal="center" vertical="center" wrapText="1"/>
    </xf>
    <xf numFmtId="0" fontId="43" fillId="0" borderId="12" xfId="43" applyFont="1" applyBorder="1" applyAlignment="1">
      <alignment horizontal="center" vertical="center" wrapText="1"/>
    </xf>
    <xf numFmtId="0" fontId="43" fillId="0" borderId="37" xfId="43" applyFont="1" applyBorder="1" applyAlignment="1">
      <alignment horizontal="center" vertical="center" wrapText="1"/>
    </xf>
    <xf numFmtId="0" fontId="18" fillId="0" borderId="0" xfId="31" applyFont="1" applyAlignment="1">
      <alignment horizontal="left" indent="1"/>
    </xf>
    <xf numFmtId="0" fontId="18" fillId="15" borderId="0" xfId="31" applyFont="1" applyFill="1" applyAlignment="1">
      <alignment horizontal="left" indent="1"/>
    </xf>
    <xf numFmtId="0" fontId="59" fillId="0" borderId="0" xfId="0" applyFont="1" applyAlignment="1">
      <alignment horizontal="left" vertical="center" indent="1"/>
    </xf>
    <xf numFmtId="0" fontId="59" fillId="0" borderId="141" xfId="0" applyFont="1" applyBorder="1" applyAlignment="1">
      <alignment horizontal="left" vertical="center" indent="1"/>
    </xf>
    <xf numFmtId="0" fontId="59" fillId="0" borderId="140" xfId="0" applyFont="1" applyBorder="1" applyAlignment="1">
      <alignment horizontal="left" vertical="center" indent="1"/>
    </xf>
    <xf numFmtId="166" fontId="17" fillId="0" borderId="143" xfId="21" applyFont="1" applyBorder="1" applyAlignment="1">
      <alignment horizontal="left" vertical="center" indent="1"/>
    </xf>
    <xf numFmtId="166" fontId="17" fillId="0" borderId="144" xfId="21" applyFont="1" applyBorder="1" applyAlignment="1">
      <alignment horizontal="left" vertical="center" indent="1"/>
    </xf>
    <xf numFmtId="166" fontId="17" fillId="0" borderId="139" xfId="21" applyFont="1" applyBorder="1" applyAlignment="1">
      <alignment horizontal="left" vertical="center" wrapText="1" indent="1"/>
    </xf>
    <xf numFmtId="166" fontId="17" fillId="0" borderId="137" xfId="21" applyFont="1" applyBorder="1" applyAlignment="1">
      <alignment horizontal="left" vertical="center" wrapText="1" indent="1"/>
    </xf>
    <xf numFmtId="0" fontId="18" fillId="0" borderId="11" xfId="20" applyAlignment="1">
      <alignment horizontal="center" vertical="center" textRotation="90"/>
    </xf>
    <xf numFmtId="0" fontId="18" fillId="0" borderId="35" xfId="20" applyBorder="1" applyAlignment="1">
      <alignment horizontal="center" vertical="center" textRotation="90"/>
    </xf>
    <xf numFmtId="0" fontId="18" fillId="0" borderId="38" xfId="20" applyBorder="1" applyAlignment="1">
      <alignment horizontal="center" vertical="center" textRotation="90"/>
    </xf>
  </cellXfs>
  <cellStyles count="70">
    <cellStyle name="20% - Accent1" xfId="37" xr:uid="{00000000-0005-0000-0000-000000000000}"/>
    <cellStyle name="20% - Cor1 2 3" xfId="48" xr:uid="{CED4F077-C45F-40D3-9BBC-DA41F93589C2}"/>
    <cellStyle name="20% - Cor1 3" xfId="42" xr:uid="{7A24D8F5-AB58-45FE-9987-ABAE4A78C58E}"/>
    <cellStyle name="20% - Cor1 4" xfId="41" xr:uid="{69F2F5CE-ED48-41FC-8949-2BFE15948698}"/>
    <cellStyle name="CGE2021-Titulo" xfId="10" xr:uid="{62A58CA2-588E-48AF-AED9-2541935AD934}"/>
    <cellStyle name="Comma" xfId="11" builtinId="3"/>
    <cellStyle name="Hiperligação 2" xfId="32" xr:uid="{139B0571-9496-4B57-9305-7091CF1F372A}"/>
    <cellStyle name="Hyperlink" xfId="5" builtinId="8"/>
    <cellStyle name="Moeda [0] 2" xfId="38" xr:uid="{00000000-0005-0000-0000-000001000000}"/>
    <cellStyle name="Normal" xfId="0" builtinId="0"/>
    <cellStyle name="Normal 10 10" xfId="3" xr:uid="{0F44E984-0557-47B5-892B-E522B231CAEC}"/>
    <cellStyle name="Normal 10 10 2 2" xfId="43" xr:uid="{CFC807C1-CB21-4ABF-BDEE-C758FE59C295}"/>
    <cellStyle name="Normal 10 2 65" xfId="63" xr:uid="{4A44D10E-CB2C-43BE-BBD1-AEEF5C2426A9}"/>
    <cellStyle name="Normal 12" xfId="56" xr:uid="{6C3D423B-F4C3-4F57-9D41-F67E7A780175}"/>
    <cellStyle name="Normal 14" xfId="40" xr:uid="{00000000-0005-0000-0000-000003000000}"/>
    <cellStyle name="Normal 15 2" xfId="39" xr:uid="{00000000-0005-0000-0000-000004000000}"/>
    <cellStyle name="Normal 16 4 2 2" xfId="25" xr:uid="{718C4CE3-3527-4717-95BB-B82B9D359A44}"/>
    <cellStyle name="Normal 162" xfId="67" xr:uid="{A9B3422F-E51C-434F-9FD7-4A6E2635492C}"/>
    <cellStyle name="Normal 2" xfId="4" xr:uid="{EE073C22-1B03-4014-85FF-5412DA4C4B80}"/>
    <cellStyle name="Normal 2 10" xfId="47" xr:uid="{45868AAB-C851-40EB-828D-7D2D532DA13D}"/>
    <cellStyle name="Normal 2 2" xfId="29" xr:uid="{AEF89537-6649-48CF-A682-F4CAC864B461}"/>
    <cellStyle name="Normal 2 2 13" xfId="55" xr:uid="{F9D2561E-A870-4987-8A74-91D3F5327418}"/>
    <cellStyle name="Normal 2 2 2 2 5" xfId="69" xr:uid="{68712709-C96D-4457-BF66-1B43DDAB4830}"/>
    <cellStyle name="Normal 2 2 2 8 2" xfId="66" xr:uid="{0563AC72-29FE-4E17-A1C5-F9EE4A55489D}"/>
    <cellStyle name="Normal 2 2 3" xfId="35" xr:uid="{5BA6CF9E-38A1-4AE2-8155-59110940F232}"/>
    <cellStyle name="Normal 2 3 10" xfId="30" xr:uid="{07468068-7B39-443F-989F-11C2605A9FA8}"/>
    <cellStyle name="Normal 2 3 3" xfId="68" xr:uid="{D06909C4-084A-435A-8E5D-9E87A8C1909D}"/>
    <cellStyle name="Normal 2 4 2" xfId="65" xr:uid="{46D25A06-9D17-4B12-9356-55991F7BC511}"/>
    <cellStyle name="Normal 3" xfId="28" xr:uid="{36111AC0-298D-4555-9D46-CAD9D673DA4D}"/>
    <cellStyle name="Normal 3 17" xfId="46" xr:uid="{93572393-7E1D-4166-AEDD-AF68445920F1}"/>
    <cellStyle name="Normal 3 2" xfId="58" xr:uid="{8A426645-BB36-4143-A5B9-7706BE39AA5E}"/>
    <cellStyle name="Normal 3 2 2 2 2 2" xfId="36" xr:uid="{00000000-0005-0000-0000-000006000000}"/>
    <cellStyle name="Normal 3 3" xfId="60" xr:uid="{C151DF19-9A31-4684-9C71-A40F9E265D08}"/>
    <cellStyle name="Normal 3 3 3 2" xfId="61" xr:uid="{ECBBF424-623A-4258-A949-E2B9103BD47D}"/>
    <cellStyle name="Normal 4" xfId="31" xr:uid="{CD0E7814-CC58-48B9-898D-72E2CDFE42B7}"/>
    <cellStyle name="Normal 5" xfId="62" xr:uid="{31ABC86F-ED7A-4C24-95FB-653895E69A30}"/>
    <cellStyle name="Normal 67" xfId="2" xr:uid="{A120B173-D032-4707-91B6-B92B6CC1F2DC}"/>
    <cellStyle name="OE_Cabecalho_Tabela" xfId="1" xr:uid="{11854173-DED8-414B-86BA-45351AF401E1}"/>
    <cellStyle name="OE_Cabecalho_Tabela 2" xfId="49" xr:uid="{D6924174-4D62-49F1-AF11-E4B3D042F09C}"/>
    <cellStyle name="OE_Conteudo_cinza" xfId="15" xr:uid="{C8A6DAE7-20D0-4ED3-920D-CD1E7226A54C}"/>
    <cellStyle name="OE_Conteudo_Nun_cinza" xfId="16" xr:uid="{9ED47B2B-3250-4D9D-89DB-C131734B70A7}"/>
    <cellStyle name="OE_Conteudo_Nun_cinza_0,0" xfId="44" xr:uid="{C11EA768-A871-48AA-9328-50FA465748BD}"/>
    <cellStyle name="OE_conteudo1" xfId="24" xr:uid="{9B644F5E-78EA-481E-AD80-FBFE028BC9C0}"/>
    <cellStyle name="OE_conteudo1 Bold" xfId="20" xr:uid="{80590819-B038-4A9C-9856-40A63030F914}"/>
    <cellStyle name="OE_conteudo1 Bold Linha" xfId="45" xr:uid="{8F91F92F-050D-4DEF-A4DD-1C8E24E8DEF4}"/>
    <cellStyle name="OE_conteudo11" xfId="23" xr:uid="{A063CE0A-752C-4E08-B287-B2FB563C78F1}"/>
    <cellStyle name="OE_conteudo111" xfId="17" xr:uid="{CD9EBBB7-BBF9-4994-960C-7D38CD938298}"/>
    <cellStyle name="OE_ConteudoNumero" xfId="18" xr:uid="{940AFB91-3C08-43A3-82DD-F817E90BF039}"/>
    <cellStyle name="OE_ConteudoNumero Bold 0,0" xfId="21" xr:uid="{9DA7E3F8-F325-4A18-858F-375B5B513788}"/>
    <cellStyle name="OE_ConteudoNumero_cinza" xfId="53" xr:uid="{94FC088E-9C35-4A82-8793-EFCD1183E2AB}"/>
    <cellStyle name="OE_ConteudoNumero0,0" xfId="22" xr:uid="{6B9733A2-FF2B-46BD-A6B6-4D18A74E1C96}"/>
    <cellStyle name="OE_conteudoO" xfId="50" xr:uid="{A0F651AC-D6B8-41F7-880A-DC9465BA460C}"/>
    <cellStyle name="OE_ConteudoO_cinza" xfId="52" xr:uid="{61F4FF30-7B83-411C-B6F2-B5CA5F7C7FE7}"/>
    <cellStyle name="OE_ConteudoTexto" xfId="51" xr:uid="{449AD157-079E-4A99-B451-C3D1E9F7872F}"/>
    <cellStyle name="OE_Fonte_limite" xfId="19" xr:uid="{FF86DE4A-D78E-454E-ABED-88CE5D1F7E58}"/>
    <cellStyle name="OE_IndiceCapitulos" xfId="7" xr:uid="{4D90C41F-FD44-4905-8D41-3CFB9122D0AB}"/>
    <cellStyle name="OE_IndiceQ" xfId="8" xr:uid="{20AFA323-19CD-470E-A122-4F7FFB190F2B}"/>
    <cellStyle name="OE_LegQuadro" xfId="13" xr:uid="{D02F5B43-AFEC-4950-9419-56A4424D155F}"/>
    <cellStyle name="OE_SeparCapitulos" xfId="9" xr:uid="{A14C278F-AA4E-4B9C-866C-C1D68B53F07C}"/>
    <cellStyle name="OE_TituloIndice" xfId="6" xr:uid="{A25FE5DA-4882-4AED-845E-0F33452452D7}"/>
    <cellStyle name="OE_unidades" xfId="14" xr:uid="{F8D212CA-8248-4E59-B818-851A33B65B08}"/>
    <cellStyle name="Per cent" xfId="12" builtinId="5"/>
    <cellStyle name="Percentagem 2" xfId="27" xr:uid="{A8939A34-8C8D-4F73-A1C8-A1B8A4539805}"/>
    <cellStyle name="Percentagem 3" xfId="34" xr:uid="{6B3B2DEC-1241-41A2-85F3-BAE0837C3532}"/>
    <cellStyle name="Vírgula 2" xfId="26" xr:uid="{8980C78C-10E7-420C-A437-DE370A9E7F58}"/>
    <cellStyle name="Vírgula 2 12" xfId="54" xr:uid="{F0026CEB-F3E8-4087-AE34-1050DEC38C83}"/>
    <cellStyle name="Vírgula 2 2" xfId="33" xr:uid="{24D862CB-9A56-4F7D-ACFA-603F2D5A069E}"/>
    <cellStyle name="Vírgula 4" xfId="64" xr:uid="{7D4FA410-D751-41E6-B8BF-E3079F7D3893}"/>
    <cellStyle name="Vírgula_CGE2005 DAA económica 2" xfId="57" xr:uid="{A776CA97-366E-4363-8F30-1B1D7AEC0E92}"/>
    <cellStyle name="Vírgula_CGE2006 DAA" xfId="59" xr:uid="{D418B4E7-34F4-4CFC-89BC-2217E0B5C96C}"/>
  </cellStyles>
  <dxfs count="59">
    <dxf>
      <font>
        <color theme="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CCCC"/>
      <color rgb="FF0035BA"/>
      <color rgb="FFEEEEEE"/>
      <color rgb="FFF3F3F3"/>
      <color rgb="FF0018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calcChain" Target="calcChain.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customXml" Target="../customXml/item1.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customXml" Target="../customXml/item2.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customXml" Target="../customXml/item3.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customXml" Target="../customXml/item4.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externalLink" Target="externalLinks/externalLink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theme" Target="theme/theme1.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styles" Target="styles.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sharedStrings" Target="sharedStrings.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0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2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3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4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5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6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7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8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19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0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205;ndice!A1"/></Relationships>
</file>

<file path=xl/drawings/_rels/drawing22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2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3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4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4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4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4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4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4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4</xdr:col>
      <xdr:colOff>460052</xdr:colOff>
      <xdr:row>3</xdr:row>
      <xdr:rowOff>307652</xdr:rowOff>
    </xdr:to>
    <xdr:pic>
      <xdr:nvPicPr>
        <xdr:cNvPr id="5" name="Imagem 4" descr="2023-CGE-logo-pequeno-1.png">
          <a:extLst>
            <a:ext uri="{FF2B5EF4-FFF2-40B4-BE49-F238E27FC236}">
              <a16:creationId xmlns:a16="http://schemas.microsoft.com/office/drawing/2014/main" id="{A25A43B0-4D57-4962-BBE6-31832BAB0B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163050" y="184150"/>
          <a:ext cx="1679252" cy="1679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790575</xdr:colOff>
      <xdr:row>0</xdr:row>
      <xdr:rowOff>1209560</xdr:rowOff>
    </xdr:to>
    <xdr:grpSp>
      <xdr:nvGrpSpPr>
        <xdr:cNvPr id="5" name="Agrupar 4">
          <a:extLst>
            <a:ext uri="{FF2B5EF4-FFF2-40B4-BE49-F238E27FC236}">
              <a16:creationId xmlns:a16="http://schemas.microsoft.com/office/drawing/2014/main" id="{F08FF471-EEDD-410E-B3B8-07BC27AB5F35}"/>
            </a:ext>
          </a:extLst>
        </xdr:cNvPr>
        <xdr:cNvGrpSpPr/>
      </xdr:nvGrpSpPr>
      <xdr:grpSpPr>
        <a:xfrm>
          <a:off x="698500" y="0"/>
          <a:ext cx="84359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B19AA3B-4C7A-454F-B195-B56B1606794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ECF8FE3-2CC6-456E-81FA-BB82959AD59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10</xdr:col>
      <xdr:colOff>209550</xdr:colOff>
      <xdr:row>0</xdr:row>
      <xdr:rowOff>1209560</xdr:rowOff>
    </xdr:to>
    <xdr:grpSp>
      <xdr:nvGrpSpPr>
        <xdr:cNvPr id="5" name="Agrupar 4">
          <a:extLst>
            <a:ext uri="{FF2B5EF4-FFF2-40B4-BE49-F238E27FC236}">
              <a16:creationId xmlns:a16="http://schemas.microsoft.com/office/drawing/2014/main" id="{D0AABF26-30E8-4088-8662-D4018735364C}"/>
            </a:ext>
          </a:extLst>
        </xdr:cNvPr>
        <xdr:cNvGrpSpPr/>
      </xdr:nvGrpSpPr>
      <xdr:grpSpPr>
        <a:xfrm>
          <a:off x="698500" y="0"/>
          <a:ext cx="85026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D8F54D5-C8F1-4714-B96A-9D206E86775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1B530929-8190-422A-A266-D2D85061B7E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2952750</xdr:colOff>
      <xdr:row>0</xdr:row>
      <xdr:rowOff>1209560</xdr:rowOff>
    </xdr:to>
    <xdr:grpSp>
      <xdr:nvGrpSpPr>
        <xdr:cNvPr id="5" name="Agrupar 4">
          <a:extLst>
            <a:ext uri="{FF2B5EF4-FFF2-40B4-BE49-F238E27FC236}">
              <a16:creationId xmlns:a16="http://schemas.microsoft.com/office/drawing/2014/main" id="{4A07C952-A517-45A2-9B8F-2406234AC50C}"/>
            </a:ext>
          </a:extLst>
        </xdr:cNvPr>
        <xdr:cNvGrpSpPr/>
      </xdr:nvGrpSpPr>
      <xdr:grpSpPr>
        <a:xfrm>
          <a:off x="698500" y="0"/>
          <a:ext cx="81216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F1E57AD2-0541-4B4C-9347-4556852A0E1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527A3FD-8996-4410-AE99-52F195C4189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3819525</xdr:colOff>
      <xdr:row>0</xdr:row>
      <xdr:rowOff>1209560</xdr:rowOff>
    </xdr:to>
    <xdr:grpSp>
      <xdr:nvGrpSpPr>
        <xdr:cNvPr id="5" name="Agrupar 4">
          <a:extLst>
            <a:ext uri="{FF2B5EF4-FFF2-40B4-BE49-F238E27FC236}">
              <a16:creationId xmlns:a16="http://schemas.microsoft.com/office/drawing/2014/main" id="{84625C9C-7471-4E7B-B9ED-F19E264B15FB}"/>
            </a:ext>
          </a:extLst>
        </xdr:cNvPr>
        <xdr:cNvGrpSpPr/>
      </xdr:nvGrpSpPr>
      <xdr:grpSpPr>
        <a:xfrm>
          <a:off x="698500" y="0"/>
          <a:ext cx="79978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78222F40-3F42-4668-B88D-6170176E4618}"/>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D4FDB5E-CEE3-4DE1-BABB-D9697F0D0C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3933825</xdr:colOff>
      <xdr:row>0</xdr:row>
      <xdr:rowOff>1209560</xdr:rowOff>
    </xdr:to>
    <xdr:grpSp>
      <xdr:nvGrpSpPr>
        <xdr:cNvPr id="8" name="Agrupar 7">
          <a:extLst>
            <a:ext uri="{FF2B5EF4-FFF2-40B4-BE49-F238E27FC236}">
              <a16:creationId xmlns:a16="http://schemas.microsoft.com/office/drawing/2014/main" id="{4DF595EC-235F-4A98-96A2-5884188C2A92}"/>
            </a:ext>
          </a:extLst>
        </xdr:cNvPr>
        <xdr:cNvGrpSpPr/>
      </xdr:nvGrpSpPr>
      <xdr:grpSpPr>
        <a:xfrm>
          <a:off x="698500" y="0"/>
          <a:ext cx="79724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D13FB0A2-E884-4AF5-803D-2AFB3C7D01F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03BD6919-FEE4-438D-8DAC-FC06F82372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304800</xdr:colOff>
      <xdr:row>0</xdr:row>
      <xdr:rowOff>1209560</xdr:rowOff>
    </xdr:to>
    <xdr:grpSp>
      <xdr:nvGrpSpPr>
        <xdr:cNvPr id="5" name="Agrupar 4">
          <a:extLst>
            <a:ext uri="{FF2B5EF4-FFF2-40B4-BE49-F238E27FC236}">
              <a16:creationId xmlns:a16="http://schemas.microsoft.com/office/drawing/2014/main" id="{ECE0A0D5-C30B-4962-8523-9BF722CE956A}"/>
            </a:ext>
          </a:extLst>
        </xdr:cNvPr>
        <xdr:cNvGrpSpPr/>
      </xdr:nvGrpSpPr>
      <xdr:grpSpPr>
        <a:xfrm>
          <a:off x="698500" y="0"/>
          <a:ext cx="85344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63B78046-E331-4DD9-A6CC-6ACC4FDB20A8}"/>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79EB359D-12AD-42A5-B9E3-AD17845B0C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1866900</xdr:colOff>
      <xdr:row>0</xdr:row>
      <xdr:rowOff>1209560</xdr:rowOff>
    </xdr:to>
    <xdr:grpSp>
      <xdr:nvGrpSpPr>
        <xdr:cNvPr id="5" name="Agrupar 4">
          <a:extLst>
            <a:ext uri="{FF2B5EF4-FFF2-40B4-BE49-F238E27FC236}">
              <a16:creationId xmlns:a16="http://schemas.microsoft.com/office/drawing/2014/main" id="{A39F3937-90BC-4C45-9B5F-0274B949F153}"/>
            </a:ext>
          </a:extLst>
        </xdr:cNvPr>
        <xdr:cNvGrpSpPr/>
      </xdr:nvGrpSpPr>
      <xdr:grpSpPr>
        <a:xfrm>
          <a:off x="698500" y="0"/>
          <a:ext cx="82550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8EC2496A-7C0F-4E36-BF62-1FF5E405FFC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B8B9FA5-7707-47B4-8B96-736CA8FA4A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4229100</xdr:colOff>
      <xdr:row>0</xdr:row>
      <xdr:rowOff>1209560</xdr:rowOff>
    </xdr:to>
    <xdr:grpSp>
      <xdr:nvGrpSpPr>
        <xdr:cNvPr id="5" name="Agrupar 4">
          <a:extLst>
            <a:ext uri="{FF2B5EF4-FFF2-40B4-BE49-F238E27FC236}">
              <a16:creationId xmlns:a16="http://schemas.microsoft.com/office/drawing/2014/main" id="{E6FD9A0E-8D9F-4CA3-87C6-97CC694CAEBC}"/>
            </a:ext>
          </a:extLst>
        </xdr:cNvPr>
        <xdr:cNvGrpSpPr/>
      </xdr:nvGrpSpPr>
      <xdr:grpSpPr>
        <a:xfrm>
          <a:off x="698500" y="0"/>
          <a:ext cx="79502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B9BAF21-0CD0-40D8-A9AD-CC6F66C757A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337D7EB-BD24-4BF9-9A18-C2C340F1F9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1028700</xdr:colOff>
      <xdr:row>0</xdr:row>
      <xdr:rowOff>1209560</xdr:rowOff>
    </xdr:to>
    <xdr:grpSp>
      <xdr:nvGrpSpPr>
        <xdr:cNvPr id="5" name="Agrupar 4">
          <a:extLst>
            <a:ext uri="{FF2B5EF4-FFF2-40B4-BE49-F238E27FC236}">
              <a16:creationId xmlns:a16="http://schemas.microsoft.com/office/drawing/2014/main" id="{BBB8312E-21D0-4ED8-A6A8-DBEDE43D6966}"/>
            </a:ext>
          </a:extLst>
        </xdr:cNvPr>
        <xdr:cNvGrpSpPr/>
      </xdr:nvGrpSpPr>
      <xdr:grpSpPr>
        <a:xfrm>
          <a:off x="698500" y="0"/>
          <a:ext cx="84074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E8ED92DB-22F1-481F-80D2-0519AA26A20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DBA6A44A-3731-4902-ACA1-4481F6C9A07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3848100</xdr:colOff>
      <xdr:row>0</xdr:row>
      <xdr:rowOff>1209560</xdr:rowOff>
    </xdr:to>
    <xdr:grpSp>
      <xdr:nvGrpSpPr>
        <xdr:cNvPr id="5" name="Agrupar 4">
          <a:extLst>
            <a:ext uri="{FF2B5EF4-FFF2-40B4-BE49-F238E27FC236}">
              <a16:creationId xmlns:a16="http://schemas.microsoft.com/office/drawing/2014/main" id="{BC1867D3-5CCD-4306-8B1A-1F570DA4629C}"/>
            </a:ext>
          </a:extLst>
        </xdr:cNvPr>
        <xdr:cNvGrpSpPr/>
      </xdr:nvGrpSpPr>
      <xdr:grpSpPr>
        <a:xfrm>
          <a:off x="698500" y="0"/>
          <a:ext cx="80137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679622D-8291-4040-A33F-8F2E23E6047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08B6485-68C2-41CB-9E38-B6E66A31F4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1028700</xdr:colOff>
      <xdr:row>0</xdr:row>
      <xdr:rowOff>1209560</xdr:rowOff>
    </xdr:to>
    <xdr:grpSp>
      <xdr:nvGrpSpPr>
        <xdr:cNvPr id="5" name="Agrupar 4">
          <a:extLst>
            <a:ext uri="{FF2B5EF4-FFF2-40B4-BE49-F238E27FC236}">
              <a16:creationId xmlns:a16="http://schemas.microsoft.com/office/drawing/2014/main" id="{8ABD2723-B200-4B78-86FC-A334A6FBE284}"/>
            </a:ext>
          </a:extLst>
        </xdr:cNvPr>
        <xdr:cNvGrpSpPr/>
      </xdr:nvGrpSpPr>
      <xdr:grpSpPr>
        <a:xfrm>
          <a:off x="698500" y="0"/>
          <a:ext cx="84074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AFC2B0DE-FB94-4694-8AC3-C02049C4851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51E18CC-8D7F-4F94-BF15-61AB073A2F8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2276475</xdr:colOff>
      <xdr:row>0</xdr:row>
      <xdr:rowOff>1209560</xdr:rowOff>
    </xdr:to>
    <xdr:grpSp>
      <xdr:nvGrpSpPr>
        <xdr:cNvPr id="5" name="Agrupar 4">
          <a:extLst>
            <a:ext uri="{FF2B5EF4-FFF2-40B4-BE49-F238E27FC236}">
              <a16:creationId xmlns:a16="http://schemas.microsoft.com/office/drawing/2014/main" id="{A0BF06AD-47B1-4945-8A73-D35057880181}"/>
            </a:ext>
          </a:extLst>
        </xdr:cNvPr>
        <xdr:cNvGrpSpPr/>
      </xdr:nvGrpSpPr>
      <xdr:grpSpPr>
        <a:xfrm>
          <a:off x="698500" y="0"/>
          <a:ext cx="82200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9F9B5A61-771B-48EB-AAB5-C23F28DEC128}"/>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716295B8-1241-4EC4-AFA9-57E972B7064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1400175</xdr:colOff>
      <xdr:row>0</xdr:row>
      <xdr:rowOff>1209560</xdr:rowOff>
    </xdr:to>
    <xdr:grpSp>
      <xdr:nvGrpSpPr>
        <xdr:cNvPr id="5" name="Agrupar 4">
          <a:extLst>
            <a:ext uri="{FF2B5EF4-FFF2-40B4-BE49-F238E27FC236}">
              <a16:creationId xmlns:a16="http://schemas.microsoft.com/office/drawing/2014/main" id="{D525DEF3-3D0C-40C9-A6A0-242E94C4A465}"/>
            </a:ext>
          </a:extLst>
        </xdr:cNvPr>
        <xdr:cNvGrpSpPr/>
      </xdr:nvGrpSpPr>
      <xdr:grpSpPr>
        <a:xfrm>
          <a:off x="698500" y="0"/>
          <a:ext cx="83724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9D7896C2-FD17-45A1-B07B-179DA41D5FD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DA05AF68-687F-404E-8A6E-F1515F62F78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3724275</xdr:colOff>
      <xdr:row>0</xdr:row>
      <xdr:rowOff>1209560</xdr:rowOff>
    </xdr:to>
    <xdr:grpSp>
      <xdr:nvGrpSpPr>
        <xdr:cNvPr id="5" name="Agrupar 4">
          <a:extLst>
            <a:ext uri="{FF2B5EF4-FFF2-40B4-BE49-F238E27FC236}">
              <a16:creationId xmlns:a16="http://schemas.microsoft.com/office/drawing/2014/main" id="{888EDE4A-5C79-469C-9977-6A0E995B82EB}"/>
            </a:ext>
          </a:extLst>
        </xdr:cNvPr>
        <xdr:cNvGrpSpPr/>
      </xdr:nvGrpSpPr>
      <xdr:grpSpPr>
        <a:xfrm>
          <a:off x="698500" y="0"/>
          <a:ext cx="80041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191AE3D7-D080-451A-8115-9F2F638E508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FE3C2BB-E964-4FA3-9749-D981D5E2E79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3543300</xdr:colOff>
      <xdr:row>0</xdr:row>
      <xdr:rowOff>1209560</xdr:rowOff>
    </xdr:to>
    <xdr:grpSp>
      <xdr:nvGrpSpPr>
        <xdr:cNvPr id="5" name="Agrupar 4">
          <a:extLst>
            <a:ext uri="{FF2B5EF4-FFF2-40B4-BE49-F238E27FC236}">
              <a16:creationId xmlns:a16="http://schemas.microsoft.com/office/drawing/2014/main" id="{6D0383A0-6DE2-4573-8A9C-645D4D67619C}"/>
            </a:ext>
          </a:extLst>
        </xdr:cNvPr>
        <xdr:cNvGrpSpPr/>
      </xdr:nvGrpSpPr>
      <xdr:grpSpPr>
        <a:xfrm>
          <a:off x="698500" y="0"/>
          <a:ext cx="80391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3275A98-E40C-41C2-9673-DA343E4A21A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3920A20-42E8-4A4D-BA1A-B2A92FF253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1724025</xdr:colOff>
      <xdr:row>0</xdr:row>
      <xdr:rowOff>1209560</xdr:rowOff>
    </xdr:to>
    <xdr:grpSp>
      <xdr:nvGrpSpPr>
        <xdr:cNvPr id="5" name="Agrupar 4">
          <a:extLst>
            <a:ext uri="{FF2B5EF4-FFF2-40B4-BE49-F238E27FC236}">
              <a16:creationId xmlns:a16="http://schemas.microsoft.com/office/drawing/2014/main" id="{F9D4FAA5-0A00-4720-BCE1-268B924B6B0E}"/>
            </a:ext>
          </a:extLst>
        </xdr:cNvPr>
        <xdr:cNvGrpSpPr/>
      </xdr:nvGrpSpPr>
      <xdr:grpSpPr>
        <a:xfrm>
          <a:off x="698500" y="0"/>
          <a:ext cx="82899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E40031D-8E23-43E8-AC37-44E3169A576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7BF3F12-7BC0-4B81-B727-37EB314F9F2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1133475</xdr:colOff>
      <xdr:row>0</xdr:row>
      <xdr:rowOff>1209560</xdr:rowOff>
    </xdr:to>
    <xdr:grpSp>
      <xdr:nvGrpSpPr>
        <xdr:cNvPr id="5" name="Agrupar 4">
          <a:extLst>
            <a:ext uri="{FF2B5EF4-FFF2-40B4-BE49-F238E27FC236}">
              <a16:creationId xmlns:a16="http://schemas.microsoft.com/office/drawing/2014/main" id="{4019E5BF-0D4F-48B8-B6A1-0EBE9783657B}"/>
            </a:ext>
          </a:extLst>
        </xdr:cNvPr>
        <xdr:cNvGrpSpPr/>
      </xdr:nvGrpSpPr>
      <xdr:grpSpPr>
        <a:xfrm>
          <a:off x="698500" y="0"/>
          <a:ext cx="83724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38FB3012-B461-448D-9EC4-1CEF37D4E40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726C8F5-2060-4A99-B44D-996F99A599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7477125</xdr:colOff>
      <xdr:row>0</xdr:row>
      <xdr:rowOff>1209560</xdr:rowOff>
    </xdr:to>
    <xdr:grpSp>
      <xdr:nvGrpSpPr>
        <xdr:cNvPr id="5" name="Agrupar 4">
          <a:extLst>
            <a:ext uri="{FF2B5EF4-FFF2-40B4-BE49-F238E27FC236}">
              <a16:creationId xmlns:a16="http://schemas.microsoft.com/office/drawing/2014/main" id="{9AFAB28B-9A59-481B-A862-08EEE97C4A89}"/>
            </a:ext>
          </a:extLst>
        </xdr:cNvPr>
        <xdr:cNvGrpSpPr/>
      </xdr:nvGrpSpPr>
      <xdr:grpSpPr>
        <a:xfrm>
          <a:off x="698500" y="0"/>
          <a:ext cx="74771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FAE2CEF3-E952-407C-AD05-C332DA5EED8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1401E16F-D6FA-4ECB-B0F6-A06973DE2D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1590675</xdr:colOff>
      <xdr:row>0</xdr:row>
      <xdr:rowOff>1209560</xdr:rowOff>
    </xdr:to>
    <xdr:grpSp>
      <xdr:nvGrpSpPr>
        <xdr:cNvPr id="5" name="Agrupar 4">
          <a:extLst>
            <a:ext uri="{FF2B5EF4-FFF2-40B4-BE49-F238E27FC236}">
              <a16:creationId xmlns:a16="http://schemas.microsoft.com/office/drawing/2014/main" id="{9E9B6160-BCF5-491E-A5F6-F56E3D6CE494}"/>
            </a:ext>
          </a:extLst>
        </xdr:cNvPr>
        <xdr:cNvGrpSpPr/>
      </xdr:nvGrpSpPr>
      <xdr:grpSpPr>
        <a:xfrm>
          <a:off x="698500" y="0"/>
          <a:ext cx="83089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1AE7CD5A-1012-44DC-9AA6-A7A2C862233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87C1007E-CCDE-4962-9476-BFB225E64A4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819150</xdr:colOff>
      <xdr:row>0</xdr:row>
      <xdr:rowOff>1209560</xdr:rowOff>
    </xdr:to>
    <xdr:grpSp>
      <xdr:nvGrpSpPr>
        <xdr:cNvPr id="5" name="Agrupar 4">
          <a:extLst>
            <a:ext uri="{FF2B5EF4-FFF2-40B4-BE49-F238E27FC236}">
              <a16:creationId xmlns:a16="http://schemas.microsoft.com/office/drawing/2014/main" id="{87E7606D-0799-4BF3-A9C2-4C3537673433}"/>
            </a:ext>
          </a:extLst>
        </xdr:cNvPr>
        <xdr:cNvGrpSpPr/>
      </xdr:nvGrpSpPr>
      <xdr:grpSpPr>
        <a:xfrm>
          <a:off x="698500" y="0"/>
          <a:ext cx="84264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D0430D71-1D45-43D2-8839-2E2DB7BBB59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0604A3A2-4AA4-43FB-9B98-E073AF03C1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885825</xdr:colOff>
      <xdr:row>0</xdr:row>
      <xdr:rowOff>1209560</xdr:rowOff>
    </xdr:to>
    <xdr:grpSp>
      <xdr:nvGrpSpPr>
        <xdr:cNvPr id="5" name="Agrupar 4">
          <a:extLst>
            <a:ext uri="{FF2B5EF4-FFF2-40B4-BE49-F238E27FC236}">
              <a16:creationId xmlns:a16="http://schemas.microsoft.com/office/drawing/2014/main" id="{30D0C539-27FF-4F69-9A0A-A83E48C9062F}"/>
            </a:ext>
          </a:extLst>
        </xdr:cNvPr>
        <xdr:cNvGrpSpPr/>
      </xdr:nvGrpSpPr>
      <xdr:grpSpPr>
        <a:xfrm>
          <a:off x="698500" y="0"/>
          <a:ext cx="84042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93A3EEC3-06FD-433A-B092-019FD280244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3F31556-A9AB-4A28-BC64-61572AFF3BD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609600</xdr:colOff>
      <xdr:row>0</xdr:row>
      <xdr:rowOff>1209560</xdr:rowOff>
    </xdr:to>
    <xdr:grpSp>
      <xdr:nvGrpSpPr>
        <xdr:cNvPr id="5" name="Agrupar 4">
          <a:extLst>
            <a:ext uri="{FF2B5EF4-FFF2-40B4-BE49-F238E27FC236}">
              <a16:creationId xmlns:a16="http://schemas.microsoft.com/office/drawing/2014/main" id="{5D8BB88C-F643-4E38-AD55-D885ED08D6BF}"/>
            </a:ext>
          </a:extLst>
        </xdr:cNvPr>
        <xdr:cNvGrpSpPr/>
      </xdr:nvGrpSpPr>
      <xdr:grpSpPr>
        <a:xfrm>
          <a:off x="698500" y="0"/>
          <a:ext cx="84709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508FBF53-AC59-468F-9B00-1FFB2C2B11D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9778C287-D7EC-4123-8707-C1369B14608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942975</xdr:colOff>
      <xdr:row>0</xdr:row>
      <xdr:rowOff>1209560</xdr:rowOff>
    </xdr:to>
    <xdr:grpSp>
      <xdr:nvGrpSpPr>
        <xdr:cNvPr id="5" name="Agrupar 4">
          <a:extLst>
            <a:ext uri="{FF2B5EF4-FFF2-40B4-BE49-F238E27FC236}">
              <a16:creationId xmlns:a16="http://schemas.microsoft.com/office/drawing/2014/main" id="{89CEC75F-1C05-4198-B6C8-B308AD112091}"/>
            </a:ext>
          </a:extLst>
        </xdr:cNvPr>
        <xdr:cNvGrpSpPr/>
      </xdr:nvGrpSpPr>
      <xdr:grpSpPr>
        <a:xfrm>
          <a:off x="698500" y="0"/>
          <a:ext cx="84105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92A9DA5B-0087-46B0-B2BC-0E6D358B33A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BC4DDC91-7AE4-4DD5-971B-324E64D3DBB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1171575</xdr:colOff>
      <xdr:row>0</xdr:row>
      <xdr:rowOff>1209560</xdr:rowOff>
    </xdr:to>
    <xdr:grpSp>
      <xdr:nvGrpSpPr>
        <xdr:cNvPr id="5" name="Agrupar 4">
          <a:extLst>
            <a:ext uri="{FF2B5EF4-FFF2-40B4-BE49-F238E27FC236}">
              <a16:creationId xmlns:a16="http://schemas.microsoft.com/office/drawing/2014/main" id="{5D48AB8D-6E48-472B-A268-9E7442B6A01D}"/>
            </a:ext>
          </a:extLst>
        </xdr:cNvPr>
        <xdr:cNvGrpSpPr/>
      </xdr:nvGrpSpPr>
      <xdr:grpSpPr>
        <a:xfrm>
          <a:off x="698500" y="0"/>
          <a:ext cx="83724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916E41EF-4804-4C3F-9C42-2C2BA1A07008}"/>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C07485B2-28AD-4615-A354-99B84FA026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2305050</xdr:colOff>
      <xdr:row>0</xdr:row>
      <xdr:rowOff>1209560</xdr:rowOff>
    </xdr:to>
    <xdr:grpSp>
      <xdr:nvGrpSpPr>
        <xdr:cNvPr id="5" name="Agrupar 4">
          <a:extLst>
            <a:ext uri="{FF2B5EF4-FFF2-40B4-BE49-F238E27FC236}">
              <a16:creationId xmlns:a16="http://schemas.microsoft.com/office/drawing/2014/main" id="{2D63195C-DC97-44C3-85D5-8E2E5965AF05}"/>
            </a:ext>
          </a:extLst>
        </xdr:cNvPr>
        <xdr:cNvGrpSpPr/>
      </xdr:nvGrpSpPr>
      <xdr:grpSpPr>
        <a:xfrm>
          <a:off x="698500" y="0"/>
          <a:ext cx="82232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EFDE2D7D-A77D-404A-85FF-15ADAC5FCD4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02E9979-0410-4BEA-8D53-C1538B92A2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4200525</xdr:colOff>
      <xdr:row>0</xdr:row>
      <xdr:rowOff>1209560</xdr:rowOff>
    </xdr:to>
    <xdr:grpSp>
      <xdr:nvGrpSpPr>
        <xdr:cNvPr id="8" name="Agrupar 7">
          <a:extLst>
            <a:ext uri="{FF2B5EF4-FFF2-40B4-BE49-F238E27FC236}">
              <a16:creationId xmlns:a16="http://schemas.microsoft.com/office/drawing/2014/main" id="{1E3990A3-552E-4BE2-B18E-17601CE7A5B8}"/>
            </a:ext>
          </a:extLst>
        </xdr:cNvPr>
        <xdr:cNvGrpSpPr/>
      </xdr:nvGrpSpPr>
      <xdr:grpSpPr>
        <a:xfrm>
          <a:off x="698500" y="0"/>
          <a:ext cx="79470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658724DF-F741-4547-8FC3-579C6CA1506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563041C9-635C-4E3F-85ED-B03492D418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2981325</xdr:colOff>
      <xdr:row>0</xdr:row>
      <xdr:rowOff>1209560</xdr:rowOff>
    </xdr:to>
    <xdr:grpSp>
      <xdr:nvGrpSpPr>
        <xdr:cNvPr id="8" name="Agrupar 7">
          <a:extLst>
            <a:ext uri="{FF2B5EF4-FFF2-40B4-BE49-F238E27FC236}">
              <a16:creationId xmlns:a16="http://schemas.microsoft.com/office/drawing/2014/main" id="{1D27B7D1-3D05-4B1B-9D7A-24603CCE6C81}"/>
            </a:ext>
          </a:extLst>
        </xdr:cNvPr>
        <xdr:cNvGrpSpPr/>
      </xdr:nvGrpSpPr>
      <xdr:grpSpPr>
        <a:xfrm>
          <a:off x="698500" y="0"/>
          <a:ext cx="81121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0F8DC808-F506-48FE-995C-11B897F7027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B867F750-8D72-4153-8234-3408E4208A6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123825</xdr:colOff>
      <xdr:row>0</xdr:row>
      <xdr:rowOff>1209560</xdr:rowOff>
    </xdr:to>
    <xdr:grpSp>
      <xdr:nvGrpSpPr>
        <xdr:cNvPr id="8" name="Agrupar 7">
          <a:extLst>
            <a:ext uri="{FF2B5EF4-FFF2-40B4-BE49-F238E27FC236}">
              <a16:creationId xmlns:a16="http://schemas.microsoft.com/office/drawing/2014/main" id="{5BE88E81-DE69-4DF0-BF0D-21AA6C32CC90}"/>
            </a:ext>
          </a:extLst>
        </xdr:cNvPr>
        <xdr:cNvGrpSpPr/>
      </xdr:nvGrpSpPr>
      <xdr:grpSpPr>
        <a:xfrm>
          <a:off x="698500" y="0"/>
          <a:ext cx="84931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115E13EE-FB46-4AA9-90D4-BDF7DBD3CED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DE4366EB-1E16-41D6-8BD4-AB869D5B0A3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523875</xdr:colOff>
      <xdr:row>0</xdr:row>
      <xdr:rowOff>1209560</xdr:rowOff>
    </xdr:to>
    <xdr:grpSp>
      <xdr:nvGrpSpPr>
        <xdr:cNvPr id="8" name="Agrupar 7">
          <a:extLst>
            <a:ext uri="{FF2B5EF4-FFF2-40B4-BE49-F238E27FC236}">
              <a16:creationId xmlns:a16="http://schemas.microsoft.com/office/drawing/2014/main" id="{2011571B-8E86-4176-A7C3-BE4E77697D52}"/>
            </a:ext>
          </a:extLst>
        </xdr:cNvPr>
        <xdr:cNvGrpSpPr/>
      </xdr:nvGrpSpPr>
      <xdr:grpSpPr>
        <a:xfrm>
          <a:off x="698500" y="0"/>
          <a:ext cx="84740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C1770E29-AF92-4B66-A823-BBE978899CB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C9C03D6F-92F4-4C82-80B3-888223AA12C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3009900</xdr:colOff>
      <xdr:row>0</xdr:row>
      <xdr:rowOff>1209560</xdr:rowOff>
    </xdr:to>
    <xdr:grpSp>
      <xdr:nvGrpSpPr>
        <xdr:cNvPr id="8" name="Agrupar 7">
          <a:extLst>
            <a:ext uri="{FF2B5EF4-FFF2-40B4-BE49-F238E27FC236}">
              <a16:creationId xmlns:a16="http://schemas.microsoft.com/office/drawing/2014/main" id="{9F2E973E-672E-444B-9146-280DBC666AD8}"/>
            </a:ext>
          </a:extLst>
        </xdr:cNvPr>
        <xdr:cNvGrpSpPr/>
      </xdr:nvGrpSpPr>
      <xdr:grpSpPr>
        <a:xfrm>
          <a:off x="698500" y="0"/>
          <a:ext cx="81153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EE8B5EB1-2275-40B8-A403-13FD7FDCF2E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D39BAB39-99A7-4F1C-BD5F-480AAF4A51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3276600</xdr:colOff>
      <xdr:row>0</xdr:row>
      <xdr:rowOff>1209560</xdr:rowOff>
    </xdr:to>
    <xdr:grpSp>
      <xdr:nvGrpSpPr>
        <xdr:cNvPr id="8" name="Agrupar 7">
          <a:extLst>
            <a:ext uri="{FF2B5EF4-FFF2-40B4-BE49-F238E27FC236}">
              <a16:creationId xmlns:a16="http://schemas.microsoft.com/office/drawing/2014/main" id="{69072C75-5095-4D4C-B6B0-53580786ACE0}"/>
            </a:ext>
          </a:extLst>
        </xdr:cNvPr>
        <xdr:cNvGrpSpPr/>
      </xdr:nvGrpSpPr>
      <xdr:grpSpPr>
        <a:xfrm>
          <a:off x="698500" y="0"/>
          <a:ext cx="80899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B55C13F3-98B7-4D74-BC5A-BB706E89CB7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21B939A-8F37-4707-9B2C-4B4B8F75B4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1466850</xdr:colOff>
      <xdr:row>0</xdr:row>
      <xdr:rowOff>1209560</xdr:rowOff>
    </xdr:to>
    <xdr:grpSp>
      <xdr:nvGrpSpPr>
        <xdr:cNvPr id="8" name="Agrupar 7">
          <a:extLst>
            <a:ext uri="{FF2B5EF4-FFF2-40B4-BE49-F238E27FC236}">
              <a16:creationId xmlns:a16="http://schemas.microsoft.com/office/drawing/2014/main" id="{8FF24C11-8D73-4D4F-8D80-8733FDCACAB8}"/>
            </a:ext>
          </a:extLst>
        </xdr:cNvPr>
        <xdr:cNvGrpSpPr/>
      </xdr:nvGrpSpPr>
      <xdr:grpSpPr>
        <a:xfrm>
          <a:off x="698500" y="0"/>
          <a:ext cx="83248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1114CB5E-E837-41D4-B752-5C3C47CBB61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31CF088-8FE5-4DC6-BA6C-894CE230989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2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1885950</xdr:colOff>
      <xdr:row>0</xdr:row>
      <xdr:rowOff>1209560</xdr:rowOff>
    </xdr:to>
    <xdr:grpSp>
      <xdr:nvGrpSpPr>
        <xdr:cNvPr id="8" name="Agrupar 7">
          <a:extLst>
            <a:ext uri="{FF2B5EF4-FFF2-40B4-BE49-F238E27FC236}">
              <a16:creationId xmlns:a16="http://schemas.microsoft.com/office/drawing/2014/main" id="{2CC1A8D8-BFC8-4147-AA77-49BD2406C9BD}"/>
            </a:ext>
          </a:extLst>
        </xdr:cNvPr>
        <xdr:cNvGrpSpPr/>
      </xdr:nvGrpSpPr>
      <xdr:grpSpPr>
        <a:xfrm>
          <a:off x="698500" y="0"/>
          <a:ext cx="82740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B5E844F8-63F2-4C27-8303-0D760655360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0534EC0C-8CF2-4DC0-B0A3-F3C89E37A60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2847975</xdr:colOff>
      <xdr:row>0</xdr:row>
      <xdr:rowOff>1209560</xdr:rowOff>
    </xdr:to>
    <xdr:grpSp>
      <xdr:nvGrpSpPr>
        <xdr:cNvPr id="5" name="Agrupar 4">
          <a:extLst>
            <a:ext uri="{FF2B5EF4-FFF2-40B4-BE49-F238E27FC236}">
              <a16:creationId xmlns:a16="http://schemas.microsoft.com/office/drawing/2014/main" id="{AC7946CF-A6AA-4040-905B-AC86D1551BB1}"/>
            </a:ext>
          </a:extLst>
        </xdr:cNvPr>
        <xdr:cNvGrpSpPr/>
      </xdr:nvGrpSpPr>
      <xdr:grpSpPr>
        <a:xfrm>
          <a:off x="698500" y="0"/>
          <a:ext cx="81438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0ACF312-B9FB-47ED-9B4C-6493417AE22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E043DD5-256F-44B7-92AF-80EF1B60A5E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933450</xdr:colOff>
      <xdr:row>0</xdr:row>
      <xdr:rowOff>1209560</xdr:rowOff>
    </xdr:to>
    <xdr:grpSp>
      <xdr:nvGrpSpPr>
        <xdr:cNvPr id="8" name="Agrupar 7">
          <a:extLst>
            <a:ext uri="{FF2B5EF4-FFF2-40B4-BE49-F238E27FC236}">
              <a16:creationId xmlns:a16="http://schemas.microsoft.com/office/drawing/2014/main" id="{F8537DB4-0EE6-44D1-BBB2-2B828E00C8C5}"/>
            </a:ext>
          </a:extLst>
        </xdr:cNvPr>
        <xdr:cNvGrpSpPr/>
      </xdr:nvGrpSpPr>
      <xdr:grpSpPr>
        <a:xfrm>
          <a:off x="698500" y="0"/>
          <a:ext cx="84010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8F70E76-A41F-4FDB-ACCF-AC31730B720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37DCF23E-D682-43E8-833C-0824940EC7B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1133475</xdr:colOff>
      <xdr:row>0</xdr:row>
      <xdr:rowOff>1209560</xdr:rowOff>
    </xdr:to>
    <xdr:grpSp>
      <xdr:nvGrpSpPr>
        <xdr:cNvPr id="8" name="Agrupar 7">
          <a:extLst>
            <a:ext uri="{FF2B5EF4-FFF2-40B4-BE49-F238E27FC236}">
              <a16:creationId xmlns:a16="http://schemas.microsoft.com/office/drawing/2014/main" id="{3D2031A9-4E79-49CD-A333-A01863747E32}"/>
            </a:ext>
          </a:extLst>
        </xdr:cNvPr>
        <xdr:cNvGrpSpPr/>
      </xdr:nvGrpSpPr>
      <xdr:grpSpPr>
        <a:xfrm>
          <a:off x="698500" y="0"/>
          <a:ext cx="83724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2A788801-BBE5-43F0-AF63-1F379AE884A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1E6A62CD-D6B2-47D4-8C8D-6DDDAF4C7B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304800</xdr:colOff>
      <xdr:row>0</xdr:row>
      <xdr:rowOff>1209560</xdr:rowOff>
    </xdr:to>
    <xdr:grpSp>
      <xdr:nvGrpSpPr>
        <xdr:cNvPr id="8" name="Agrupar 7">
          <a:extLst>
            <a:ext uri="{FF2B5EF4-FFF2-40B4-BE49-F238E27FC236}">
              <a16:creationId xmlns:a16="http://schemas.microsoft.com/office/drawing/2014/main" id="{44FD46E2-FFE3-4962-BA62-2E8781C60B6B}"/>
            </a:ext>
          </a:extLst>
        </xdr:cNvPr>
        <xdr:cNvGrpSpPr/>
      </xdr:nvGrpSpPr>
      <xdr:grpSpPr>
        <a:xfrm>
          <a:off x="698500" y="0"/>
          <a:ext cx="84963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9E29915-919B-4645-988F-62C88A93DB8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A0CF228F-D25E-4BFA-80AE-3DCAA5A3A99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342900</xdr:colOff>
      <xdr:row>0</xdr:row>
      <xdr:rowOff>1209560</xdr:rowOff>
    </xdr:to>
    <xdr:grpSp>
      <xdr:nvGrpSpPr>
        <xdr:cNvPr id="8" name="Agrupar 7">
          <a:extLst>
            <a:ext uri="{FF2B5EF4-FFF2-40B4-BE49-F238E27FC236}">
              <a16:creationId xmlns:a16="http://schemas.microsoft.com/office/drawing/2014/main" id="{17F6218F-8E60-4037-8F22-69586F5596B9}"/>
            </a:ext>
          </a:extLst>
        </xdr:cNvPr>
        <xdr:cNvGrpSpPr/>
      </xdr:nvGrpSpPr>
      <xdr:grpSpPr>
        <a:xfrm>
          <a:off x="698500" y="0"/>
          <a:ext cx="85090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F3323EAD-7AF7-4FE5-A92A-026D3A7E6AB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E0461423-6621-4386-A81B-7D006BE68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200025</xdr:colOff>
      <xdr:row>0</xdr:row>
      <xdr:rowOff>1209560</xdr:rowOff>
    </xdr:to>
    <xdr:grpSp>
      <xdr:nvGrpSpPr>
        <xdr:cNvPr id="8" name="Agrupar 7">
          <a:extLst>
            <a:ext uri="{FF2B5EF4-FFF2-40B4-BE49-F238E27FC236}">
              <a16:creationId xmlns:a16="http://schemas.microsoft.com/office/drawing/2014/main" id="{F51A4B92-CC96-43FF-93CD-961D8A3D3494}"/>
            </a:ext>
          </a:extLst>
        </xdr:cNvPr>
        <xdr:cNvGrpSpPr/>
      </xdr:nvGrpSpPr>
      <xdr:grpSpPr>
        <a:xfrm>
          <a:off x="698500" y="0"/>
          <a:ext cx="85312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C938F163-1FDC-4389-8061-A8289C7E25A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93D8A2A2-7A64-4CF4-8A8D-B4F72815E0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200025</xdr:colOff>
      <xdr:row>0</xdr:row>
      <xdr:rowOff>1209560</xdr:rowOff>
    </xdr:to>
    <xdr:grpSp>
      <xdr:nvGrpSpPr>
        <xdr:cNvPr id="8" name="Agrupar 7">
          <a:extLst>
            <a:ext uri="{FF2B5EF4-FFF2-40B4-BE49-F238E27FC236}">
              <a16:creationId xmlns:a16="http://schemas.microsoft.com/office/drawing/2014/main" id="{31FFF27D-57F0-4440-80CC-05DA93CDEDE6}"/>
            </a:ext>
          </a:extLst>
        </xdr:cNvPr>
        <xdr:cNvGrpSpPr/>
      </xdr:nvGrpSpPr>
      <xdr:grpSpPr>
        <a:xfrm>
          <a:off x="698500" y="0"/>
          <a:ext cx="85312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552C6BF7-39A0-449B-89B1-DF7AC353D93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E159777-D587-4CB9-B6A5-1AC196709D9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104775</xdr:colOff>
      <xdr:row>0</xdr:row>
      <xdr:rowOff>1209560</xdr:rowOff>
    </xdr:to>
    <xdr:grpSp>
      <xdr:nvGrpSpPr>
        <xdr:cNvPr id="8" name="Agrupar 7">
          <a:extLst>
            <a:ext uri="{FF2B5EF4-FFF2-40B4-BE49-F238E27FC236}">
              <a16:creationId xmlns:a16="http://schemas.microsoft.com/office/drawing/2014/main" id="{EBEEAF38-D084-408D-BA1B-91FCA848F31F}"/>
            </a:ext>
          </a:extLst>
        </xdr:cNvPr>
        <xdr:cNvGrpSpPr/>
      </xdr:nvGrpSpPr>
      <xdr:grpSpPr>
        <a:xfrm>
          <a:off x="698500" y="0"/>
          <a:ext cx="85375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7F058886-D117-4AED-9E65-40DB4090148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C225ED0-5B8E-4B71-9B07-A8F1304BDDE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371475</xdr:colOff>
      <xdr:row>0</xdr:row>
      <xdr:rowOff>1209560</xdr:rowOff>
    </xdr:to>
    <xdr:grpSp>
      <xdr:nvGrpSpPr>
        <xdr:cNvPr id="8" name="Agrupar 7">
          <a:extLst>
            <a:ext uri="{FF2B5EF4-FFF2-40B4-BE49-F238E27FC236}">
              <a16:creationId xmlns:a16="http://schemas.microsoft.com/office/drawing/2014/main" id="{E05F6055-FA36-4875-82E4-AD76FBB19737}"/>
            </a:ext>
          </a:extLst>
        </xdr:cNvPr>
        <xdr:cNvGrpSpPr/>
      </xdr:nvGrpSpPr>
      <xdr:grpSpPr>
        <a:xfrm>
          <a:off x="698500" y="0"/>
          <a:ext cx="84867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D102E811-6944-4E08-ABC5-7E4D0A5C6F6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D52A493E-4D81-4ECA-B15F-46E27E3AFB8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1133475</xdr:colOff>
      <xdr:row>0</xdr:row>
      <xdr:rowOff>1209560</xdr:rowOff>
    </xdr:to>
    <xdr:grpSp>
      <xdr:nvGrpSpPr>
        <xdr:cNvPr id="8" name="Agrupar 7">
          <a:extLst>
            <a:ext uri="{FF2B5EF4-FFF2-40B4-BE49-F238E27FC236}">
              <a16:creationId xmlns:a16="http://schemas.microsoft.com/office/drawing/2014/main" id="{48E0A437-D015-4A59-B655-B5227C59EAB2}"/>
            </a:ext>
          </a:extLst>
        </xdr:cNvPr>
        <xdr:cNvGrpSpPr/>
      </xdr:nvGrpSpPr>
      <xdr:grpSpPr>
        <a:xfrm>
          <a:off x="698500" y="0"/>
          <a:ext cx="83724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AD570081-C4BF-4569-A988-F9F061E09BC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A934882C-FB40-4E03-9FE5-C5B8471CAB9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3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390525</xdr:colOff>
      <xdr:row>0</xdr:row>
      <xdr:rowOff>1209560</xdr:rowOff>
    </xdr:to>
    <xdr:grpSp>
      <xdr:nvGrpSpPr>
        <xdr:cNvPr id="8" name="Agrupar 7">
          <a:extLst>
            <a:ext uri="{FF2B5EF4-FFF2-40B4-BE49-F238E27FC236}">
              <a16:creationId xmlns:a16="http://schemas.microsoft.com/office/drawing/2014/main" id="{947BD30B-DF57-4AB0-A53F-B759786488A2}"/>
            </a:ext>
          </a:extLst>
        </xdr:cNvPr>
        <xdr:cNvGrpSpPr/>
      </xdr:nvGrpSpPr>
      <xdr:grpSpPr>
        <a:xfrm>
          <a:off x="698500" y="0"/>
          <a:ext cx="84804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1959E424-7762-4654-AD74-5C7A583D032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C687022D-B148-4AB9-B078-C035E176639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2324100</xdr:colOff>
      <xdr:row>0</xdr:row>
      <xdr:rowOff>1209560</xdr:rowOff>
    </xdr:to>
    <xdr:grpSp>
      <xdr:nvGrpSpPr>
        <xdr:cNvPr id="5" name="Agrupar 4">
          <a:extLst>
            <a:ext uri="{FF2B5EF4-FFF2-40B4-BE49-F238E27FC236}">
              <a16:creationId xmlns:a16="http://schemas.microsoft.com/office/drawing/2014/main" id="{6290CC95-D5E7-41AE-B59A-B1FB4AE2152B}"/>
            </a:ext>
          </a:extLst>
        </xdr:cNvPr>
        <xdr:cNvGrpSpPr/>
      </xdr:nvGrpSpPr>
      <xdr:grpSpPr>
        <a:xfrm>
          <a:off x="698500" y="0"/>
          <a:ext cx="81915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41FD6C0E-4A96-46F0-BB13-ECFBC8D2FC6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BE8BAF60-B79E-4582-9185-5FB070674FA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1552575</xdr:colOff>
      <xdr:row>0</xdr:row>
      <xdr:rowOff>1209560</xdr:rowOff>
    </xdr:to>
    <xdr:grpSp>
      <xdr:nvGrpSpPr>
        <xdr:cNvPr id="8" name="Agrupar 7">
          <a:extLst>
            <a:ext uri="{FF2B5EF4-FFF2-40B4-BE49-F238E27FC236}">
              <a16:creationId xmlns:a16="http://schemas.microsoft.com/office/drawing/2014/main" id="{430CDDB8-FFF8-4BAB-B4C2-A8D6C1EC817C}"/>
            </a:ext>
          </a:extLst>
        </xdr:cNvPr>
        <xdr:cNvGrpSpPr/>
      </xdr:nvGrpSpPr>
      <xdr:grpSpPr>
        <a:xfrm>
          <a:off x="698500" y="0"/>
          <a:ext cx="83216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1EBF5A3A-FAC2-4070-86C7-0F8D21625E3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7AD9CE73-6D09-404A-A44F-E808D51CFE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485775</xdr:colOff>
      <xdr:row>0</xdr:row>
      <xdr:rowOff>1209560</xdr:rowOff>
    </xdr:to>
    <xdr:grpSp>
      <xdr:nvGrpSpPr>
        <xdr:cNvPr id="8" name="Agrupar 7">
          <a:extLst>
            <a:ext uri="{FF2B5EF4-FFF2-40B4-BE49-F238E27FC236}">
              <a16:creationId xmlns:a16="http://schemas.microsoft.com/office/drawing/2014/main" id="{FE30D82F-E10C-4E2A-B058-D68B6DA46C48}"/>
            </a:ext>
          </a:extLst>
        </xdr:cNvPr>
        <xdr:cNvGrpSpPr/>
      </xdr:nvGrpSpPr>
      <xdr:grpSpPr>
        <a:xfrm>
          <a:off x="698500" y="0"/>
          <a:ext cx="84740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E730CA8B-2072-46F0-9AEF-8CB71D343A6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667861C2-FBC4-45B1-B6D0-BA8E14535A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1133475</xdr:colOff>
      <xdr:row>0</xdr:row>
      <xdr:rowOff>1209560</xdr:rowOff>
    </xdr:to>
    <xdr:grpSp>
      <xdr:nvGrpSpPr>
        <xdr:cNvPr id="8" name="Agrupar 7">
          <a:extLst>
            <a:ext uri="{FF2B5EF4-FFF2-40B4-BE49-F238E27FC236}">
              <a16:creationId xmlns:a16="http://schemas.microsoft.com/office/drawing/2014/main" id="{ADACA44C-4F7B-4A65-9DF7-D02BA2A8074C}"/>
            </a:ext>
          </a:extLst>
        </xdr:cNvPr>
        <xdr:cNvGrpSpPr/>
      </xdr:nvGrpSpPr>
      <xdr:grpSpPr>
        <a:xfrm>
          <a:off x="698500" y="0"/>
          <a:ext cx="83724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7C806A6D-8785-47B7-BDF8-FB76DD9B84A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696F1FFB-7E16-4B42-B4F5-69C835DBA77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371475</xdr:colOff>
      <xdr:row>0</xdr:row>
      <xdr:rowOff>1209560</xdr:rowOff>
    </xdr:to>
    <xdr:grpSp>
      <xdr:nvGrpSpPr>
        <xdr:cNvPr id="8" name="Agrupar 7">
          <a:extLst>
            <a:ext uri="{FF2B5EF4-FFF2-40B4-BE49-F238E27FC236}">
              <a16:creationId xmlns:a16="http://schemas.microsoft.com/office/drawing/2014/main" id="{3B8B4B77-6AE9-4275-85B8-0A8E5A1A8A6B}"/>
            </a:ext>
          </a:extLst>
        </xdr:cNvPr>
        <xdr:cNvGrpSpPr/>
      </xdr:nvGrpSpPr>
      <xdr:grpSpPr>
        <a:xfrm>
          <a:off x="698500" y="0"/>
          <a:ext cx="84867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21B353AB-4D96-415F-9A67-93F5450D2C7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198983C1-A97E-4B92-9426-897DA5B061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1133475</xdr:colOff>
      <xdr:row>0</xdr:row>
      <xdr:rowOff>1209560</xdr:rowOff>
    </xdr:to>
    <xdr:grpSp>
      <xdr:nvGrpSpPr>
        <xdr:cNvPr id="8" name="Agrupar 7">
          <a:extLst>
            <a:ext uri="{FF2B5EF4-FFF2-40B4-BE49-F238E27FC236}">
              <a16:creationId xmlns:a16="http://schemas.microsoft.com/office/drawing/2014/main" id="{BC8B8AD9-15AE-4741-A731-E3183178908C}"/>
            </a:ext>
          </a:extLst>
        </xdr:cNvPr>
        <xdr:cNvGrpSpPr/>
      </xdr:nvGrpSpPr>
      <xdr:grpSpPr>
        <a:xfrm>
          <a:off x="698500" y="0"/>
          <a:ext cx="83724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9B4A56F-88D7-4C61-99DC-44B91F3026C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093CD228-906C-4934-8DC6-5A8E7B9D807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485775</xdr:colOff>
      <xdr:row>0</xdr:row>
      <xdr:rowOff>1209560</xdr:rowOff>
    </xdr:to>
    <xdr:grpSp>
      <xdr:nvGrpSpPr>
        <xdr:cNvPr id="8" name="Agrupar 7">
          <a:extLst>
            <a:ext uri="{FF2B5EF4-FFF2-40B4-BE49-F238E27FC236}">
              <a16:creationId xmlns:a16="http://schemas.microsoft.com/office/drawing/2014/main" id="{69DE6F61-C085-4B91-AE14-83AB1A06A8FD}"/>
            </a:ext>
          </a:extLst>
        </xdr:cNvPr>
        <xdr:cNvGrpSpPr/>
      </xdr:nvGrpSpPr>
      <xdr:grpSpPr>
        <a:xfrm>
          <a:off x="698500" y="0"/>
          <a:ext cx="84740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29FF3D1B-7B02-4740-89BF-6D0551B7600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45D05393-FAFA-43B2-9286-81C9A599237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1133475</xdr:colOff>
      <xdr:row>0</xdr:row>
      <xdr:rowOff>1209560</xdr:rowOff>
    </xdr:to>
    <xdr:grpSp>
      <xdr:nvGrpSpPr>
        <xdr:cNvPr id="8" name="Agrupar 7">
          <a:extLst>
            <a:ext uri="{FF2B5EF4-FFF2-40B4-BE49-F238E27FC236}">
              <a16:creationId xmlns:a16="http://schemas.microsoft.com/office/drawing/2014/main" id="{9387D068-A101-4554-885A-7C0C3A6509D3}"/>
            </a:ext>
          </a:extLst>
        </xdr:cNvPr>
        <xdr:cNvGrpSpPr/>
      </xdr:nvGrpSpPr>
      <xdr:grpSpPr>
        <a:xfrm>
          <a:off x="698500" y="0"/>
          <a:ext cx="83724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886AC9D6-D130-473B-B0A6-E3590F7341A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B99DB22E-1E39-4EBF-B346-71ECDECC45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485775</xdr:colOff>
      <xdr:row>0</xdr:row>
      <xdr:rowOff>1209560</xdr:rowOff>
    </xdr:to>
    <xdr:grpSp>
      <xdr:nvGrpSpPr>
        <xdr:cNvPr id="8" name="Agrupar 7">
          <a:extLst>
            <a:ext uri="{FF2B5EF4-FFF2-40B4-BE49-F238E27FC236}">
              <a16:creationId xmlns:a16="http://schemas.microsoft.com/office/drawing/2014/main" id="{08055950-F903-4CD1-97FC-5DAD0A779D20}"/>
            </a:ext>
          </a:extLst>
        </xdr:cNvPr>
        <xdr:cNvGrpSpPr/>
      </xdr:nvGrpSpPr>
      <xdr:grpSpPr>
        <a:xfrm>
          <a:off x="698500" y="0"/>
          <a:ext cx="84740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AC0146CF-5A32-4E8D-9F14-3568DBD0020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1759E14B-349E-4AC6-84B8-EF19F0FDD8F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1133475</xdr:colOff>
      <xdr:row>0</xdr:row>
      <xdr:rowOff>1209560</xdr:rowOff>
    </xdr:to>
    <xdr:grpSp>
      <xdr:nvGrpSpPr>
        <xdr:cNvPr id="8" name="Agrupar 7">
          <a:extLst>
            <a:ext uri="{FF2B5EF4-FFF2-40B4-BE49-F238E27FC236}">
              <a16:creationId xmlns:a16="http://schemas.microsoft.com/office/drawing/2014/main" id="{134AEE71-A240-4F79-908B-C7CE60E0BA8A}"/>
            </a:ext>
          </a:extLst>
        </xdr:cNvPr>
        <xdr:cNvGrpSpPr/>
      </xdr:nvGrpSpPr>
      <xdr:grpSpPr>
        <a:xfrm>
          <a:off x="698500" y="0"/>
          <a:ext cx="83724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A9578FF8-2031-4138-BE0C-C9C6F82A18B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369992F6-DA30-4700-BE86-6C82DFED1BC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4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1190625</xdr:colOff>
      <xdr:row>0</xdr:row>
      <xdr:rowOff>1209560</xdr:rowOff>
    </xdr:to>
    <xdr:grpSp>
      <xdr:nvGrpSpPr>
        <xdr:cNvPr id="8" name="Agrupar 7">
          <a:extLst>
            <a:ext uri="{FF2B5EF4-FFF2-40B4-BE49-F238E27FC236}">
              <a16:creationId xmlns:a16="http://schemas.microsoft.com/office/drawing/2014/main" id="{CBC46942-E92C-4456-B611-E97180BEA560}"/>
            </a:ext>
          </a:extLst>
        </xdr:cNvPr>
        <xdr:cNvGrpSpPr/>
      </xdr:nvGrpSpPr>
      <xdr:grpSpPr>
        <a:xfrm>
          <a:off x="698500" y="0"/>
          <a:ext cx="83661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0270B57F-D418-4219-85FB-E65F4C2B344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0822309D-3F13-446A-B35F-139035F8D89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1323975</xdr:colOff>
      <xdr:row>0</xdr:row>
      <xdr:rowOff>1209560</xdr:rowOff>
    </xdr:to>
    <xdr:grpSp>
      <xdr:nvGrpSpPr>
        <xdr:cNvPr id="5" name="Agrupar 4">
          <a:extLst>
            <a:ext uri="{FF2B5EF4-FFF2-40B4-BE49-F238E27FC236}">
              <a16:creationId xmlns:a16="http://schemas.microsoft.com/office/drawing/2014/main" id="{B2B1198E-EA8C-4033-9F0A-8F624D4A4604}"/>
            </a:ext>
          </a:extLst>
        </xdr:cNvPr>
        <xdr:cNvGrpSpPr/>
      </xdr:nvGrpSpPr>
      <xdr:grpSpPr>
        <a:xfrm>
          <a:off x="698500" y="0"/>
          <a:ext cx="83470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6B10BEC-96FE-4CBE-8018-D5356273245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FDEB3E4-6D40-4603-8078-68E96AB52B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3057525</xdr:colOff>
      <xdr:row>0</xdr:row>
      <xdr:rowOff>1209560</xdr:rowOff>
    </xdr:to>
    <xdr:grpSp>
      <xdr:nvGrpSpPr>
        <xdr:cNvPr id="8" name="Agrupar 7">
          <a:extLst>
            <a:ext uri="{FF2B5EF4-FFF2-40B4-BE49-F238E27FC236}">
              <a16:creationId xmlns:a16="http://schemas.microsoft.com/office/drawing/2014/main" id="{131859F9-DE86-4690-B0C0-4D83B9213B59}"/>
            </a:ext>
          </a:extLst>
        </xdr:cNvPr>
        <xdr:cNvGrpSpPr/>
      </xdr:nvGrpSpPr>
      <xdr:grpSpPr>
        <a:xfrm>
          <a:off x="698500" y="0"/>
          <a:ext cx="80994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CE0B31D2-9B18-419A-B8BD-1B24B959F43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4009E225-6381-412D-8536-3A9C6A4ED4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1133475</xdr:colOff>
      <xdr:row>0</xdr:row>
      <xdr:rowOff>1209560</xdr:rowOff>
    </xdr:to>
    <xdr:grpSp>
      <xdr:nvGrpSpPr>
        <xdr:cNvPr id="8" name="Agrupar 7">
          <a:extLst>
            <a:ext uri="{FF2B5EF4-FFF2-40B4-BE49-F238E27FC236}">
              <a16:creationId xmlns:a16="http://schemas.microsoft.com/office/drawing/2014/main" id="{25282EF3-0804-401B-B7C9-E4A750487E9F}"/>
            </a:ext>
          </a:extLst>
        </xdr:cNvPr>
        <xdr:cNvGrpSpPr/>
      </xdr:nvGrpSpPr>
      <xdr:grpSpPr>
        <a:xfrm>
          <a:off x="698500" y="0"/>
          <a:ext cx="83724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E00B012D-ABC2-4408-BB63-2EA3200C0B6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0C6BBC51-D6F1-4DC4-825D-62ED1D2128E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485775</xdr:colOff>
      <xdr:row>0</xdr:row>
      <xdr:rowOff>1209560</xdr:rowOff>
    </xdr:to>
    <xdr:grpSp>
      <xdr:nvGrpSpPr>
        <xdr:cNvPr id="11" name="Agrupar 10">
          <a:extLst>
            <a:ext uri="{FF2B5EF4-FFF2-40B4-BE49-F238E27FC236}">
              <a16:creationId xmlns:a16="http://schemas.microsoft.com/office/drawing/2014/main" id="{E028705B-C60A-4162-A10C-3C9117488315}"/>
            </a:ext>
          </a:extLst>
        </xdr:cNvPr>
        <xdr:cNvGrpSpPr/>
      </xdr:nvGrpSpPr>
      <xdr:grpSpPr>
        <a:xfrm>
          <a:off x="698500" y="0"/>
          <a:ext cx="8474075" cy="1209560"/>
          <a:chOff x="466725" y="0"/>
          <a:chExt cx="7705725" cy="1206394"/>
        </a:xfrm>
      </xdr:grpSpPr>
      <xdr:sp macro="" textlink="">
        <xdr:nvSpPr>
          <xdr:cNvPr id="12" name="Seta para a esquerda 4" descr="Índice" title="Índice">
            <a:hlinkClick xmlns:r="http://schemas.openxmlformats.org/officeDocument/2006/relationships" r:id="rId1"/>
            <a:extLst>
              <a:ext uri="{FF2B5EF4-FFF2-40B4-BE49-F238E27FC236}">
                <a16:creationId xmlns:a16="http://schemas.microsoft.com/office/drawing/2014/main" id="{B0CFC1E3-61D8-4B8A-AD25-30744959FA3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3" name="Imagem 12" descr="2023-CGE-logo-pequeno-1.png">
            <a:extLst>
              <a:ext uri="{FF2B5EF4-FFF2-40B4-BE49-F238E27FC236}">
                <a16:creationId xmlns:a16="http://schemas.microsoft.com/office/drawing/2014/main" id="{DAB329FA-BE45-46E0-BC81-84B1459CDC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2314575</xdr:colOff>
      <xdr:row>0</xdr:row>
      <xdr:rowOff>1209560</xdr:rowOff>
    </xdr:to>
    <xdr:grpSp>
      <xdr:nvGrpSpPr>
        <xdr:cNvPr id="17" name="Agrupar 16">
          <a:extLst>
            <a:ext uri="{FF2B5EF4-FFF2-40B4-BE49-F238E27FC236}">
              <a16:creationId xmlns:a16="http://schemas.microsoft.com/office/drawing/2014/main" id="{4128C9C7-FF55-4B6F-B0F7-AA006FE3467E}"/>
            </a:ext>
          </a:extLst>
        </xdr:cNvPr>
        <xdr:cNvGrpSpPr/>
      </xdr:nvGrpSpPr>
      <xdr:grpSpPr>
        <a:xfrm>
          <a:off x="698500" y="0"/>
          <a:ext cx="8220075" cy="1209560"/>
          <a:chOff x="466725" y="0"/>
          <a:chExt cx="7705725" cy="1206394"/>
        </a:xfrm>
      </xdr:grpSpPr>
      <xdr:sp macro="" textlink="">
        <xdr:nvSpPr>
          <xdr:cNvPr id="18" name="Seta para a esquerda 4" descr="Índice" title="Índice">
            <a:hlinkClick xmlns:r="http://schemas.openxmlformats.org/officeDocument/2006/relationships" r:id="rId1"/>
            <a:extLst>
              <a:ext uri="{FF2B5EF4-FFF2-40B4-BE49-F238E27FC236}">
                <a16:creationId xmlns:a16="http://schemas.microsoft.com/office/drawing/2014/main" id="{6ACC4ECC-3B92-41DF-AF6B-0EE79A70A48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9" name="Imagem 18" descr="2023-CGE-logo-pequeno-1.png">
            <a:extLst>
              <a:ext uri="{FF2B5EF4-FFF2-40B4-BE49-F238E27FC236}">
                <a16:creationId xmlns:a16="http://schemas.microsoft.com/office/drawing/2014/main" id="{250AE515-174C-43CF-8BFE-EE3D747F32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1133475</xdr:colOff>
      <xdr:row>0</xdr:row>
      <xdr:rowOff>1209560</xdr:rowOff>
    </xdr:to>
    <xdr:grpSp>
      <xdr:nvGrpSpPr>
        <xdr:cNvPr id="11" name="Agrupar 10">
          <a:extLst>
            <a:ext uri="{FF2B5EF4-FFF2-40B4-BE49-F238E27FC236}">
              <a16:creationId xmlns:a16="http://schemas.microsoft.com/office/drawing/2014/main" id="{5D499A8F-2084-4257-BD66-E2F056A0B1DC}"/>
            </a:ext>
          </a:extLst>
        </xdr:cNvPr>
        <xdr:cNvGrpSpPr/>
      </xdr:nvGrpSpPr>
      <xdr:grpSpPr>
        <a:xfrm>
          <a:off x="698500" y="0"/>
          <a:ext cx="8372475" cy="1209560"/>
          <a:chOff x="466725" y="0"/>
          <a:chExt cx="7705725" cy="1206394"/>
        </a:xfrm>
      </xdr:grpSpPr>
      <xdr:sp macro="" textlink="">
        <xdr:nvSpPr>
          <xdr:cNvPr id="12" name="Seta para a esquerda 4" descr="Índice" title="Índice">
            <a:hlinkClick xmlns:r="http://schemas.openxmlformats.org/officeDocument/2006/relationships" r:id="rId1"/>
            <a:extLst>
              <a:ext uri="{FF2B5EF4-FFF2-40B4-BE49-F238E27FC236}">
                <a16:creationId xmlns:a16="http://schemas.microsoft.com/office/drawing/2014/main" id="{8358CFFC-06AD-44B5-AF23-0858EDD227D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3" name="Imagem 12" descr="2023-CGE-logo-pequeno-1.png">
            <a:extLst>
              <a:ext uri="{FF2B5EF4-FFF2-40B4-BE49-F238E27FC236}">
                <a16:creationId xmlns:a16="http://schemas.microsoft.com/office/drawing/2014/main" id="{8429148C-1B5D-451A-8CA1-37373FE879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371475</xdr:colOff>
      <xdr:row>0</xdr:row>
      <xdr:rowOff>1209560</xdr:rowOff>
    </xdr:to>
    <xdr:grpSp>
      <xdr:nvGrpSpPr>
        <xdr:cNvPr id="11" name="Agrupar 10">
          <a:extLst>
            <a:ext uri="{FF2B5EF4-FFF2-40B4-BE49-F238E27FC236}">
              <a16:creationId xmlns:a16="http://schemas.microsoft.com/office/drawing/2014/main" id="{C216090B-B7E2-4596-A340-D403C098CAF8}"/>
            </a:ext>
          </a:extLst>
        </xdr:cNvPr>
        <xdr:cNvGrpSpPr/>
      </xdr:nvGrpSpPr>
      <xdr:grpSpPr>
        <a:xfrm>
          <a:off x="698500" y="0"/>
          <a:ext cx="8486775" cy="1209560"/>
          <a:chOff x="466725" y="0"/>
          <a:chExt cx="7705725" cy="1206394"/>
        </a:xfrm>
      </xdr:grpSpPr>
      <xdr:sp macro="" textlink="">
        <xdr:nvSpPr>
          <xdr:cNvPr id="12" name="Seta para a esquerda 4" descr="Índice" title="Índice">
            <a:hlinkClick xmlns:r="http://schemas.openxmlformats.org/officeDocument/2006/relationships" r:id="rId1"/>
            <a:extLst>
              <a:ext uri="{FF2B5EF4-FFF2-40B4-BE49-F238E27FC236}">
                <a16:creationId xmlns:a16="http://schemas.microsoft.com/office/drawing/2014/main" id="{35692AEC-E2F5-411A-BA56-7FE35AFFFB1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3" name="Imagem 12" descr="2023-CGE-logo-pequeno-1.png">
            <a:extLst>
              <a:ext uri="{FF2B5EF4-FFF2-40B4-BE49-F238E27FC236}">
                <a16:creationId xmlns:a16="http://schemas.microsoft.com/office/drawing/2014/main" id="{73B3E201-FEC6-4E8E-A82F-DDDFEAA85D8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371475</xdr:colOff>
      <xdr:row>0</xdr:row>
      <xdr:rowOff>1209560</xdr:rowOff>
    </xdr:to>
    <xdr:grpSp>
      <xdr:nvGrpSpPr>
        <xdr:cNvPr id="8" name="Agrupar 7">
          <a:extLst>
            <a:ext uri="{FF2B5EF4-FFF2-40B4-BE49-F238E27FC236}">
              <a16:creationId xmlns:a16="http://schemas.microsoft.com/office/drawing/2014/main" id="{45C7AC16-A54C-45E3-B136-0F6526D8E3ED}"/>
            </a:ext>
          </a:extLst>
        </xdr:cNvPr>
        <xdr:cNvGrpSpPr/>
      </xdr:nvGrpSpPr>
      <xdr:grpSpPr>
        <a:xfrm>
          <a:off x="698500" y="0"/>
          <a:ext cx="85121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A64CE78C-A76D-4D8E-9D39-5A1B4C68E7C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CE3AED31-C5CE-4505-99C5-2F1F56D798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1295400</xdr:colOff>
      <xdr:row>0</xdr:row>
      <xdr:rowOff>1209560</xdr:rowOff>
    </xdr:to>
    <xdr:grpSp>
      <xdr:nvGrpSpPr>
        <xdr:cNvPr id="8" name="Agrupar 7">
          <a:extLst>
            <a:ext uri="{FF2B5EF4-FFF2-40B4-BE49-F238E27FC236}">
              <a16:creationId xmlns:a16="http://schemas.microsoft.com/office/drawing/2014/main" id="{8E6E83B8-53ED-45D0-B43D-F7E04C02CB5E}"/>
            </a:ext>
          </a:extLst>
        </xdr:cNvPr>
        <xdr:cNvGrpSpPr/>
      </xdr:nvGrpSpPr>
      <xdr:grpSpPr>
        <a:xfrm>
          <a:off x="698500" y="0"/>
          <a:ext cx="83566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38AF8A1F-BEA4-4D9A-9E15-BD55071EADD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47F55411-98EA-46A3-8619-A8F83016DFF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1733550</xdr:colOff>
      <xdr:row>0</xdr:row>
      <xdr:rowOff>1209560</xdr:rowOff>
    </xdr:to>
    <xdr:grpSp>
      <xdr:nvGrpSpPr>
        <xdr:cNvPr id="8" name="Agrupar 7">
          <a:extLst>
            <a:ext uri="{FF2B5EF4-FFF2-40B4-BE49-F238E27FC236}">
              <a16:creationId xmlns:a16="http://schemas.microsoft.com/office/drawing/2014/main" id="{692C72D6-5515-4270-9DEE-D3DF7A5C81B4}"/>
            </a:ext>
          </a:extLst>
        </xdr:cNvPr>
        <xdr:cNvGrpSpPr/>
      </xdr:nvGrpSpPr>
      <xdr:grpSpPr>
        <a:xfrm>
          <a:off x="698500" y="0"/>
          <a:ext cx="82994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2D2B8A97-1C3B-45D2-BE14-6383F42456A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981E51FE-2560-41F8-965E-33ED054C18B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5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438150</xdr:colOff>
      <xdr:row>0</xdr:row>
      <xdr:rowOff>1209560</xdr:rowOff>
    </xdr:to>
    <xdr:grpSp>
      <xdr:nvGrpSpPr>
        <xdr:cNvPr id="11" name="Agrupar 10">
          <a:extLst>
            <a:ext uri="{FF2B5EF4-FFF2-40B4-BE49-F238E27FC236}">
              <a16:creationId xmlns:a16="http://schemas.microsoft.com/office/drawing/2014/main" id="{3950DD43-F2BC-4158-8225-C05615AA4F8E}"/>
            </a:ext>
          </a:extLst>
        </xdr:cNvPr>
        <xdr:cNvGrpSpPr/>
      </xdr:nvGrpSpPr>
      <xdr:grpSpPr>
        <a:xfrm>
          <a:off x="698500" y="0"/>
          <a:ext cx="8489950" cy="1209560"/>
          <a:chOff x="466725" y="0"/>
          <a:chExt cx="7705725" cy="1206394"/>
        </a:xfrm>
      </xdr:grpSpPr>
      <xdr:sp macro="" textlink="">
        <xdr:nvSpPr>
          <xdr:cNvPr id="12" name="Seta para a esquerda 4" descr="Índice" title="Índice">
            <a:hlinkClick xmlns:r="http://schemas.openxmlformats.org/officeDocument/2006/relationships" r:id="rId1"/>
            <a:extLst>
              <a:ext uri="{FF2B5EF4-FFF2-40B4-BE49-F238E27FC236}">
                <a16:creationId xmlns:a16="http://schemas.microsoft.com/office/drawing/2014/main" id="{7FD8DF98-FE85-41D7-9500-F8E3ED7C4C9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3" name="Imagem 12" descr="2023-CGE-logo-pequeno-1.png">
            <a:extLst>
              <a:ext uri="{FF2B5EF4-FFF2-40B4-BE49-F238E27FC236}">
                <a16:creationId xmlns:a16="http://schemas.microsoft.com/office/drawing/2014/main" id="{91DC38BD-C40E-49C7-A1BC-D86BF954270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1924050</xdr:colOff>
      <xdr:row>0</xdr:row>
      <xdr:rowOff>1209560</xdr:rowOff>
    </xdr:to>
    <xdr:grpSp>
      <xdr:nvGrpSpPr>
        <xdr:cNvPr id="5" name="Agrupar 4">
          <a:extLst>
            <a:ext uri="{FF2B5EF4-FFF2-40B4-BE49-F238E27FC236}">
              <a16:creationId xmlns:a16="http://schemas.microsoft.com/office/drawing/2014/main" id="{AEAD7E1B-C8EE-47F6-8BEE-B83979AB9FE7}"/>
            </a:ext>
          </a:extLst>
        </xdr:cNvPr>
        <xdr:cNvGrpSpPr/>
      </xdr:nvGrpSpPr>
      <xdr:grpSpPr>
        <a:xfrm>
          <a:off x="698500" y="0"/>
          <a:ext cx="82867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FF1C07C3-F8ED-4114-AB97-1DD90426E1C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6F498F95-CF01-4122-B306-4397E5E8F90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5076825</xdr:colOff>
      <xdr:row>0</xdr:row>
      <xdr:rowOff>1209560</xdr:rowOff>
    </xdr:to>
    <xdr:grpSp>
      <xdr:nvGrpSpPr>
        <xdr:cNvPr id="8" name="Agrupar 7">
          <a:extLst>
            <a:ext uri="{FF2B5EF4-FFF2-40B4-BE49-F238E27FC236}">
              <a16:creationId xmlns:a16="http://schemas.microsoft.com/office/drawing/2014/main" id="{743F9C2A-4170-4332-98B6-91595739D883}"/>
            </a:ext>
          </a:extLst>
        </xdr:cNvPr>
        <xdr:cNvGrpSpPr/>
      </xdr:nvGrpSpPr>
      <xdr:grpSpPr>
        <a:xfrm>
          <a:off x="698500" y="0"/>
          <a:ext cx="78200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59369AA7-8904-4A3A-AE82-A9F90264747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325B4603-A198-4582-B9B3-41694CF53BB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5057775</xdr:colOff>
      <xdr:row>0</xdr:row>
      <xdr:rowOff>1209560</xdr:rowOff>
    </xdr:to>
    <xdr:grpSp>
      <xdr:nvGrpSpPr>
        <xdr:cNvPr id="8" name="Agrupar 7">
          <a:extLst>
            <a:ext uri="{FF2B5EF4-FFF2-40B4-BE49-F238E27FC236}">
              <a16:creationId xmlns:a16="http://schemas.microsoft.com/office/drawing/2014/main" id="{88EEE230-2262-45CC-81FC-21D0D75CB848}"/>
            </a:ext>
          </a:extLst>
        </xdr:cNvPr>
        <xdr:cNvGrpSpPr/>
      </xdr:nvGrpSpPr>
      <xdr:grpSpPr>
        <a:xfrm>
          <a:off x="698500" y="0"/>
          <a:ext cx="78263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76CBDD4F-5FA3-46AE-868B-F15C5A188B9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072505DE-2DFD-4C1A-9171-C05361AD91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5191125</xdr:colOff>
      <xdr:row>0</xdr:row>
      <xdr:rowOff>1209560</xdr:rowOff>
    </xdr:to>
    <xdr:grpSp>
      <xdr:nvGrpSpPr>
        <xdr:cNvPr id="8" name="Agrupar 7">
          <a:extLst>
            <a:ext uri="{FF2B5EF4-FFF2-40B4-BE49-F238E27FC236}">
              <a16:creationId xmlns:a16="http://schemas.microsoft.com/office/drawing/2014/main" id="{E135E6C2-124D-4DCB-B9D5-B7BD00C5A384}"/>
            </a:ext>
          </a:extLst>
        </xdr:cNvPr>
        <xdr:cNvGrpSpPr/>
      </xdr:nvGrpSpPr>
      <xdr:grpSpPr>
        <a:xfrm>
          <a:off x="660400" y="0"/>
          <a:ext cx="78073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AD6BF4EF-7041-4669-8EF7-A8FF4C7DF25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F1444AD-87D6-4D9E-B4B3-F9517FD1C0E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5095875</xdr:colOff>
      <xdr:row>0</xdr:row>
      <xdr:rowOff>1209560</xdr:rowOff>
    </xdr:to>
    <xdr:grpSp>
      <xdr:nvGrpSpPr>
        <xdr:cNvPr id="8" name="Agrupar 7">
          <a:extLst>
            <a:ext uri="{FF2B5EF4-FFF2-40B4-BE49-F238E27FC236}">
              <a16:creationId xmlns:a16="http://schemas.microsoft.com/office/drawing/2014/main" id="{2AB34AF4-AF61-4423-96BD-74CC7F793BFC}"/>
            </a:ext>
          </a:extLst>
        </xdr:cNvPr>
        <xdr:cNvGrpSpPr/>
      </xdr:nvGrpSpPr>
      <xdr:grpSpPr>
        <a:xfrm>
          <a:off x="660400" y="0"/>
          <a:ext cx="78136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CAD07945-DCFE-4A34-86A4-EC99305F862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A45F1255-D28B-45AB-8471-50A699446B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3190875</xdr:colOff>
      <xdr:row>0</xdr:row>
      <xdr:rowOff>1209560</xdr:rowOff>
    </xdr:to>
    <xdr:grpSp>
      <xdr:nvGrpSpPr>
        <xdr:cNvPr id="8" name="Agrupar 7">
          <a:extLst>
            <a:ext uri="{FF2B5EF4-FFF2-40B4-BE49-F238E27FC236}">
              <a16:creationId xmlns:a16="http://schemas.microsoft.com/office/drawing/2014/main" id="{DF9D9734-983C-442F-9A37-D160F20CD432}"/>
            </a:ext>
          </a:extLst>
        </xdr:cNvPr>
        <xdr:cNvGrpSpPr/>
      </xdr:nvGrpSpPr>
      <xdr:grpSpPr>
        <a:xfrm>
          <a:off x="660400" y="0"/>
          <a:ext cx="80676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F921AF44-58A4-4E5F-A63C-6BD46F468F5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7348751-AA19-424E-9B9F-9B7F989E580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1009650</xdr:colOff>
      <xdr:row>0</xdr:row>
      <xdr:rowOff>1209560</xdr:rowOff>
    </xdr:to>
    <xdr:grpSp>
      <xdr:nvGrpSpPr>
        <xdr:cNvPr id="8" name="Agrupar 7">
          <a:extLst>
            <a:ext uri="{FF2B5EF4-FFF2-40B4-BE49-F238E27FC236}">
              <a16:creationId xmlns:a16="http://schemas.microsoft.com/office/drawing/2014/main" id="{81ED3EE2-FC33-402C-B9A3-9776E38F4314}"/>
            </a:ext>
          </a:extLst>
        </xdr:cNvPr>
        <xdr:cNvGrpSpPr/>
      </xdr:nvGrpSpPr>
      <xdr:grpSpPr>
        <a:xfrm>
          <a:off x="698500" y="0"/>
          <a:ext cx="83756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A0FE8CB5-26D1-4A6F-9F3C-C0DFF765DEF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C61ED893-068E-48C6-92DC-E64AD6010F7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5276850</xdr:colOff>
      <xdr:row>0</xdr:row>
      <xdr:rowOff>1209560</xdr:rowOff>
    </xdr:to>
    <xdr:grpSp>
      <xdr:nvGrpSpPr>
        <xdr:cNvPr id="8" name="Agrupar 7">
          <a:extLst>
            <a:ext uri="{FF2B5EF4-FFF2-40B4-BE49-F238E27FC236}">
              <a16:creationId xmlns:a16="http://schemas.microsoft.com/office/drawing/2014/main" id="{50D99589-1B9C-4350-BA25-4289E789B896}"/>
            </a:ext>
          </a:extLst>
        </xdr:cNvPr>
        <xdr:cNvGrpSpPr/>
      </xdr:nvGrpSpPr>
      <xdr:grpSpPr>
        <a:xfrm>
          <a:off x="698500" y="0"/>
          <a:ext cx="77914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B699B7A-142D-471C-A2B3-00516517277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B2E3BBD-172D-4844-9720-CA483E063B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790575</xdr:colOff>
      <xdr:row>0</xdr:row>
      <xdr:rowOff>1209560</xdr:rowOff>
    </xdr:to>
    <xdr:grpSp>
      <xdr:nvGrpSpPr>
        <xdr:cNvPr id="8" name="Agrupar 7">
          <a:extLst>
            <a:ext uri="{FF2B5EF4-FFF2-40B4-BE49-F238E27FC236}">
              <a16:creationId xmlns:a16="http://schemas.microsoft.com/office/drawing/2014/main" id="{A4DD352A-AF7E-425D-B373-5AD514694D1E}"/>
            </a:ext>
          </a:extLst>
        </xdr:cNvPr>
        <xdr:cNvGrpSpPr/>
      </xdr:nvGrpSpPr>
      <xdr:grpSpPr>
        <a:xfrm>
          <a:off x="698500" y="0"/>
          <a:ext cx="84359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278EC21-C0EF-4ABC-A4EF-DBA10481C4F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B989F398-E8DF-4E18-B1A3-9AC284E78A4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1266825</xdr:colOff>
      <xdr:row>0</xdr:row>
      <xdr:rowOff>1209560</xdr:rowOff>
    </xdr:to>
    <xdr:grpSp>
      <xdr:nvGrpSpPr>
        <xdr:cNvPr id="8" name="Agrupar 7">
          <a:extLst>
            <a:ext uri="{FF2B5EF4-FFF2-40B4-BE49-F238E27FC236}">
              <a16:creationId xmlns:a16="http://schemas.microsoft.com/office/drawing/2014/main" id="{777FD561-34B6-4263-B751-A2351D4F8CA0}"/>
            </a:ext>
          </a:extLst>
        </xdr:cNvPr>
        <xdr:cNvGrpSpPr/>
      </xdr:nvGrpSpPr>
      <xdr:grpSpPr>
        <a:xfrm>
          <a:off x="698500" y="0"/>
          <a:ext cx="83915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018A878-104E-4B82-8A22-9A838994E41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A1076BD-D664-409C-9E24-F96E933F126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6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485775</xdr:colOff>
      <xdr:row>0</xdr:row>
      <xdr:rowOff>1209560</xdr:rowOff>
    </xdr:to>
    <xdr:grpSp>
      <xdr:nvGrpSpPr>
        <xdr:cNvPr id="8" name="Agrupar 7">
          <a:extLst>
            <a:ext uri="{FF2B5EF4-FFF2-40B4-BE49-F238E27FC236}">
              <a16:creationId xmlns:a16="http://schemas.microsoft.com/office/drawing/2014/main" id="{68AA737F-C75E-441D-A8B8-CEA4CD3105FA}"/>
            </a:ext>
          </a:extLst>
        </xdr:cNvPr>
        <xdr:cNvGrpSpPr/>
      </xdr:nvGrpSpPr>
      <xdr:grpSpPr>
        <a:xfrm>
          <a:off x="698500" y="0"/>
          <a:ext cx="84740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8F4C54B0-0388-4A79-BA1B-C4CA266FB35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61152F5F-A3CB-44B6-A09C-59A5B49D43A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628650</xdr:colOff>
      <xdr:row>0</xdr:row>
      <xdr:rowOff>1209560</xdr:rowOff>
    </xdr:to>
    <xdr:grpSp>
      <xdr:nvGrpSpPr>
        <xdr:cNvPr id="5" name="Agrupar 4">
          <a:extLst>
            <a:ext uri="{FF2B5EF4-FFF2-40B4-BE49-F238E27FC236}">
              <a16:creationId xmlns:a16="http://schemas.microsoft.com/office/drawing/2014/main" id="{68F41A64-F30A-44B8-B7B1-48963A189909}"/>
            </a:ext>
          </a:extLst>
        </xdr:cNvPr>
        <xdr:cNvGrpSpPr/>
      </xdr:nvGrpSpPr>
      <xdr:grpSpPr>
        <a:xfrm>
          <a:off x="698500" y="0"/>
          <a:ext cx="84518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8111E3C-AEB9-4BFA-89E4-7BDE3C58125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11B07D8-6C5E-4EC1-881D-A1074C5EC1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790575</xdr:colOff>
      <xdr:row>0</xdr:row>
      <xdr:rowOff>1209560</xdr:rowOff>
    </xdr:to>
    <xdr:grpSp>
      <xdr:nvGrpSpPr>
        <xdr:cNvPr id="8" name="Agrupar 7">
          <a:extLst>
            <a:ext uri="{FF2B5EF4-FFF2-40B4-BE49-F238E27FC236}">
              <a16:creationId xmlns:a16="http://schemas.microsoft.com/office/drawing/2014/main" id="{AB5F82C2-CA88-4329-A354-ED99D2CCBD35}"/>
            </a:ext>
          </a:extLst>
        </xdr:cNvPr>
        <xdr:cNvGrpSpPr/>
      </xdr:nvGrpSpPr>
      <xdr:grpSpPr>
        <a:xfrm>
          <a:off x="698500" y="0"/>
          <a:ext cx="84359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BFEB9D40-EF6A-42D6-B0CF-19EF512170B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80C2B8B8-5AD5-4124-B209-10E470F90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857250</xdr:colOff>
      <xdr:row>0</xdr:row>
      <xdr:rowOff>1209560</xdr:rowOff>
    </xdr:to>
    <xdr:grpSp>
      <xdr:nvGrpSpPr>
        <xdr:cNvPr id="8" name="Agrupar 7">
          <a:extLst>
            <a:ext uri="{FF2B5EF4-FFF2-40B4-BE49-F238E27FC236}">
              <a16:creationId xmlns:a16="http://schemas.microsoft.com/office/drawing/2014/main" id="{EF622269-3237-4076-BB12-C5D0BF955BFC}"/>
            </a:ext>
          </a:extLst>
        </xdr:cNvPr>
        <xdr:cNvGrpSpPr/>
      </xdr:nvGrpSpPr>
      <xdr:grpSpPr>
        <a:xfrm>
          <a:off x="698500" y="0"/>
          <a:ext cx="84137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E188EB47-748F-4669-95EF-1EB61F2AF76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E0630735-F37E-4619-AEAC-9D608EAE089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790575</xdr:colOff>
      <xdr:row>0</xdr:row>
      <xdr:rowOff>1209560</xdr:rowOff>
    </xdr:to>
    <xdr:grpSp>
      <xdr:nvGrpSpPr>
        <xdr:cNvPr id="8" name="Agrupar 7">
          <a:extLst>
            <a:ext uri="{FF2B5EF4-FFF2-40B4-BE49-F238E27FC236}">
              <a16:creationId xmlns:a16="http://schemas.microsoft.com/office/drawing/2014/main" id="{8A9D962E-6198-41AC-879B-66F95C9C34A1}"/>
            </a:ext>
          </a:extLst>
        </xdr:cNvPr>
        <xdr:cNvGrpSpPr/>
      </xdr:nvGrpSpPr>
      <xdr:grpSpPr>
        <a:xfrm>
          <a:off x="698500" y="0"/>
          <a:ext cx="84359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6A78C8E8-3B2B-4040-B8C1-66E4EF23ECF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4B68515B-836F-4FB4-8C10-092C84D034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3619500</xdr:colOff>
      <xdr:row>0</xdr:row>
      <xdr:rowOff>1209560</xdr:rowOff>
    </xdr:to>
    <xdr:grpSp>
      <xdr:nvGrpSpPr>
        <xdr:cNvPr id="8" name="Agrupar 7">
          <a:extLst>
            <a:ext uri="{FF2B5EF4-FFF2-40B4-BE49-F238E27FC236}">
              <a16:creationId xmlns:a16="http://schemas.microsoft.com/office/drawing/2014/main" id="{3C8A4BD8-6669-4A77-8EBF-DEC05E54CA89}"/>
            </a:ext>
          </a:extLst>
        </xdr:cNvPr>
        <xdr:cNvGrpSpPr/>
      </xdr:nvGrpSpPr>
      <xdr:grpSpPr>
        <a:xfrm>
          <a:off x="698500" y="0"/>
          <a:ext cx="80264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D9B9F5B-0DDD-4DB3-82DF-36F5D0807EC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A7934A1C-2A05-4ACD-A823-E662E02603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12</xdr:col>
      <xdr:colOff>1133475</xdr:colOff>
      <xdr:row>0</xdr:row>
      <xdr:rowOff>1209560</xdr:rowOff>
    </xdr:to>
    <xdr:grpSp>
      <xdr:nvGrpSpPr>
        <xdr:cNvPr id="8" name="Agrupar 7">
          <a:extLst>
            <a:ext uri="{FF2B5EF4-FFF2-40B4-BE49-F238E27FC236}">
              <a16:creationId xmlns:a16="http://schemas.microsoft.com/office/drawing/2014/main" id="{3F38593B-4FAA-472D-B06A-4CBB5AE0B019}"/>
            </a:ext>
          </a:extLst>
        </xdr:cNvPr>
        <xdr:cNvGrpSpPr/>
      </xdr:nvGrpSpPr>
      <xdr:grpSpPr>
        <a:xfrm>
          <a:off x="698500" y="0"/>
          <a:ext cx="83978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2DF679A9-50E6-4DF3-B9BA-01FFC6C3C8A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053815BB-AD80-4606-BB76-291915F5342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133350</xdr:colOff>
      <xdr:row>0</xdr:row>
      <xdr:rowOff>1209560</xdr:rowOff>
    </xdr:to>
    <xdr:grpSp>
      <xdr:nvGrpSpPr>
        <xdr:cNvPr id="8" name="Agrupar 7">
          <a:extLst>
            <a:ext uri="{FF2B5EF4-FFF2-40B4-BE49-F238E27FC236}">
              <a16:creationId xmlns:a16="http://schemas.microsoft.com/office/drawing/2014/main" id="{B2DAC32B-395C-4283-8FA6-98D9AE000D81}"/>
            </a:ext>
          </a:extLst>
        </xdr:cNvPr>
        <xdr:cNvGrpSpPr/>
      </xdr:nvGrpSpPr>
      <xdr:grpSpPr>
        <a:xfrm>
          <a:off x="698500" y="0"/>
          <a:ext cx="85280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3FE84B31-A47E-4D4B-AE7C-85F798CCC5E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6D98086C-2320-468D-830B-11755E6D7BB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657225</xdr:colOff>
      <xdr:row>0</xdr:row>
      <xdr:rowOff>1209560</xdr:rowOff>
    </xdr:to>
    <xdr:grpSp>
      <xdr:nvGrpSpPr>
        <xdr:cNvPr id="8" name="Agrupar 7">
          <a:extLst>
            <a:ext uri="{FF2B5EF4-FFF2-40B4-BE49-F238E27FC236}">
              <a16:creationId xmlns:a16="http://schemas.microsoft.com/office/drawing/2014/main" id="{7AE0FA0B-8E38-47E8-89C5-1B00CB1CA8FE}"/>
            </a:ext>
          </a:extLst>
        </xdr:cNvPr>
        <xdr:cNvGrpSpPr/>
      </xdr:nvGrpSpPr>
      <xdr:grpSpPr>
        <a:xfrm>
          <a:off x="698500" y="0"/>
          <a:ext cx="84550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637D2EBE-004F-4017-8C77-D86F64A9055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E7EEBCF0-A86E-438E-AD3C-878FE83DD0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485775</xdr:colOff>
      <xdr:row>0</xdr:row>
      <xdr:rowOff>1209560</xdr:rowOff>
    </xdr:to>
    <xdr:grpSp>
      <xdr:nvGrpSpPr>
        <xdr:cNvPr id="8" name="Agrupar 7">
          <a:extLst>
            <a:ext uri="{FF2B5EF4-FFF2-40B4-BE49-F238E27FC236}">
              <a16:creationId xmlns:a16="http://schemas.microsoft.com/office/drawing/2014/main" id="{E19F5726-631A-4BE4-BD8F-16E63ECDC392}"/>
            </a:ext>
          </a:extLst>
        </xdr:cNvPr>
        <xdr:cNvGrpSpPr/>
      </xdr:nvGrpSpPr>
      <xdr:grpSpPr>
        <a:xfrm>
          <a:off x="698500" y="0"/>
          <a:ext cx="84740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DE7B2A1-EE97-46C2-BE3C-EE5D2CB822B8}"/>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7BBC642-9EF2-4922-ACB1-A6D0D4DF68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12</xdr:col>
      <xdr:colOff>114300</xdr:colOff>
      <xdr:row>0</xdr:row>
      <xdr:rowOff>1209560</xdr:rowOff>
    </xdr:to>
    <xdr:grpSp>
      <xdr:nvGrpSpPr>
        <xdr:cNvPr id="8" name="Agrupar 7">
          <a:extLst>
            <a:ext uri="{FF2B5EF4-FFF2-40B4-BE49-F238E27FC236}">
              <a16:creationId xmlns:a16="http://schemas.microsoft.com/office/drawing/2014/main" id="{ED4E6F32-648F-479E-B8F6-8EC365CF450E}"/>
            </a:ext>
          </a:extLst>
        </xdr:cNvPr>
        <xdr:cNvGrpSpPr/>
      </xdr:nvGrpSpPr>
      <xdr:grpSpPr>
        <a:xfrm>
          <a:off x="698500" y="0"/>
          <a:ext cx="84963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B9280CA1-1304-4B34-8CFA-C8975642AAD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AD7E5F4A-B2B7-47F7-A694-70D9374E81C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7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1171575</xdr:colOff>
      <xdr:row>0</xdr:row>
      <xdr:rowOff>1209560</xdr:rowOff>
    </xdr:to>
    <xdr:grpSp>
      <xdr:nvGrpSpPr>
        <xdr:cNvPr id="8" name="Agrupar 7">
          <a:extLst>
            <a:ext uri="{FF2B5EF4-FFF2-40B4-BE49-F238E27FC236}">
              <a16:creationId xmlns:a16="http://schemas.microsoft.com/office/drawing/2014/main" id="{A9A41667-5DBD-402B-A547-0A0891B9F3ED}"/>
            </a:ext>
          </a:extLst>
        </xdr:cNvPr>
        <xdr:cNvGrpSpPr/>
      </xdr:nvGrpSpPr>
      <xdr:grpSpPr>
        <a:xfrm>
          <a:off x="698500" y="0"/>
          <a:ext cx="83724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411A704-E6D3-4E2B-8B23-C7980B9D114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CB4CFC2F-7392-48B2-80DE-9A053C2214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3362325</xdr:colOff>
      <xdr:row>0</xdr:row>
      <xdr:rowOff>1209560</xdr:rowOff>
    </xdr:to>
    <xdr:grpSp>
      <xdr:nvGrpSpPr>
        <xdr:cNvPr id="5" name="Agrupar 4">
          <a:extLst>
            <a:ext uri="{FF2B5EF4-FFF2-40B4-BE49-F238E27FC236}">
              <a16:creationId xmlns:a16="http://schemas.microsoft.com/office/drawing/2014/main" id="{CC673BEE-6A7B-4293-B9BA-B6059FA3E84C}"/>
            </a:ext>
          </a:extLst>
        </xdr:cNvPr>
        <xdr:cNvGrpSpPr/>
      </xdr:nvGrpSpPr>
      <xdr:grpSpPr>
        <a:xfrm>
          <a:off x="698500" y="0"/>
          <a:ext cx="80486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F82459E0-7CD2-4EF4-8481-49295849826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8D0C4E5-3E48-4409-BC6C-7277C3694D7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790575</xdr:colOff>
      <xdr:row>0</xdr:row>
      <xdr:rowOff>1209560</xdr:rowOff>
    </xdr:to>
    <xdr:grpSp>
      <xdr:nvGrpSpPr>
        <xdr:cNvPr id="8" name="Agrupar 7">
          <a:extLst>
            <a:ext uri="{FF2B5EF4-FFF2-40B4-BE49-F238E27FC236}">
              <a16:creationId xmlns:a16="http://schemas.microsoft.com/office/drawing/2014/main" id="{F1CE822F-3467-4C6C-9258-398C7A96EF59}"/>
            </a:ext>
          </a:extLst>
        </xdr:cNvPr>
        <xdr:cNvGrpSpPr/>
      </xdr:nvGrpSpPr>
      <xdr:grpSpPr>
        <a:xfrm>
          <a:off x="698500" y="0"/>
          <a:ext cx="84359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FB837F5-C82F-4132-94ED-5E3359B56A9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E4010CA9-15F1-4D9B-9E5B-33F2979906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619125</xdr:colOff>
      <xdr:row>0</xdr:row>
      <xdr:rowOff>1209560</xdr:rowOff>
    </xdr:to>
    <xdr:grpSp>
      <xdr:nvGrpSpPr>
        <xdr:cNvPr id="8" name="Agrupar 7">
          <a:extLst>
            <a:ext uri="{FF2B5EF4-FFF2-40B4-BE49-F238E27FC236}">
              <a16:creationId xmlns:a16="http://schemas.microsoft.com/office/drawing/2014/main" id="{08C50656-2D66-4877-A16C-22FD12704F1A}"/>
            </a:ext>
          </a:extLst>
        </xdr:cNvPr>
        <xdr:cNvGrpSpPr/>
      </xdr:nvGrpSpPr>
      <xdr:grpSpPr>
        <a:xfrm>
          <a:off x="698500" y="0"/>
          <a:ext cx="84550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45245C0-8878-48DE-A5EA-1EDEEA09F9C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1845C3CC-D71F-4C9B-B6C9-E8E251D8CA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485775</xdr:colOff>
      <xdr:row>0</xdr:row>
      <xdr:rowOff>1209560</xdr:rowOff>
    </xdr:to>
    <xdr:grpSp>
      <xdr:nvGrpSpPr>
        <xdr:cNvPr id="8" name="Agrupar 7">
          <a:extLst>
            <a:ext uri="{FF2B5EF4-FFF2-40B4-BE49-F238E27FC236}">
              <a16:creationId xmlns:a16="http://schemas.microsoft.com/office/drawing/2014/main" id="{3D756917-496C-464E-9594-AE01642B38F9}"/>
            </a:ext>
          </a:extLst>
        </xdr:cNvPr>
        <xdr:cNvGrpSpPr/>
      </xdr:nvGrpSpPr>
      <xdr:grpSpPr>
        <a:xfrm>
          <a:off x="698500" y="0"/>
          <a:ext cx="84740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8F835203-0763-4CC1-84C6-331FFDC97CE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7B55C4B5-AF3C-4365-8776-BC9ABA5C84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4667250</xdr:colOff>
      <xdr:row>0</xdr:row>
      <xdr:rowOff>1209560</xdr:rowOff>
    </xdr:to>
    <xdr:grpSp>
      <xdr:nvGrpSpPr>
        <xdr:cNvPr id="8" name="Agrupar 7">
          <a:extLst>
            <a:ext uri="{FF2B5EF4-FFF2-40B4-BE49-F238E27FC236}">
              <a16:creationId xmlns:a16="http://schemas.microsoft.com/office/drawing/2014/main" id="{E99234F4-49B0-4EDC-847D-691182957F1D}"/>
            </a:ext>
          </a:extLst>
        </xdr:cNvPr>
        <xdr:cNvGrpSpPr/>
      </xdr:nvGrpSpPr>
      <xdr:grpSpPr>
        <a:xfrm>
          <a:off x="698500" y="0"/>
          <a:ext cx="78676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5CB29028-B829-4F6F-8E82-1659DF423CE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7EAC20AD-C6AA-4D30-8C8E-ECB40D1671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790575</xdr:colOff>
      <xdr:row>0</xdr:row>
      <xdr:rowOff>1209560</xdr:rowOff>
    </xdr:to>
    <xdr:grpSp>
      <xdr:nvGrpSpPr>
        <xdr:cNvPr id="8" name="Agrupar 7">
          <a:extLst>
            <a:ext uri="{FF2B5EF4-FFF2-40B4-BE49-F238E27FC236}">
              <a16:creationId xmlns:a16="http://schemas.microsoft.com/office/drawing/2014/main" id="{FB43050D-17D0-4C71-82E7-60767EC88BCC}"/>
            </a:ext>
          </a:extLst>
        </xdr:cNvPr>
        <xdr:cNvGrpSpPr/>
      </xdr:nvGrpSpPr>
      <xdr:grpSpPr>
        <a:xfrm>
          <a:off x="698500" y="0"/>
          <a:ext cx="84359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0E72A450-F0EE-4B45-800F-D1A317029BB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D0AB2AF7-CC6C-409B-B70D-9D097FF8DC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485775</xdr:colOff>
      <xdr:row>0</xdr:row>
      <xdr:rowOff>1209560</xdr:rowOff>
    </xdr:to>
    <xdr:grpSp>
      <xdr:nvGrpSpPr>
        <xdr:cNvPr id="8" name="Agrupar 7">
          <a:extLst>
            <a:ext uri="{FF2B5EF4-FFF2-40B4-BE49-F238E27FC236}">
              <a16:creationId xmlns:a16="http://schemas.microsoft.com/office/drawing/2014/main" id="{266BEC21-75CD-4158-9D1C-A699F552BF64}"/>
            </a:ext>
          </a:extLst>
        </xdr:cNvPr>
        <xdr:cNvGrpSpPr/>
      </xdr:nvGrpSpPr>
      <xdr:grpSpPr>
        <a:xfrm>
          <a:off x="698500" y="0"/>
          <a:ext cx="84740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B4CCF5E1-0E80-4A9C-834D-C5E2C21986E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8A3623D-EA50-42B7-88CD-AB0883816AA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114300</xdr:colOff>
      <xdr:row>0</xdr:row>
      <xdr:rowOff>1209560</xdr:rowOff>
    </xdr:to>
    <xdr:grpSp>
      <xdr:nvGrpSpPr>
        <xdr:cNvPr id="8" name="Agrupar 7">
          <a:extLst>
            <a:ext uri="{FF2B5EF4-FFF2-40B4-BE49-F238E27FC236}">
              <a16:creationId xmlns:a16="http://schemas.microsoft.com/office/drawing/2014/main" id="{F97D857F-04E4-4B3D-991C-7AC2D77513BA}"/>
            </a:ext>
          </a:extLst>
        </xdr:cNvPr>
        <xdr:cNvGrpSpPr/>
      </xdr:nvGrpSpPr>
      <xdr:grpSpPr>
        <a:xfrm>
          <a:off x="698500" y="0"/>
          <a:ext cx="85344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6B389147-4C4B-4D1A-B5BD-1F19F898FE6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2FE8E60E-863F-4D6C-9D87-C43E8E30F7E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371475</xdr:colOff>
      <xdr:row>0</xdr:row>
      <xdr:rowOff>1209560</xdr:rowOff>
    </xdr:to>
    <xdr:grpSp>
      <xdr:nvGrpSpPr>
        <xdr:cNvPr id="8" name="Agrupar 7">
          <a:extLst>
            <a:ext uri="{FF2B5EF4-FFF2-40B4-BE49-F238E27FC236}">
              <a16:creationId xmlns:a16="http://schemas.microsoft.com/office/drawing/2014/main" id="{B0CFF7B3-7481-4321-8F06-B903D1A7CF13}"/>
            </a:ext>
          </a:extLst>
        </xdr:cNvPr>
        <xdr:cNvGrpSpPr/>
      </xdr:nvGrpSpPr>
      <xdr:grpSpPr>
        <a:xfrm>
          <a:off x="698500" y="0"/>
          <a:ext cx="84867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DEDE3F9A-C7EC-4C5D-A2E6-7B5EBDEA0BA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FEDC2B21-09D3-428E-8B5D-D35FE40B63B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790575</xdr:colOff>
      <xdr:row>0</xdr:row>
      <xdr:rowOff>1209560</xdr:rowOff>
    </xdr:to>
    <xdr:grpSp>
      <xdr:nvGrpSpPr>
        <xdr:cNvPr id="8" name="Agrupar 7">
          <a:extLst>
            <a:ext uri="{FF2B5EF4-FFF2-40B4-BE49-F238E27FC236}">
              <a16:creationId xmlns:a16="http://schemas.microsoft.com/office/drawing/2014/main" id="{CB7AF37B-F391-4CC9-99E1-429BF014BDA5}"/>
            </a:ext>
          </a:extLst>
        </xdr:cNvPr>
        <xdr:cNvGrpSpPr/>
      </xdr:nvGrpSpPr>
      <xdr:grpSpPr>
        <a:xfrm>
          <a:off x="698500" y="0"/>
          <a:ext cx="84359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DA5F4CDF-0FA4-4190-91F9-23E80CB7F428}"/>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3E5BEA1E-8866-4E22-9B75-DCB326910D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8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485775</xdr:colOff>
      <xdr:row>0</xdr:row>
      <xdr:rowOff>1209560</xdr:rowOff>
    </xdr:to>
    <xdr:grpSp>
      <xdr:nvGrpSpPr>
        <xdr:cNvPr id="8" name="Agrupar 7">
          <a:extLst>
            <a:ext uri="{FF2B5EF4-FFF2-40B4-BE49-F238E27FC236}">
              <a16:creationId xmlns:a16="http://schemas.microsoft.com/office/drawing/2014/main" id="{96B98BB9-BFF4-41F1-A6BA-C5621CB541DA}"/>
            </a:ext>
          </a:extLst>
        </xdr:cNvPr>
        <xdr:cNvGrpSpPr/>
      </xdr:nvGrpSpPr>
      <xdr:grpSpPr>
        <a:xfrm>
          <a:off x="698500" y="0"/>
          <a:ext cx="84740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98207EFF-C27B-4795-AE5E-B691A61ADCD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858A5D95-CE4F-466E-A142-EE10657D4DD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3362325</xdr:colOff>
      <xdr:row>0</xdr:row>
      <xdr:rowOff>1209560</xdr:rowOff>
    </xdr:to>
    <xdr:grpSp>
      <xdr:nvGrpSpPr>
        <xdr:cNvPr id="5" name="Agrupar 4">
          <a:extLst>
            <a:ext uri="{FF2B5EF4-FFF2-40B4-BE49-F238E27FC236}">
              <a16:creationId xmlns:a16="http://schemas.microsoft.com/office/drawing/2014/main" id="{AA2405C5-AE4D-4CFF-A48A-0DF9B6395390}"/>
            </a:ext>
          </a:extLst>
        </xdr:cNvPr>
        <xdr:cNvGrpSpPr/>
      </xdr:nvGrpSpPr>
      <xdr:grpSpPr>
        <a:xfrm>
          <a:off x="698500" y="0"/>
          <a:ext cx="80486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6D364058-8B4E-4946-A849-697C679AD39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7D0583D-F37F-4765-B695-4A472542528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790575</xdr:colOff>
      <xdr:row>0</xdr:row>
      <xdr:rowOff>1209560</xdr:rowOff>
    </xdr:to>
    <xdr:grpSp>
      <xdr:nvGrpSpPr>
        <xdr:cNvPr id="8" name="Agrupar 7">
          <a:extLst>
            <a:ext uri="{FF2B5EF4-FFF2-40B4-BE49-F238E27FC236}">
              <a16:creationId xmlns:a16="http://schemas.microsoft.com/office/drawing/2014/main" id="{02493541-C90F-4B13-9739-6892079CEBBD}"/>
            </a:ext>
          </a:extLst>
        </xdr:cNvPr>
        <xdr:cNvGrpSpPr/>
      </xdr:nvGrpSpPr>
      <xdr:grpSpPr>
        <a:xfrm>
          <a:off x="698500" y="0"/>
          <a:ext cx="84232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779BA41F-7CB7-4BAE-A223-6E277E0387C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B69187CC-0A86-4701-B285-8E57171285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257175</xdr:colOff>
      <xdr:row>0</xdr:row>
      <xdr:rowOff>1209560</xdr:rowOff>
    </xdr:to>
    <xdr:grpSp>
      <xdr:nvGrpSpPr>
        <xdr:cNvPr id="5" name="Agrupar 4">
          <a:extLst>
            <a:ext uri="{FF2B5EF4-FFF2-40B4-BE49-F238E27FC236}">
              <a16:creationId xmlns:a16="http://schemas.microsoft.com/office/drawing/2014/main" id="{22D58B8C-A3E9-458C-B9DE-6368F1103BAC}"/>
            </a:ext>
          </a:extLst>
        </xdr:cNvPr>
        <xdr:cNvGrpSpPr/>
      </xdr:nvGrpSpPr>
      <xdr:grpSpPr>
        <a:xfrm>
          <a:off x="698500" y="0"/>
          <a:ext cx="84867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BFCFA8B-943A-49DA-8E03-6C897C8E8F2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2622640-8006-4E41-B640-028202CA5B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66675</xdr:colOff>
      <xdr:row>0</xdr:row>
      <xdr:rowOff>1209560</xdr:rowOff>
    </xdr:to>
    <xdr:grpSp>
      <xdr:nvGrpSpPr>
        <xdr:cNvPr id="5" name="Agrupar 4">
          <a:extLst>
            <a:ext uri="{FF2B5EF4-FFF2-40B4-BE49-F238E27FC236}">
              <a16:creationId xmlns:a16="http://schemas.microsoft.com/office/drawing/2014/main" id="{F048E682-B237-4EBB-BE27-B9E1E89E630B}"/>
            </a:ext>
          </a:extLst>
        </xdr:cNvPr>
        <xdr:cNvGrpSpPr/>
      </xdr:nvGrpSpPr>
      <xdr:grpSpPr>
        <a:xfrm>
          <a:off x="927100" y="0"/>
          <a:ext cx="85375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E0AB384D-6954-4664-A51F-DD9BB8C154D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1C087B62-2578-4A04-9D08-3D8018CB44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1409700</xdr:colOff>
      <xdr:row>0</xdr:row>
      <xdr:rowOff>1209560</xdr:rowOff>
    </xdr:to>
    <xdr:grpSp>
      <xdr:nvGrpSpPr>
        <xdr:cNvPr id="5" name="Agrupar 4">
          <a:extLst>
            <a:ext uri="{FF2B5EF4-FFF2-40B4-BE49-F238E27FC236}">
              <a16:creationId xmlns:a16="http://schemas.microsoft.com/office/drawing/2014/main" id="{CF6F7B42-5E19-435D-975C-14291ABCD6A1}"/>
            </a:ext>
          </a:extLst>
        </xdr:cNvPr>
        <xdr:cNvGrpSpPr/>
      </xdr:nvGrpSpPr>
      <xdr:grpSpPr>
        <a:xfrm>
          <a:off x="495300" y="0"/>
          <a:ext cx="83566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4BB5DDBD-E80E-4C20-AD00-61FBE4F6E53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8E6DE73E-7F97-47FE-BF47-93FE9708300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238125</xdr:colOff>
      <xdr:row>0</xdr:row>
      <xdr:rowOff>1209560</xdr:rowOff>
    </xdr:to>
    <xdr:grpSp>
      <xdr:nvGrpSpPr>
        <xdr:cNvPr id="5" name="Agrupar 4">
          <a:extLst>
            <a:ext uri="{FF2B5EF4-FFF2-40B4-BE49-F238E27FC236}">
              <a16:creationId xmlns:a16="http://schemas.microsoft.com/office/drawing/2014/main" id="{34EE7981-2A3A-4C0E-8EFC-CD41F5813411}"/>
            </a:ext>
          </a:extLst>
        </xdr:cNvPr>
        <xdr:cNvGrpSpPr/>
      </xdr:nvGrpSpPr>
      <xdr:grpSpPr>
        <a:xfrm>
          <a:off x="800100" y="0"/>
          <a:ext cx="85312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65A77595-7276-4D55-B15C-D2B81207D4A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92555485-C871-4F44-94D5-F0AEBD155B1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1400175</xdr:colOff>
      <xdr:row>0</xdr:row>
      <xdr:rowOff>1209560</xdr:rowOff>
    </xdr:to>
    <xdr:grpSp>
      <xdr:nvGrpSpPr>
        <xdr:cNvPr id="5" name="Agrupar 4">
          <a:extLst>
            <a:ext uri="{FF2B5EF4-FFF2-40B4-BE49-F238E27FC236}">
              <a16:creationId xmlns:a16="http://schemas.microsoft.com/office/drawing/2014/main" id="{0ABAE10C-5F1D-4701-A0B9-BEDEB005B81E}"/>
            </a:ext>
          </a:extLst>
        </xdr:cNvPr>
        <xdr:cNvGrpSpPr/>
      </xdr:nvGrpSpPr>
      <xdr:grpSpPr>
        <a:xfrm>
          <a:off x="647700" y="0"/>
          <a:ext cx="83470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9FFB651-CAA3-4F03-884E-A463D2A73E9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B9C2EC5F-C4D6-4B83-ACB5-EF196AA4D70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485775</xdr:colOff>
      <xdr:row>0</xdr:row>
      <xdr:rowOff>1209560</xdr:rowOff>
    </xdr:to>
    <xdr:grpSp>
      <xdr:nvGrpSpPr>
        <xdr:cNvPr id="5" name="Agrupar 4">
          <a:extLst>
            <a:ext uri="{FF2B5EF4-FFF2-40B4-BE49-F238E27FC236}">
              <a16:creationId xmlns:a16="http://schemas.microsoft.com/office/drawing/2014/main" id="{771D24A0-4D15-43B3-A767-A966F10AB013}"/>
            </a:ext>
          </a:extLst>
        </xdr:cNvPr>
        <xdr:cNvGrpSpPr/>
      </xdr:nvGrpSpPr>
      <xdr:grpSpPr>
        <a:xfrm>
          <a:off x="927100" y="0"/>
          <a:ext cx="84232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A83EAF8-ED67-45F3-8498-64019D3751B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99841654-F142-4BFC-8320-174905E841E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314325</xdr:colOff>
      <xdr:row>0</xdr:row>
      <xdr:rowOff>1209560</xdr:rowOff>
    </xdr:to>
    <xdr:grpSp>
      <xdr:nvGrpSpPr>
        <xdr:cNvPr id="5" name="Agrupar 4">
          <a:extLst>
            <a:ext uri="{FF2B5EF4-FFF2-40B4-BE49-F238E27FC236}">
              <a16:creationId xmlns:a16="http://schemas.microsoft.com/office/drawing/2014/main" id="{03B4D81B-DCD6-4CFE-9984-0D8674C0E07B}"/>
            </a:ext>
          </a:extLst>
        </xdr:cNvPr>
        <xdr:cNvGrpSpPr/>
      </xdr:nvGrpSpPr>
      <xdr:grpSpPr>
        <a:xfrm>
          <a:off x="927100" y="0"/>
          <a:ext cx="84804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E78D7E34-A77D-4E55-BC4C-EC706275E2A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985B899B-C306-485C-9CD9-76E3FEF918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276225</xdr:colOff>
      <xdr:row>0</xdr:row>
      <xdr:rowOff>1209560</xdr:rowOff>
    </xdr:to>
    <xdr:grpSp>
      <xdr:nvGrpSpPr>
        <xdr:cNvPr id="5" name="Agrupar 4">
          <a:extLst>
            <a:ext uri="{FF2B5EF4-FFF2-40B4-BE49-F238E27FC236}">
              <a16:creationId xmlns:a16="http://schemas.microsoft.com/office/drawing/2014/main" id="{0EF96636-DFD0-4460-A3C6-30F995ED23C0}"/>
            </a:ext>
          </a:extLst>
        </xdr:cNvPr>
        <xdr:cNvGrpSpPr/>
      </xdr:nvGrpSpPr>
      <xdr:grpSpPr>
        <a:xfrm>
          <a:off x="927100" y="0"/>
          <a:ext cx="85058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5C36F2B-BDA9-49AA-9ACE-A7D7BAD51C5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AF925E8A-D2BE-4E55-8A2C-34D2E64AC08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9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742950</xdr:colOff>
      <xdr:row>0</xdr:row>
      <xdr:rowOff>1209560</xdr:rowOff>
    </xdr:to>
    <xdr:grpSp>
      <xdr:nvGrpSpPr>
        <xdr:cNvPr id="8" name="Agrupar 7">
          <a:extLst>
            <a:ext uri="{FF2B5EF4-FFF2-40B4-BE49-F238E27FC236}">
              <a16:creationId xmlns:a16="http://schemas.microsoft.com/office/drawing/2014/main" id="{7F77A64D-9D8A-4D79-AE44-9300666A7235}"/>
            </a:ext>
          </a:extLst>
        </xdr:cNvPr>
        <xdr:cNvGrpSpPr/>
      </xdr:nvGrpSpPr>
      <xdr:grpSpPr>
        <a:xfrm>
          <a:off x="927100" y="0"/>
          <a:ext cx="842645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DAF4FAFA-B20F-43B2-AD1A-E3F4D47CA48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D722B8DA-C984-4567-987B-E9882131508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2238375</xdr:colOff>
      <xdr:row>0</xdr:row>
      <xdr:rowOff>1209560</xdr:rowOff>
    </xdr:to>
    <xdr:grpSp>
      <xdr:nvGrpSpPr>
        <xdr:cNvPr id="5" name="Agrupar 4">
          <a:extLst>
            <a:ext uri="{FF2B5EF4-FFF2-40B4-BE49-F238E27FC236}">
              <a16:creationId xmlns:a16="http://schemas.microsoft.com/office/drawing/2014/main" id="{2B601DEE-B81B-452B-BD82-29340F5AC451}"/>
            </a:ext>
          </a:extLst>
        </xdr:cNvPr>
        <xdr:cNvGrpSpPr/>
      </xdr:nvGrpSpPr>
      <xdr:grpSpPr>
        <a:xfrm>
          <a:off x="698500" y="0"/>
          <a:ext cx="81946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BA64EAA-9B6C-4178-843B-D8E039B1A81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E7516AA-9420-4206-813B-B4A5166082A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12</xdr:col>
      <xdr:colOff>180975</xdr:colOff>
      <xdr:row>0</xdr:row>
      <xdr:rowOff>1209560</xdr:rowOff>
    </xdr:to>
    <xdr:grpSp>
      <xdr:nvGrpSpPr>
        <xdr:cNvPr id="5" name="Agrupar 4">
          <a:extLst>
            <a:ext uri="{FF2B5EF4-FFF2-40B4-BE49-F238E27FC236}">
              <a16:creationId xmlns:a16="http://schemas.microsoft.com/office/drawing/2014/main" id="{CAF963D7-5DAB-451E-9784-EFDB205D42D6}"/>
            </a:ext>
          </a:extLst>
        </xdr:cNvPr>
        <xdr:cNvGrpSpPr/>
      </xdr:nvGrpSpPr>
      <xdr:grpSpPr>
        <a:xfrm>
          <a:off x="698500" y="0"/>
          <a:ext cx="85248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681F04A5-70FF-4F9C-9DF0-5402D20866C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7F166C72-64F5-4F7F-A760-8132E3A643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76200</xdr:colOff>
      <xdr:row>0</xdr:row>
      <xdr:rowOff>1209560</xdr:rowOff>
    </xdr:to>
    <xdr:grpSp>
      <xdr:nvGrpSpPr>
        <xdr:cNvPr id="5" name="Agrupar 4">
          <a:extLst>
            <a:ext uri="{FF2B5EF4-FFF2-40B4-BE49-F238E27FC236}">
              <a16:creationId xmlns:a16="http://schemas.microsoft.com/office/drawing/2014/main" id="{8ACB2800-77BE-4790-B40B-62BA068C084C}"/>
            </a:ext>
          </a:extLst>
        </xdr:cNvPr>
        <xdr:cNvGrpSpPr/>
      </xdr:nvGrpSpPr>
      <xdr:grpSpPr>
        <a:xfrm>
          <a:off x="927100" y="0"/>
          <a:ext cx="85598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780AB612-65BF-47FA-A36E-F196F940319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652F7DE-F9F3-444F-A5D2-482219EB6E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1676400</xdr:colOff>
      <xdr:row>0</xdr:row>
      <xdr:rowOff>1209560</xdr:rowOff>
    </xdr:to>
    <xdr:grpSp>
      <xdr:nvGrpSpPr>
        <xdr:cNvPr id="5" name="Agrupar 4">
          <a:extLst>
            <a:ext uri="{FF2B5EF4-FFF2-40B4-BE49-F238E27FC236}">
              <a16:creationId xmlns:a16="http://schemas.microsoft.com/office/drawing/2014/main" id="{416394D8-1189-4C61-8843-81FED7D928D7}"/>
            </a:ext>
          </a:extLst>
        </xdr:cNvPr>
        <xdr:cNvGrpSpPr/>
      </xdr:nvGrpSpPr>
      <xdr:grpSpPr>
        <a:xfrm>
          <a:off x="927100" y="0"/>
          <a:ext cx="83058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B0CFDA1-4162-4716-833A-DB57538D040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8CEAA91-C6E6-4C97-A3F8-833B4AD8BC7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561975</xdr:colOff>
      <xdr:row>0</xdr:row>
      <xdr:rowOff>1209560</xdr:rowOff>
    </xdr:to>
    <xdr:grpSp>
      <xdr:nvGrpSpPr>
        <xdr:cNvPr id="8" name="Agrupar 7">
          <a:extLst>
            <a:ext uri="{FF2B5EF4-FFF2-40B4-BE49-F238E27FC236}">
              <a16:creationId xmlns:a16="http://schemas.microsoft.com/office/drawing/2014/main" id="{CA648B14-8125-4BC4-A529-79752F03C117}"/>
            </a:ext>
          </a:extLst>
        </xdr:cNvPr>
        <xdr:cNvGrpSpPr/>
      </xdr:nvGrpSpPr>
      <xdr:grpSpPr>
        <a:xfrm>
          <a:off x="927100" y="0"/>
          <a:ext cx="84613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D823540C-3320-48B9-8739-56392F0C51C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6AE1BFAF-83EC-4E9F-9333-9E475C0F38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247650</xdr:colOff>
      <xdr:row>0</xdr:row>
      <xdr:rowOff>1209560</xdr:rowOff>
    </xdr:to>
    <xdr:grpSp>
      <xdr:nvGrpSpPr>
        <xdr:cNvPr id="5" name="Agrupar 4">
          <a:extLst>
            <a:ext uri="{FF2B5EF4-FFF2-40B4-BE49-F238E27FC236}">
              <a16:creationId xmlns:a16="http://schemas.microsoft.com/office/drawing/2014/main" id="{C1C49A1E-6DAA-45D2-86FC-D3FE12F728EA}"/>
            </a:ext>
          </a:extLst>
        </xdr:cNvPr>
        <xdr:cNvGrpSpPr/>
      </xdr:nvGrpSpPr>
      <xdr:grpSpPr>
        <a:xfrm>
          <a:off x="927100" y="0"/>
          <a:ext cx="85153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717DD34B-BD9C-48F8-81ED-BF0EF7BDA88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385378CF-21A5-4CB8-84B4-985F1BAF036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276225</xdr:colOff>
      <xdr:row>0</xdr:row>
      <xdr:rowOff>1209560</xdr:rowOff>
    </xdr:to>
    <xdr:grpSp>
      <xdr:nvGrpSpPr>
        <xdr:cNvPr id="5" name="Agrupar 4">
          <a:extLst>
            <a:ext uri="{FF2B5EF4-FFF2-40B4-BE49-F238E27FC236}">
              <a16:creationId xmlns:a16="http://schemas.microsoft.com/office/drawing/2014/main" id="{0D9281E7-9E7B-418E-9123-D1C0C087018D}"/>
            </a:ext>
          </a:extLst>
        </xdr:cNvPr>
        <xdr:cNvGrpSpPr/>
      </xdr:nvGrpSpPr>
      <xdr:grpSpPr>
        <a:xfrm>
          <a:off x="647700" y="0"/>
          <a:ext cx="85058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E9D333D2-B3FF-4766-94BA-3D10EAD01AF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136B1D40-F31F-4FE7-92D8-38941387A38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733425</xdr:colOff>
      <xdr:row>0</xdr:row>
      <xdr:rowOff>1209560</xdr:rowOff>
    </xdr:to>
    <xdr:grpSp>
      <xdr:nvGrpSpPr>
        <xdr:cNvPr id="8" name="Agrupar 7">
          <a:extLst>
            <a:ext uri="{FF2B5EF4-FFF2-40B4-BE49-F238E27FC236}">
              <a16:creationId xmlns:a16="http://schemas.microsoft.com/office/drawing/2014/main" id="{97A6C3BB-3404-4BB2-BF00-147C72379598}"/>
            </a:ext>
          </a:extLst>
        </xdr:cNvPr>
        <xdr:cNvGrpSpPr/>
      </xdr:nvGrpSpPr>
      <xdr:grpSpPr>
        <a:xfrm>
          <a:off x="647700" y="0"/>
          <a:ext cx="84804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FE088BF7-38A9-4892-8E2A-7945B3883C7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0A3C606D-5D78-4906-8ABF-7F54BA30178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238125</xdr:colOff>
      <xdr:row>0</xdr:row>
      <xdr:rowOff>1209560</xdr:rowOff>
    </xdr:to>
    <xdr:grpSp>
      <xdr:nvGrpSpPr>
        <xdr:cNvPr id="5" name="Agrupar 4">
          <a:extLst>
            <a:ext uri="{FF2B5EF4-FFF2-40B4-BE49-F238E27FC236}">
              <a16:creationId xmlns:a16="http://schemas.microsoft.com/office/drawing/2014/main" id="{F42A31ED-7824-48F4-9717-9208F902019D}"/>
            </a:ext>
          </a:extLst>
        </xdr:cNvPr>
        <xdr:cNvGrpSpPr/>
      </xdr:nvGrpSpPr>
      <xdr:grpSpPr>
        <a:xfrm>
          <a:off x="927100" y="0"/>
          <a:ext cx="85185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FBED0162-2785-45D5-8C1D-0888D5E55CA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8251BDF0-D21C-4BCD-90EA-3F787C31AB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66675</xdr:colOff>
      <xdr:row>0</xdr:row>
      <xdr:rowOff>1209560</xdr:rowOff>
    </xdr:to>
    <xdr:grpSp>
      <xdr:nvGrpSpPr>
        <xdr:cNvPr id="5" name="Agrupar 4">
          <a:extLst>
            <a:ext uri="{FF2B5EF4-FFF2-40B4-BE49-F238E27FC236}">
              <a16:creationId xmlns:a16="http://schemas.microsoft.com/office/drawing/2014/main" id="{704F2151-470C-4B32-92DF-9A2EEB650C89}"/>
            </a:ext>
          </a:extLst>
        </xdr:cNvPr>
        <xdr:cNvGrpSpPr/>
      </xdr:nvGrpSpPr>
      <xdr:grpSpPr>
        <a:xfrm>
          <a:off x="647700" y="0"/>
          <a:ext cx="85375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9ECC3B9-BD96-424D-BF73-576E7FAD9D5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6AD30A5-3858-4369-8A8A-46AB83F2C5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1200150</xdr:colOff>
      <xdr:row>0</xdr:row>
      <xdr:rowOff>1209560</xdr:rowOff>
    </xdr:to>
    <xdr:grpSp>
      <xdr:nvGrpSpPr>
        <xdr:cNvPr id="5" name="Agrupar 4">
          <a:extLst>
            <a:ext uri="{FF2B5EF4-FFF2-40B4-BE49-F238E27FC236}">
              <a16:creationId xmlns:a16="http://schemas.microsoft.com/office/drawing/2014/main" id="{8E2DF0BD-4B61-438B-9235-C87B2AD6DE81}"/>
            </a:ext>
          </a:extLst>
        </xdr:cNvPr>
        <xdr:cNvGrpSpPr/>
      </xdr:nvGrpSpPr>
      <xdr:grpSpPr>
        <a:xfrm>
          <a:off x="647700" y="0"/>
          <a:ext cx="84010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D37D06F9-0EB4-4111-8CB8-D86C5D5A186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A578FCC4-EDC0-4B93-A562-9893C7DA0F9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0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323850</xdr:colOff>
      <xdr:row>0</xdr:row>
      <xdr:rowOff>1209560</xdr:rowOff>
    </xdr:to>
    <xdr:grpSp>
      <xdr:nvGrpSpPr>
        <xdr:cNvPr id="5" name="Agrupar 4">
          <a:extLst>
            <a:ext uri="{FF2B5EF4-FFF2-40B4-BE49-F238E27FC236}">
              <a16:creationId xmlns:a16="http://schemas.microsoft.com/office/drawing/2014/main" id="{474D6940-8B12-4910-AD8B-EB769CE7CD03}"/>
            </a:ext>
          </a:extLst>
        </xdr:cNvPr>
        <xdr:cNvGrpSpPr/>
      </xdr:nvGrpSpPr>
      <xdr:grpSpPr>
        <a:xfrm>
          <a:off x="647700" y="0"/>
          <a:ext cx="84772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1FE640A-1EBD-401C-9729-591F9966CAF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050668F-846C-4754-B50D-267A620CB8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1571625</xdr:colOff>
      <xdr:row>0</xdr:row>
      <xdr:rowOff>1209560</xdr:rowOff>
    </xdr:to>
    <xdr:grpSp>
      <xdr:nvGrpSpPr>
        <xdr:cNvPr id="5" name="Agrupar 4">
          <a:extLst>
            <a:ext uri="{FF2B5EF4-FFF2-40B4-BE49-F238E27FC236}">
              <a16:creationId xmlns:a16="http://schemas.microsoft.com/office/drawing/2014/main" id="{856898EB-8F4F-4224-A8BB-EFC3131B41C3}"/>
            </a:ext>
          </a:extLst>
        </xdr:cNvPr>
        <xdr:cNvGrpSpPr/>
      </xdr:nvGrpSpPr>
      <xdr:grpSpPr>
        <a:xfrm>
          <a:off x="698500" y="0"/>
          <a:ext cx="83407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0A72D66-814F-4A4B-8190-9EDEB0B062D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DE7FAFD-AE9C-4703-AF60-68C6CA72E8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95250</xdr:colOff>
      <xdr:row>0</xdr:row>
      <xdr:rowOff>1209560</xdr:rowOff>
    </xdr:to>
    <xdr:grpSp>
      <xdr:nvGrpSpPr>
        <xdr:cNvPr id="5" name="Agrupar 4">
          <a:extLst>
            <a:ext uri="{FF2B5EF4-FFF2-40B4-BE49-F238E27FC236}">
              <a16:creationId xmlns:a16="http://schemas.microsoft.com/office/drawing/2014/main" id="{A1257AAD-4B48-4300-8517-E969D051804C}"/>
            </a:ext>
          </a:extLst>
        </xdr:cNvPr>
        <xdr:cNvGrpSpPr/>
      </xdr:nvGrpSpPr>
      <xdr:grpSpPr>
        <a:xfrm>
          <a:off x="647700" y="0"/>
          <a:ext cx="85407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B91C57B-8A55-4486-AABB-E9579DF9190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DF1EB960-09F4-4D27-A868-A6C482265D9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1076325</xdr:colOff>
      <xdr:row>0</xdr:row>
      <xdr:rowOff>1209560</xdr:rowOff>
    </xdr:to>
    <xdr:grpSp>
      <xdr:nvGrpSpPr>
        <xdr:cNvPr id="5" name="Agrupar 4">
          <a:extLst>
            <a:ext uri="{FF2B5EF4-FFF2-40B4-BE49-F238E27FC236}">
              <a16:creationId xmlns:a16="http://schemas.microsoft.com/office/drawing/2014/main" id="{FE8D9049-0784-4939-AE24-78C8BA88BDEC}"/>
            </a:ext>
          </a:extLst>
        </xdr:cNvPr>
        <xdr:cNvGrpSpPr/>
      </xdr:nvGrpSpPr>
      <xdr:grpSpPr>
        <a:xfrm>
          <a:off x="647700" y="0"/>
          <a:ext cx="83915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8D34565F-2BCF-430E-96B6-A94EB5C90D2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0A76459-14BA-46C4-8E1B-3E246B2A4EE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190500</xdr:colOff>
      <xdr:row>0</xdr:row>
      <xdr:rowOff>1209560</xdr:rowOff>
    </xdr:to>
    <xdr:grpSp>
      <xdr:nvGrpSpPr>
        <xdr:cNvPr id="5" name="Agrupar 4">
          <a:extLst>
            <a:ext uri="{FF2B5EF4-FFF2-40B4-BE49-F238E27FC236}">
              <a16:creationId xmlns:a16="http://schemas.microsoft.com/office/drawing/2014/main" id="{ED7FE197-DEE7-46B2-8142-721F26893081}"/>
            </a:ext>
          </a:extLst>
        </xdr:cNvPr>
        <xdr:cNvGrpSpPr/>
      </xdr:nvGrpSpPr>
      <xdr:grpSpPr>
        <a:xfrm>
          <a:off x="647700" y="0"/>
          <a:ext cx="85217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5A59BF56-BF4E-4F9A-90FD-20B0843A47C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11B79A4-FD9F-44C6-AA45-E9851D9FAB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276225</xdr:colOff>
      <xdr:row>0</xdr:row>
      <xdr:rowOff>1209560</xdr:rowOff>
    </xdr:to>
    <xdr:grpSp>
      <xdr:nvGrpSpPr>
        <xdr:cNvPr id="5" name="Agrupar 4">
          <a:extLst>
            <a:ext uri="{FF2B5EF4-FFF2-40B4-BE49-F238E27FC236}">
              <a16:creationId xmlns:a16="http://schemas.microsoft.com/office/drawing/2014/main" id="{F6FFA7FB-B250-4CBA-838C-8AD5496719F1}"/>
            </a:ext>
          </a:extLst>
        </xdr:cNvPr>
        <xdr:cNvGrpSpPr/>
      </xdr:nvGrpSpPr>
      <xdr:grpSpPr>
        <a:xfrm>
          <a:off x="647700" y="0"/>
          <a:ext cx="85058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61A344E-5A2E-4CA0-A4FE-083E2CE9A97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DA424B8C-A1A6-4D96-ADC8-6C5DDC4A3E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1190625</xdr:colOff>
      <xdr:row>0</xdr:row>
      <xdr:rowOff>1209560</xdr:rowOff>
    </xdr:to>
    <xdr:grpSp>
      <xdr:nvGrpSpPr>
        <xdr:cNvPr id="5" name="Agrupar 4">
          <a:extLst>
            <a:ext uri="{FF2B5EF4-FFF2-40B4-BE49-F238E27FC236}">
              <a16:creationId xmlns:a16="http://schemas.microsoft.com/office/drawing/2014/main" id="{0B78E31E-85E5-4D34-AE0B-433A99FF4DFC}"/>
            </a:ext>
          </a:extLst>
        </xdr:cNvPr>
        <xdr:cNvGrpSpPr/>
      </xdr:nvGrpSpPr>
      <xdr:grpSpPr>
        <a:xfrm>
          <a:off x="647700" y="0"/>
          <a:ext cx="83407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D8E33B1-233C-43D3-BECB-04FA63E73D1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B627401-0D8A-4587-A0E1-2726AB6708B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228600</xdr:colOff>
      <xdr:row>0</xdr:row>
      <xdr:rowOff>1209560</xdr:rowOff>
    </xdr:to>
    <xdr:grpSp>
      <xdr:nvGrpSpPr>
        <xdr:cNvPr id="5" name="Agrupar 4">
          <a:extLst>
            <a:ext uri="{FF2B5EF4-FFF2-40B4-BE49-F238E27FC236}">
              <a16:creationId xmlns:a16="http://schemas.microsoft.com/office/drawing/2014/main" id="{209CFDA0-F47B-4F82-A5CD-BAB715C0BF0B}"/>
            </a:ext>
          </a:extLst>
        </xdr:cNvPr>
        <xdr:cNvGrpSpPr/>
      </xdr:nvGrpSpPr>
      <xdr:grpSpPr>
        <a:xfrm>
          <a:off x="647700" y="0"/>
          <a:ext cx="85217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A11CB8F1-0ABF-4FC2-88E0-89A4692B0EF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A33753C9-24A1-47A1-878D-1310CF1A044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10</xdr:col>
      <xdr:colOff>1000125</xdr:colOff>
      <xdr:row>0</xdr:row>
      <xdr:rowOff>1209560</xdr:rowOff>
    </xdr:to>
    <xdr:grpSp>
      <xdr:nvGrpSpPr>
        <xdr:cNvPr id="5" name="Agrupar 4">
          <a:extLst>
            <a:ext uri="{FF2B5EF4-FFF2-40B4-BE49-F238E27FC236}">
              <a16:creationId xmlns:a16="http://schemas.microsoft.com/office/drawing/2014/main" id="{629CA481-70BF-42F9-9925-99924D983B10}"/>
            </a:ext>
          </a:extLst>
        </xdr:cNvPr>
        <xdr:cNvGrpSpPr/>
      </xdr:nvGrpSpPr>
      <xdr:grpSpPr>
        <a:xfrm>
          <a:off x="647700" y="0"/>
          <a:ext cx="84042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737EB80D-13E2-485C-9A01-6F0BE477906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1A709A12-ECF6-47E8-8D2D-EDBE78F151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2343150</xdr:colOff>
      <xdr:row>0</xdr:row>
      <xdr:rowOff>1209560</xdr:rowOff>
    </xdr:to>
    <xdr:grpSp>
      <xdr:nvGrpSpPr>
        <xdr:cNvPr id="5" name="Agrupar 4">
          <a:extLst>
            <a:ext uri="{FF2B5EF4-FFF2-40B4-BE49-F238E27FC236}">
              <a16:creationId xmlns:a16="http://schemas.microsoft.com/office/drawing/2014/main" id="{B9CACD48-EF0D-4085-A56B-86715570646A}"/>
            </a:ext>
          </a:extLst>
        </xdr:cNvPr>
        <xdr:cNvGrpSpPr/>
      </xdr:nvGrpSpPr>
      <xdr:grpSpPr>
        <a:xfrm>
          <a:off x="647700" y="0"/>
          <a:ext cx="81978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69B2EA10-7329-4227-BB28-C6E6D713305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6A2500B4-8E6A-4E48-A0A6-5BB538A0B15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2133600</xdr:colOff>
      <xdr:row>0</xdr:row>
      <xdr:rowOff>1209560</xdr:rowOff>
    </xdr:to>
    <xdr:grpSp>
      <xdr:nvGrpSpPr>
        <xdr:cNvPr id="8" name="Agrupar 7">
          <a:extLst>
            <a:ext uri="{FF2B5EF4-FFF2-40B4-BE49-F238E27FC236}">
              <a16:creationId xmlns:a16="http://schemas.microsoft.com/office/drawing/2014/main" id="{F255554E-5385-4E95-867C-DD04F88D9098}"/>
            </a:ext>
          </a:extLst>
        </xdr:cNvPr>
        <xdr:cNvGrpSpPr/>
      </xdr:nvGrpSpPr>
      <xdr:grpSpPr>
        <a:xfrm>
          <a:off x="647700" y="0"/>
          <a:ext cx="82423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DA356A80-A0C3-46DC-A084-612ACCB3E74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5B52C1F2-3D34-4F5A-90BE-39CE0EEB59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1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314325</xdr:colOff>
      <xdr:row>0</xdr:row>
      <xdr:rowOff>1209560</xdr:rowOff>
    </xdr:to>
    <xdr:grpSp>
      <xdr:nvGrpSpPr>
        <xdr:cNvPr id="5" name="Agrupar 4">
          <a:extLst>
            <a:ext uri="{FF2B5EF4-FFF2-40B4-BE49-F238E27FC236}">
              <a16:creationId xmlns:a16="http://schemas.microsoft.com/office/drawing/2014/main" id="{4F1C3B45-3984-458D-9BE6-453BB197AA49}"/>
            </a:ext>
          </a:extLst>
        </xdr:cNvPr>
        <xdr:cNvGrpSpPr/>
      </xdr:nvGrpSpPr>
      <xdr:grpSpPr>
        <a:xfrm>
          <a:off x="647700" y="0"/>
          <a:ext cx="85058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55EF72D8-F2B3-4BF2-B79A-9DFCEED0D9E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390F3BA9-23AD-4706-A27E-F3A86D0D0AF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1171575</xdr:colOff>
      <xdr:row>0</xdr:row>
      <xdr:rowOff>1209560</xdr:rowOff>
    </xdr:to>
    <xdr:grpSp>
      <xdr:nvGrpSpPr>
        <xdr:cNvPr id="5" name="Agrupar 4">
          <a:extLst>
            <a:ext uri="{FF2B5EF4-FFF2-40B4-BE49-F238E27FC236}">
              <a16:creationId xmlns:a16="http://schemas.microsoft.com/office/drawing/2014/main" id="{97653436-3AFA-4791-8F61-AF15C8C8B070}"/>
            </a:ext>
          </a:extLst>
        </xdr:cNvPr>
        <xdr:cNvGrpSpPr/>
      </xdr:nvGrpSpPr>
      <xdr:grpSpPr>
        <a:xfrm>
          <a:off x="698500" y="0"/>
          <a:ext cx="83978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167A543A-6EF8-4D10-B624-F52CBFF092D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95685DE-A070-43B7-8B90-C4E17AF105A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2105025</xdr:colOff>
      <xdr:row>0</xdr:row>
      <xdr:rowOff>1209560</xdr:rowOff>
    </xdr:to>
    <xdr:grpSp>
      <xdr:nvGrpSpPr>
        <xdr:cNvPr id="5" name="Agrupar 4">
          <a:extLst>
            <a:ext uri="{FF2B5EF4-FFF2-40B4-BE49-F238E27FC236}">
              <a16:creationId xmlns:a16="http://schemas.microsoft.com/office/drawing/2014/main" id="{BED54DC0-5E09-44B5-9199-5D24A0536B93}"/>
            </a:ext>
          </a:extLst>
        </xdr:cNvPr>
        <xdr:cNvGrpSpPr/>
      </xdr:nvGrpSpPr>
      <xdr:grpSpPr>
        <a:xfrm>
          <a:off x="647700" y="0"/>
          <a:ext cx="82264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63BEB8E-411C-4CF8-BA35-B251B36016A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A6EE8CFD-4DD0-4B65-889D-0E37FDE523F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276225</xdr:colOff>
      <xdr:row>0</xdr:row>
      <xdr:rowOff>1209560</xdr:rowOff>
    </xdr:to>
    <xdr:grpSp>
      <xdr:nvGrpSpPr>
        <xdr:cNvPr id="5" name="Agrupar 4">
          <a:extLst>
            <a:ext uri="{FF2B5EF4-FFF2-40B4-BE49-F238E27FC236}">
              <a16:creationId xmlns:a16="http://schemas.microsoft.com/office/drawing/2014/main" id="{9114FA15-DC9D-455F-9B79-4942D2AEF851}"/>
            </a:ext>
          </a:extLst>
        </xdr:cNvPr>
        <xdr:cNvGrpSpPr/>
      </xdr:nvGrpSpPr>
      <xdr:grpSpPr>
        <a:xfrm>
          <a:off x="647700" y="0"/>
          <a:ext cx="85185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170956CA-5262-4746-88BC-A718E3CDDCE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4992B6A-9347-42F6-8D4F-1B37F019D2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561975</xdr:colOff>
      <xdr:row>0</xdr:row>
      <xdr:rowOff>1209560</xdr:rowOff>
    </xdr:to>
    <xdr:grpSp>
      <xdr:nvGrpSpPr>
        <xdr:cNvPr id="5" name="Agrupar 4">
          <a:extLst>
            <a:ext uri="{FF2B5EF4-FFF2-40B4-BE49-F238E27FC236}">
              <a16:creationId xmlns:a16="http://schemas.microsoft.com/office/drawing/2014/main" id="{71101380-F270-4F92-A34E-BBF9B625C5C8}"/>
            </a:ext>
          </a:extLst>
        </xdr:cNvPr>
        <xdr:cNvGrpSpPr/>
      </xdr:nvGrpSpPr>
      <xdr:grpSpPr>
        <a:xfrm>
          <a:off x="647700" y="0"/>
          <a:ext cx="84613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7FE48657-933B-4F04-8C1B-6A383D80841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720DD823-6D75-4F28-818C-58DAACBA13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190500</xdr:colOff>
      <xdr:row>0</xdr:row>
      <xdr:rowOff>1209560</xdr:rowOff>
    </xdr:to>
    <xdr:grpSp>
      <xdr:nvGrpSpPr>
        <xdr:cNvPr id="2" name="Agrupar 1">
          <a:extLst>
            <a:ext uri="{FF2B5EF4-FFF2-40B4-BE49-F238E27FC236}">
              <a16:creationId xmlns:a16="http://schemas.microsoft.com/office/drawing/2014/main" id="{271ACABF-679F-4B9A-B867-165C1F80CA97}"/>
            </a:ext>
          </a:extLst>
        </xdr:cNvPr>
        <xdr:cNvGrpSpPr/>
      </xdr:nvGrpSpPr>
      <xdr:grpSpPr>
        <a:xfrm>
          <a:off x="660400" y="0"/>
          <a:ext cx="85344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47C57FBB-F63E-438B-AE28-EE5FBCE0B3B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71F8141C-F941-4EE0-82BA-B845C5385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647700</xdr:colOff>
      <xdr:row>0</xdr:row>
      <xdr:rowOff>1209560</xdr:rowOff>
    </xdr:to>
    <xdr:grpSp>
      <xdr:nvGrpSpPr>
        <xdr:cNvPr id="2" name="Agrupar 1">
          <a:extLst>
            <a:ext uri="{FF2B5EF4-FFF2-40B4-BE49-F238E27FC236}">
              <a16:creationId xmlns:a16="http://schemas.microsoft.com/office/drawing/2014/main" id="{4E37D06C-84F0-42BB-865C-541730B91412}"/>
            </a:ext>
          </a:extLst>
        </xdr:cNvPr>
        <xdr:cNvGrpSpPr/>
      </xdr:nvGrpSpPr>
      <xdr:grpSpPr>
        <a:xfrm>
          <a:off x="660400" y="0"/>
          <a:ext cx="84328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7993BD6F-131E-47B0-A45A-5EA70C99E14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644F1BEF-AECE-4EC0-8930-A1DC0A732C6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466725</xdr:colOff>
      <xdr:row>0</xdr:row>
      <xdr:rowOff>1209560</xdr:rowOff>
    </xdr:to>
    <xdr:grpSp>
      <xdr:nvGrpSpPr>
        <xdr:cNvPr id="5" name="Agrupar 4">
          <a:extLst>
            <a:ext uri="{FF2B5EF4-FFF2-40B4-BE49-F238E27FC236}">
              <a16:creationId xmlns:a16="http://schemas.microsoft.com/office/drawing/2014/main" id="{588AD5B3-F99A-4CBF-8B26-20339675EA44}"/>
            </a:ext>
          </a:extLst>
        </xdr:cNvPr>
        <xdr:cNvGrpSpPr/>
      </xdr:nvGrpSpPr>
      <xdr:grpSpPr>
        <a:xfrm>
          <a:off x="660400" y="0"/>
          <a:ext cx="84677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19A2BAFC-EFF0-4F8B-B3EA-325C7586ED6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17A8D88-7428-414C-BE07-2A59379E4FE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457200</xdr:colOff>
      <xdr:row>0</xdr:row>
      <xdr:rowOff>1209560</xdr:rowOff>
    </xdr:to>
    <xdr:grpSp>
      <xdr:nvGrpSpPr>
        <xdr:cNvPr id="2" name="Agrupar 1">
          <a:extLst>
            <a:ext uri="{FF2B5EF4-FFF2-40B4-BE49-F238E27FC236}">
              <a16:creationId xmlns:a16="http://schemas.microsoft.com/office/drawing/2014/main" id="{1995606D-C708-4740-883E-3201175C5C5C}"/>
            </a:ext>
          </a:extLst>
        </xdr:cNvPr>
        <xdr:cNvGrpSpPr/>
      </xdr:nvGrpSpPr>
      <xdr:grpSpPr>
        <a:xfrm>
          <a:off x="660400" y="0"/>
          <a:ext cx="84836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45AEEC16-49A1-4853-BEFC-963ACC9E620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3011B2B9-FBF7-466E-A356-387CC73950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1457325</xdr:colOff>
      <xdr:row>0</xdr:row>
      <xdr:rowOff>1209560</xdr:rowOff>
    </xdr:to>
    <xdr:grpSp>
      <xdr:nvGrpSpPr>
        <xdr:cNvPr id="2" name="Agrupar 1">
          <a:extLst>
            <a:ext uri="{FF2B5EF4-FFF2-40B4-BE49-F238E27FC236}">
              <a16:creationId xmlns:a16="http://schemas.microsoft.com/office/drawing/2014/main" id="{9D9AC7AA-631B-4FFD-BE3F-B03B312F586A}"/>
            </a:ext>
          </a:extLst>
        </xdr:cNvPr>
        <xdr:cNvGrpSpPr/>
      </xdr:nvGrpSpPr>
      <xdr:grpSpPr>
        <a:xfrm>
          <a:off x="584200" y="0"/>
          <a:ext cx="7527925" cy="1209560"/>
          <a:chOff x="466725" y="0"/>
          <a:chExt cx="7705725" cy="1209560"/>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07FAD767-7979-4A23-9209-F2BBADD51D3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1F040721-A0D3-417E-A737-6943395B311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315234" cy="120956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2124075</xdr:colOff>
      <xdr:row>0</xdr:row>
      <xdr:rowOff>1209560</xdr:rowOff>
    </xdr:to>
    <xdr:grpSp>
      <xdr:nvGrpSpPr>
        <xdr:cNvPr id="5" name="Agrupar 4">
          <a:extLst>
            <a:ext uri="{FF2B5EF4-FFF2-40B4-BE49-F238E27FC236}">
              <a16:creationId xmlns:a16="http://schemas.microsoft.com/office/drawing/2014/main" id="{5872D477-07A5-4CF5-985C-44F6D419FA68}"/>
            </a:ext>
          </a:extLst>
        </xdr:cNvPr>
        <xdr:cNvGrpSpPr/>
      </xdr:nvGrpSpPr>
      <xdr:grpSpPr>
        <a:xfrm>
          <a:off x="584200" y="0"/>
          <a:ext cx="82454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73C6218-15B0-4E08-9B64-4515874FE17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CCB1B14-E1CD-4DD6-8CD8-8A35F279EB8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2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3609975</xdr:colOff>
      <xdr:row>0</xdr:row>
      <xdr:rowOff>1209560</xdr:rowOff>
    </xdr:to>
    <xdr:grpSp>
      <xdr:nvGrpSpPr>
        <xdr:cNvPr id="2" name="Agrupar 1">
          <a:extLst>
            <a:ext uri="{FF2B5EF4-FFF2-40B4-BE49-F238E27FC236}">
              <a16:creationId xmlns:a16="http://schemas.microsoft.com/office/drawing/2014/main" id="{F0834A88-9BDC-496B-BEAE-A7A18BEAEB6C}"/>
            </a:ext>
          </a:extLst>
        </xdr:cNvPr>
        <xdr:cNvGrpSpPr/>
      </xdr:nvGrpSpPr>
      <xdr:grpSpPr>
        <a:xfrm>
          <a:off x="698500" y="0"/>
          <a:ext cx="80295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32C897D1-E541-49B8-93C8-93869F6738A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B94DB3F0-7C62-42F5-975B-AB4CA0A8759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2524125</xdr:colOff>
      <xdr:row>0</xdr:row>
      <xdr:rowOff>1209560</xdr:rowOff>
    </xdr:to>
    <xdr:grpSp>
      <xdr:nvGrpSpPr>
        <xdr:cNvPr id="5" name="Agrupar 4">
          <a:extLst>
            <a:ext uri="{FF2B5EF4-FFF2-40B4-BE49-F238E27FC236}">
              <a16:creationId xmlns:a16="http://schemas.microsoft.com/office/drawing/2014/main" id="{B193E51C-6332-415E-9642-0A0555D07DD2}"/>
            </a:ext>
          </a:extLst>
        </xdr:cNvPr>
        <xdr:cNvGrpSpPr/>
      </xdr:nvGrpSpPr>
      <xdr:grpSpPr>
        <a:xfrm>
          <a:off x="698500" y="0"/>
          <a:ext cx="81883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726314FA-B21D-4D86-B244-7BC45453B24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4EE768A-63F4-4A73-B965-F0392E4E6A1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485775</xdr:colOff>
      <xdr:row>0</xdr:row>
      <xdr:rowOff>1209560</xdr:rowOff>
    </xdr:to>
    <xdr:grpSp>
      <xdr:nvGrpSpPr>
        <xdr:cNvPr id="2" name="Agrupar 1">
          <a:extLst>
            <a:ext uri="{FF2B5EF4-FFF2-40B4-BE49-F238E27FC236}">
              <a16:creationId xmlns:a16="http://schemas.microsoft.com/office/drawing/2014/main" id="{52B09661-8509-436A-9188-47CA0864EFD1}"/>
            </a:ext>
          </a:extLst>
        </xdr:cNvPr>
        <xdr:cNvGrpSpPr/>
      </xdr:nvGrpSpPr>
      <xdr:grpSpPr>
        <a:xfrm>
          <a:off x="698500" y="0"/>
          <a:ext cx="84867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4E865328-87D6-4480-92AB-733C83BC8DA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566F1AF1-3219-487F-A253-4564A64CAC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10</xdr:col>
      <xdr:colOff>295275</xdr:colOff>
      <xdr:row>0</xdr:row>
      <xdr:rowOff>1209560</xdr:rowOff>
    </xdr:to>
    <xdr:grpSp>
      <xdr:nvGrpSpPr>
        <xdr:cNvPr id="2" name="Agrupar 1">
          <a:extLst>
            <a:ext uri="{FF2B5EF4-FFF2-40B4-BE49-F238E27FC236}">
              <a16:creationId xmlns:a16="http://schemas.microsoft.com/office/drawing/2014/main" id="{57B5EB9C-756A-45F7-AF15-0A03569AD49A}"/>
            </a:ext>
          </a:extLst>
        </xdr:cNvPr>
        <xdr:cNvGrpSpPr/>
      </xdr:nvGrpSpPr>
      <xdr:grpSpPr>
        <a:xfrm>
          <a:off x="660400" y="0"/>
          <a:ext cx="84613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BE6D5F70-B6DF-4922-AB14-9B38994AD57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8162BDB6-8CB2-4435-A9B8-345E4941C7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2400300</xdr:colOff>
      <xdr:row>0</xdr:row>
      <xdr:rowOff>1209560</xdr:rowOff>
    </xdr:to>
    <xdr:grpSp>
      <xdr:nvGrpSpPr>
        <xdr:cNvPr id="2" name="Agrupar 1">
          <a:extLst>
            <a:ext uri="{FF2B5EF4-FFF2-40B4-BE49-F238E27FC236}">
              <a16:creationId xmlns:a16="http://schemas.microsoft.com/office/drawing/2014/main" id="{170EE9FF-9710-4A34-B456-27101CFF26C5}"/>
            </a:ext>
          </a:extLst>
        </xdr:cNvPr>
        <xdr:cNvGrpSpPr/>
      </xdr:nvGrpSpPr>
      <xdr:grpSpPr>
        <a:xfrm>
          <a:off x="660400" y="0"/>
          <a:ext cx="82042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89104E63-697B-4F11-B75F-C137909B5AB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A2BCCFB7-6C4F-42AA-8AAB-A3C3EF07F1C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390525</xdr:colOff>
      <xdr:row>0</xdr:row>
      <xdr:rowOff>1209560</xdr:rowOff>
    </xdr:to>
    <xdr:grpSp>
      <xdr:nvGrpSpPr>
        <xdr:cNvPr id="2" name="Agrupar 1">
          <a:extLst>
            <a:ext uri="{FF2B5EF4-FFF2-40B4-BE49-F238E27FC236}">
              <a16:creationId xmlns:a16="http://schemas.microsoft.com/office/drawing/2014/main" id="{3AC585B6-2F31-4D7E-A544-CE8B6558FF78}"/>
            </a:ext>
          </a:extLst>
        </xdr:cNvPr>
        <xdr:cNvGrpSpPr/>
      </xdr:nvGrpSpPr>
      <xdr:grpSpPr>
        <a:xfrm>
          <a:off x="660400" y="0"/>
          <a:ext cx="845502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FE6437D4-5ACC-4691-9CAC-D878DEDF9F4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170086A6-9599-4058-86A8-97F0A0009BB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2762250</xdr:colOff>
      <xdr:row>0</xdr:row>
      <xdr:rowOff>1209560</xdr:rowOff>
    </xdr:to>
    <xdr:grpSp>
      <xdr:nvGrpSpPr>
        <xdr:cNvPr id="2" name="Agrupar 1">
          <a:extLst>
            <a:ext uri="{FF2B5EF4-FFF2-40B4-BE49-F238E27FC236}">
              <a16:creationId xmlns:a16="http://schemas.microsoft.com/office/drawing/2014/main" id="{8E1C4FB8-35FF-45F1-82DF-5E9DFF8008D4}"/>
            </a:ext>
          </a:extLst>
        </xdr:cNvPr>
        <xdr:cNvGrpSpPr/>
      </xdr:nvGrpSpPr>
      <xdr:grpSpPr>
        <a:xfrm>
          <a:off x="698500" y="0"/>
          <a:ext cx="815975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AD59BD60-E172-424A-9B87-FAA9E28F02C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12EBE873-0893-4B3D-BB8F-9C05F35CA74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1162050</xdr:colOff>
      <xdr:row>0</xdr:row>
      <xdr:rowOff>1209560</xdr:rowOff>
    </xdr:to>
    <xdr:grpSp>
      <xdr:nvGrpSpPr>
        <xdr:cNvPr id="2" name="Agrupar 1">
          <a:extLst>
            <a:ext uri="{FF2B5EF4-FFF2-40B4-BE49-F238E27FC236}">
              <a16:creationId xmlns:a16="http://schemas.microsoft.com/office/drawing/2014/main" id="{D2DFF4D6-5647-4896-A49A-971FC6B4BA16}"/>
            </a:ext>
          </a:extLst>
        </xdr:cNvPr>
        <xdr:cNvGrpSpPr/>
      </xdr:nvGrpSpPr>
      <xdr:grpSpPr>
        <a:xfrm>
          <a:off x="660400" y="0"/>
          <a:ext cx="838835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52528B9B-91F8-4BC6-B8DD-71AD9363BC6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C4CFC7E8-7BCC-4DE9-B452-FB29EEEC478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123825</xdr:colOff>
      <xdr:row>0</xdr:row>
      <xdr:rowOff>1209560</xdr:rowOff>
    </xdr:to>
    <xdr:grpSp>
      <xdr:nvGrpSpPr>
        <xdr:cNvPr id="2" name="Agrupar 1">
          <a:extLst>
            <a:ext uri="{FF2B5EF4-FFF2-40B4-BE49-F238E27FC236}">
              <a16:creationId xmlns:a16="http://schemas.microsoft.com/office/drawing/2014/main" id="{070173C3-3107-4DB9-9714-6D7A5A20126A}"/>
            </a:ext>
          </a:extLst>
        </xdr:cNvPr>
        <xdr:cNvGrpSpPr/>
      </xdr:nvGrpSpPr>
      <xdr:grpSpPr>
        <a:xfrm>
          <a:off x="660400" y="0"/>
          <a:ext cx="851852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424D62C6-9F1A-460C-954A-452E8F667C6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4AA5F668-81B1-4A34-BA7F-37CAC9B4AC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114300</xdr:colOff>
      <xdr:row>0</xdr:row>
      <xdr:rowOff>1209560</xdr:rowOff>
    </xdr:to>
    <xdr:grpSp>
      <xdr:nvGrpSpPr>
        <xdr:cNvPr id="2" name="Agrupar 1">
          <a:extLst>
            <a:ext uri="{FF2B5EF4-FFF2-40B4-BE49-F238E27FC236}">
              <a16:creationId xmlns:a16="http://schemas.microsoft.com/office/drawing/2014/main" id="{F6CA159D-0134-4454-96DA-70CF90E5E17C}"/>
            </a:ext>
          </a:extLst>
        </xdr:cNvPr>
        <xdr:cNvGrpSpPr/>
      </xdr:nvGrpSpPr>
      <xdr:grpSpPr>
        <a:xfrm>
          <a:off x="660400" y="0"/>
          <a:ext cx="85344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0F892787-4B0A-4C9D-9771-3C3FB1EB424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87E141D9-BCCD-4D85-9A97-89F311F3694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3867150</xdr:colOff>
      <xdr:row>0</xdr:row>
      <xdr:rowOff>1209560</xdr:rowOff>
    </xdr:to>
    <xdr:grpSp>
      <xdr:nvGrpSpPr>
        <xdr:cNvPr id="2" name="Agrupar 1">
          <a:extLst>
            <a:ext uri="{FF2B5EF4-FFF2-40B4-BE49-F238E27FC236}">
              <a16:creationId xmlns:a16="http://schemas.microsoft.com/office/drawing/2014/main" id="{FCA412D8-0F9F-4AF1-BBCC-FA8D8332E601}"/>
            </a:ext>
          </a:extLst>
        </xdr:cNvPr>
        <xdr:cNvGrpSpPr/>
      </xdr:nvGrpSpPr>
      <xdr:grpSpPr>
        <a:xfrm>
          <a:off x="660400" y="0"/>
          <a:ext cx="798195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B269F9D3-63E6-4FE1-BEDD-39F90487550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B9E43F60-44A9-412A-8C4F-A58CA0C9BAD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3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3676650</xdr:colOff>
      <xdr:row>0</xdr:row>
      <xdr:rowOff>1209560</xdr:rowOff>
    </xdr:to>
    <xdr:grpSp>
      <xdr:nvGrpSpPr>
        <xdr:cNvPr id="2" name="Agrupar 1">
          <a:extLst>
            <a:ext uri="{FF2B5EF4-FFF2-40B4-BE49-F238E27FC236}">
              <a16:creationId xmlns:a16="http://schemas.microsoft.com/office/drawing/2014/main" id="{ED172AE0-3F97-4F90-A6F2-776A35C85A79}"/>
            </a:ext>
          </a:extLst>
        </xdr:cNvPr>
        <xdr:cNvGrpSpPr/>
      </xdr:nvGrpSpPr>
      <xdr:grpSpPr>
        <a:xfrm>
          <a:off x="698500" y="0"/>
          <a:ext cx="802005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02CCDFFF-EE27-4A0A-8D94-AB960B06AC6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39F8CD28-3B5C-4BC9-9E0C-EE359DD3C3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4048125</xdr:colOff>
      <xdr:row>0</xdr:row>
      <xdr:rowOff>1209560</xdr:rowOff>
    </xdr:to>
    <xdr:grpSp>
      <xdr:nvGrpSpPr>
        <xdr:cNvPr id="5" name="Agrupar 4">
          <a:extLst>
            <a:ext uri="{FF2B5EF4-FFF2-40B4-BE49-F238E27FC236}">
              <a16:creationId xmlns:a16="http://schemas.microsoft.com/office/drawing/2014/main" id="{A67A9C8B-7672-4981-B4A9-C8E3A56A9C98}"/>
            </a:ext>
          </a:extLst>
        </xdr:cNvPr>
        <xdr:cNvGrpSpPr/>
      </xdr:nvGrpSpPr>
      <xdr:grpSpPr>
        <a:xfrm>
          <a:off x="698500" y="0"/>
          <a:ext cx="79724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1B71F2DE-84C9-4DE7-928D-096C53AF2BF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A98DF0EA-8926-41DA-8A7E-FC4B0E6A3B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4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1066800</xdr:colOff>
      <xdr:row>0</xdr:row>
      <xdr:rowOff>1209560</xdr:rowOff>
    </xdr:to>
    <xdr:grpSp>
      <xdr:nvGrpSpPr>
        <xdr:cNvPr id="2" name="Agrupar 1">
          <a:extLst>
            <a:ext uri="{FF2B5EF4-FFF2-40B4-BE49-F238E27FC236}">
              <a16:creationId xmlns:a16="http://schemas.microsoft.com/office/drawing/2014/main" id="{122DB68E-8197-47ED-BDC3-B49AEB3E79BA}"/>
            </a:ext>
          </a:extLst>
        </xdr:cNvPr>
        <xdr:cNvGrpSpPr/>
      </xdr:nvGrpSpPr>
      <xdr:grpSpPr>
        <a:xfrm>
          <a:off x="660400" y="0"/>
          <a:ext cx="84201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F2862FFF-33F8-4779-BDB1-299EE6E97A8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0DD1C493-6BF8-4AB8-8FA6-023D18D40F0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4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3514725</xdr:colOff>
      <xdr:row>0</xdr:row>
      <xdr:rowOff>1209560</xdr:rowOff>
    </xdr:to>
    <xdr:grpSp>
      <xdr:nvGrpSpPr>
        <xdr:cNvPr id="5" name="Agrupar 4">
          <a:extLst>
            <a:ext uri="{FF2B5EF4-FFF2-40B4-BE49-F238E27FC236}">
              <a16:creationId xmlns:a16="http://schemas.microsoft.com/office/drawing/2014/main" id="{AB0D0551-FDC6-4AB9-AB15-52BE957F6C71}"/>
            </a:ext>
          </a:extLst>
        </xdr:cNvPr>
        <xdr:cNvGrpSpPr/>
      </xdr:nvGrpSpPr>
      <xdr:grpSpPr>
        <a:xfrm>
          <a:off x="698500" y="0"/>
          <a:ext cx="80486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B7C49E0-074D-49D7-A119-7CAA8806C7D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2D571D9-94C6-4B57-93C3-57CD1A7E26A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4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247650</xdr:colOff>
      <xdr:row>0</xdr:row>
      <xdr:rowOff>1209560</xdr:rowOff>
    </xdr:to>
    <xdr:grpSp>
      <xdr:nvGrpSpPr>
        <xdr:cNvPr id="2" name="Agrupar 1">
          <a:extLst>
            <a:ext uri="{FF2B5EF4-FFF2-40B4-BE49-F238E27FC236}">
              <a16:creationId xmlns:a16="http://schemas.microsoft.com/office/drawing/2014/main" id="{09EDAE24-573A-4E7F-BBA8-80142CB959A8}"/>
            </a:ext>
          </a:extLst>
        </xdr:cNvPr>
        <xdr:cNvGrpSpPr/>
      </xdr:nvGrpSpPr>
      <xdr:grpSpPr>
        <a:xfrm>
          <a:off x="660400" y="0"/>
          <a:ext cx="851535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01CC1555-5A62-4292-B5E5-86E8FE363CC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C182BD62-3D04-4856-B6AA-F9F73E48261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4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19050</xdr:colOff>
      <xdr:row>0</xdr:row>
      <xdr:rowOff>1209560</xdr:rowOff>
    </xdr:to>
    <xdr:grpSp>
      <xdr:nvGrpSpPr>
        <xdr:cNvPr id="5" name="Agrupar 4">
          <a:extLst>
            <a:ext uri="{FF2B5EF4-FFF2-40B4-BE49-F238E27FC236}">
              <a16:creationId xmlns:a16="http://schemas.microsoft.com/office/drawing/2014/main" id="{129DE99E-DBED-4D7D-BD71-3A86ADF0D8DF}"/>
            </a:ext>
          </a:extLst>
        </xdr:cNvPr>
        <xdr:cNvGrpSpPr/>
      </xdr:nvGrpSpPr>
      <xdr:grpSpPr>
        <a:xfrm>
          <a:off x="698500" y="0"/>
          <a:ext cx="85407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4BAB9AC5-CB7A-44B3-9CDC-11D485715BC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B223B125-7EC7-450F-8708-D1915EA847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4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209550</xdr:colOff>
      <xdr:row>0</xdr:row>
      <xdr:rowOff>1209560</xdr:rowOff>
    </xdr:to>
    <xdr:grpSp>
      <xdr:nvGrpSpPr>
        <xdr:cNvPr id="5" name="Agrupar 4">
          <a:extLst>
            <a:ext uri="{FF2B5EF4-FFF2-40B4-BE49-F238E27FC236}">
              <a16:creationId xmlns:a16="http://schemas.microsoft.com/office/drawing/2014/main" id="{7A47EF48-FDFC-4EC6-B752-A9047E4CE123}"/>
            </a:ext>
          </a:extLst>
        </xdr:cNvPr>
        <xdr:cNvGrpSpPr/>
      </xdr:nvGrpSpPr>
      <xdr:grpSpPr>
        <a:xfrm>
          <a:off x="698500" y="0"/>
          <a:ext cx="85280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DEEAEF1-ACAB-4AB7-8B4D-B403CA76E74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F39D21D-642D-460F-B91A-660E1E9506F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4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3638550</xdr:colOff>
      <xdr:row>0</xdr:row>
      <xdr:rowOff>1209560</xdr:rowOff>
    </xdr:to>
    <xdr:grpSp>
      <xdr:nvGrpSpPr>
        <xdr:cNvPr id="5" name="Agrupar 4">
          <a:extLst>
            <a:ext uri="{FF2B5EF4-FFF2-40B4-BE49-F238E27FC236}">
              <a16:creationId xmlns:a16="http://schemas.microsoft.com/office/drawing/2014/main" id="{1F31AF3E-6935-4442-9D92-401BAE4D88E9}"/>
            </a:ext>
          </a:extLst>
        </xdr:cNvPr>
        <xdr:cNvGrpSpPr/>
      </xdr:nvGrpSpPr>
      <xdr:grpSpPr>
        <a:xfrm>
          <a:off x="698500" y="0"/>
          <a:ext cx="80200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14FD2B86-9E16-4673-A73F-41B0D12B741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BADBC380-5EDF-417E-8B73-C3797C12CD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4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809625</xdr:colOff>
      <xdr:row>0</xdr:row>
      <xdr:rowOff>1209560</xdr:rowOff>
    </xdr:to>
    <xdr:grpSp>
      <xdr:nvGrpSpPr>
        <xdr:cNvPr id="5" name="Agrupar 4">
          <a:extLst>
            <a:ext uri="{FF2B5EF4-FFF2-40B4-BE49-F238E27FC236}">
              <a16:creationId xmlns:a16="http://schemas.microsoft.com/office/drawing/2014/main" id="{621D82CE-C1CC-4A0C-A77D-AFC817DDAD5F}"/>
            </a:ext>
          </a:extLst>
        </xdr:cNvPr>
        <xdr:cNvGrpSpPr/>
      </xdr:nvGrpSpPr>
      <xdr:grpSpPr>
        <a:xfrm>
          <a:off x="698500" y="0"/>
          <a:ext cx="84296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8940D6FA-C1BE-48D2-9B12-BF861E1F98D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89D0DE6B-EFE2-4F90-A450-B587A1019E9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4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2276475</xdr:colOff>
      <xdr:row>0</xdr:row>
      <xdr:rowOff>1209560</xdr:rowOff>
    </xdr:to>
    <xdr:grpSp>
      <xdr:nvGrpSpPr>
        <xdr:cNvPr id="5" name="Agrupar 4">
          <a:extLst>
            <a:ext uri="{FF2B5EF4-FFF2-40B4-BE49-F238E27FC236}">
              <a16:creationId xmlns:a16="http://schemas.microsoft.com/office/drawing/2014/main" id="{242CE4AF-C77C-4EC5-87A6-809F83F83DBD}"/>
            </a:ext>
          </a:extLst>
        </xdr:cNvPr>
        <xdr:cNvGrpSpPr/>
      </xdr:nvGrpSpPr>
      <xdr:grpSpPr>
        <a:xfrm>
          <a:off x="698500" y="0"/>
          <a:ext cx="82200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A443F8B6-E996-468B-8DE2-0523EF1A708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87901B59-B8E9-42F9-9701-CE6C72B94F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2</xdr:col>
      <xdr:colOff>723900</xdr:colOff>
      <xdr:row>0</xdr:row>
      <xdr:rowOff>1209560</xdr:rowOff>
    </xdr:to>
    <xdr:grpSp>
      <xdr:nvGrpSpPr>
        <xdr:cNvPr id="5" name="Agrupar 4">
          <a:extLst>
            <a:ext uri="{FF2B5EF4-FFF2-40B4-BE49-F238E27FC236}">
              <a16:creationId xmlns:a16="http://schemas.microsoft.com/office/drawing/2014/main" id="{82654A2C-D5BA-4183-BB55-6EE78B006EF1}"/>
            </a:ext>
          </a:extLst>
        </xdr:cNvPr>
        <xdr:cNvGrpSpPr/>
      </xdr:nvGrpSpPr>
      <xdr:grpSpPr>
        <a:xfrm>
          <a:off x="698500" y="0"/>
          <a:ext cx="84455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E3BA4FDF-04E6-4B2B-AFE7-ECDB249C4B6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83999F97-1DCD-4732-B934-7E9E395A5D4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628650</xdr:colOff>
      <xdr:row>0</xdr:row>
      <xdr:rowOff>1209560</xdr:rowOff>
    </xdr:to>
    <xdr:grpSp>
      <xdr:nvGrpSpPr>
        <xdr:cNvPr id="5" name="Agrupar 4">
          <a:extLst>
            <a:ext uri="{FF2B5EF4-FFF2-40B4-BE49-F238E27FC236}">
              <a16:creationId xmlns:a16="http://schemas.microsoft.com/office/drawing/2014/main" id="{A82A1904-978E-4F4E-B1C1-B96F9F1C44C5}"/>
            </a:ext>
          </a:extLst>
        </xdr:cNvPr>
        <xdr:cNvGrpSpPr/>
      </xdr:nvGrpSpPr>
      <xdr:grpSpPr>
        <a:xfrm>
          <a:off x="698500" y="0"/>
          <a:ext cx="84518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83E1C0C-F9EF-42DD-B05C-23E1967947C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45AF554-AE33-4E02-9269-5E463DC12C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3143250</xdr:colOff>
      <xdr:row>0</xdr:row>
      <xdr:rowOff>1209560</xdr:rowOff>
    </xdr:to>
    <xdr:grpSp>
      <xdr:nvGrpSpPr>
        <xdr:cNvPr id="5" name="Agrupar 4">
          <a:extLst>
            <a:ext uri="{FF2B5EF4-FFF2-40B4-BE49-F238E27FC236}">
              <a16:creationId xmlns:a16="http://schemas.microsoft.com/office/drawing/2014/main" id="{9A315AD5-D4BE-4BAE-8540-E3E1C89499E0}"/>
            </a:ext>
          </a:extLst>
        </xdr:cNvPr>
        <xdr:cNvGrpSpPr/>
      </xdr:nvGrpSpPr>
      <xdr:grpSpPr>
        <a:xfrm>
          <a:off x="698500" y="0"/>
          <a:ext cx="81089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6E876E52-3D6B-4BD2-95DE-B4B7968FD3D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0BFED0C3-E754-484A-A493-C79E7A1E871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523875</xdr:colOff>
      <xdr:row>0</xdr:row>
      <xdr:rowOff>1209560</xdr:rowOff>
    </xdr:to>
    <xdr:grpSp>
      <xdr:nvGrpSpPr>
        <xdr:cNvPr id="5" name="Agrupar 4">
          <a:extLst>
            <a:ext uri="{FF2B5EF4-FFF2-40B4-BE49-F238E27FC236}">
              <a16:creationId xmlns:a16="http://schemas.microsoft.com/office/drawing/2014/main" id="{A47F2083-BBA7-428C-840C-10D28FBD88B9}"/>
            </a:ext>
          </a:extLst>
        </xdr:cNvPr>
        <xdr:cNvGrpSpPr/>
      </xdr:nvGrpSpPr>
      <xdr:grpSpPr>
        <a:xfrm>
          <a:off x="584200" y="0"/>
          <a:ext cx="84486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87E5F09-CCF2-460A-89AF-3361F2DD8B0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CA79294B-35DE-42D2-B506-BB49B7A247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1209675</xdr:colOff>
      <xdr:row>0</xdr:row>
      <xdr:rowOff>1209560</xdr:rowOff>
    </xdr:to>
    <xdr:grpSp>
      <xdr:nvGrpSpPr>
        <xdr:cNvPr id="5" name="Agrupar 4">
          <a:extLst>
            <a:ext uri="{FF2B5EF4-FFF2-40B4-BE49-F238E27FC236}">
              <a16:creationId xmlns:a16="http://schemas.microsoft.com/office/drawing/2014/main" id="{C4A31110-58FF-4D78-9DCF-E78CA83D6AA5}"/>
            </a:ext>
          </a:extLst>
        </xdr:cNvPr>
        <xdr:cNvGrpSpPr/>
      </xdr:nvGrpSpPr>
      <xdr:grpSpPr>
        <a:xfrm>
          <a:off x="584200" y="0"/>
          <a:ext cx="83470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E1CD244-2450-49EF-94B8-24BE43AA514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B150F446-B249-49D2-BB17-42E5EEA9DCB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3067050</xdr:colOff>
      <xdr:row>0</xdr:row>
      <xdr:rowOff>1209560</xdr:rowOff>
    </xdr:to>
    <xdr:grpSp>
      <xdr:nvGrpSpPr>
        <xdr:cNvPr id="5" name="Agrupar 4">
          <a:extLst>
            <a:ext uri="{FF2B5EF4-FFF2-40B4-BE49-F238E27FC236}">
              <a16:creationId xmlns:a16="http://schemas.microsoft.com/office/drawing/2014/main" id="{A816C4BE-561C-4621-B57B-F3A1DA6A298F}"/>
            </a:ext>
          </a:extLst>
        </xdr:cNvPr>
        <xdr:cNvGrpSpPr/>
      </xdr:nvGrpSpPr>
      <xdr:grpSpPr>
        <a:xfrm>
          <a:off x="698500" y="0"/>
          <a:ext cx="80962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868DAC35-A55F-4C7A-B9F9-09983AC258E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3F207E4-2185-40BB-90A5-DE6F6D32198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3019425</xdr:colOff>
      <xdr:row>0</xdr:row>
      <xdr:rowOff>1209560</xdr:rowOff>
    </xdr:to>
    <xdr:grpSp>
      <xdr:nvGrpSpPr>
        <xdr:cNvPr id="5" name="Agrupar 4">
          <a:extLst>
            <a:ext uri="{FF2B5EF4-FFF2-40B4-BE49-F238E27FC236}">
              <a16:creationId xmlns:a16="http://schemas.microsoft.com/office/drawing/2014/main" id="{B10CA85D-FBCF-4F79-833D-20626FFC91D0}"/>
            </a:ext>
          </a:extLst>
        </xdr:cNvPr>
        <xdr:cNvGrpSpPr/>
      </xdr:nvGrpSpPr>
      <xdr:grpSpPr>
        <a:xfrm>
          <a:off x="584200" y="0"/>
          <a:ext cx="81121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1A769D37-6453-424F-B287-51646EB5B9F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5941A6C-2048-4653-AD39-3224B21F4C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2057400</xdr:colOff>
      <xdr:row>0</xdr:row>
      <xdr:rowOff>1209560</xdr:rowOff>
    </xdr:to>
    <xdr:grpSp>
      <xdr:nvGrpSpPr>
        <xdr:cNvPr id="2" name="Agrupar 1">
          <a:extLst>
            <a:ext uri="{FF2B5EF4-FFF2-40B4-BE49-F238E27FC236}">
              <a16:creationId xmlns:a16="http://schemas.microsoft.com/office/drawing/2014/main" id="{552A73F5-DC80-466F-8268-F8DE1A4D7B52}"/>
            </a:ext>
          </a:extLst>
        </xdr:cNvPr>
        <xdr:cNvGrpSpPr/>
      </xdr:nvGrpSpPr>
      <xdr:grpSpPr>
        <a:xfrm>
          <a:off x="698500" y="0"/>
          <a:ext cx="82550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25E53913-CD21-4E47-A6F2-F1C4F314707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FC7C0544-AB11-4861-8B4A-9ECEDC0EB6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638175</xdr:colOff>
      <xdr:row>0</xdr:row>
      <xdr:rowOff>1209560</xdr:rowOff>
    </xdr:to>
    <xdr:grpSp>
      <xdr:nvGrpSpPr>
        <xdr:cNvPr id="5" name="Agrupar 4">
          <a:extLst>
            <a:ext uri="{FF2B5EF4-FFF2-40B4-BE49-F238E27FC236}">
              <a16:creationId xmlns:a16="http://schemas.microsoft.com/office/drawing/2014/main" id="{23B85FDD-6808-4D83-8BD8-DE05ED42BC57}"/>
            </a:ext>
          </a:extLst>
        </xdr:cNvPr>
        <xdr:cNvGrpSpPr/>
      </xdr:nvGrpSpPr>
      <xdr:grpSpPr>
        <a:xfrm>
          <a:off x="584200" y="0"/>
          <a:ext cx="84486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D0BB0768-A7A4-48D7-A125-FBDBA9DAAF7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1277B0BA-D926-423F-859D-1399EBAC0F5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133350</xdr:colOff>
      <xdr:row>0</xdr:row>
      <xdr:rowOff>1209560</xdr:rowOff>
    </xdr:to>
    <xdr:grpSp>
      <xdr:nvGrpSpPr>
        <xdr:cNvPr id="2" name="Agrupar 1">
          <a:extLst>
            <a:ext uri="{FF2B5EF4-FFF2-40B4-BE49-F238E27FC236}">
              <a16:creationId xmlns:a16="http://schemas.microsoft.com/office/drawing/2014/main" id="{83E08751-72A9-4339-BC89-C9E875ADF6F9}"/>
            </a:ext>
          </a:extLst>
        </xdr:cNvPr>
        <xdr:cNvGrpSpPr/>
      </xdr:nvGrpSpPr>
      <xdr:grpSpPr>
        <a:xfrm>
          <a:off x="698500" y="0"/>
          <a:ext cx="854075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3F1C4EE2-7F65-452B-BE65-046ECA37CF9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6108A251-25E7-4699-9ADD-5DF2D11F5AE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10</xdr:col>
      <xdr:colOff>400050</xdr:colOff>
      <xdr:row>0</xdr:row>
      <xdr:rowOff>1209560</xdr:rowOff>
    </xdr:to>
    <xdr:grpSp>
      <xdr:nvGrpSpPr>
        <xdr:cNvPr id="5" name="Agrupar 4">
          <a:extLst>
            <a:ext uri="{FF2B5EF4-FFF2-40B4-BE49-F238E27FC236}">
              <a16:creationId xmlns:a16="http://schemas.microsoft.com/office/drawing/2014/main" id="{D3227C47-84C1-4B70-96AB-7F6A4853F1EC}"/>
            </a:ext>
          </a:extLst>
        </xdr:cNvPr>
        <xdr:cNvGrpSpPr/>
      </xdr:nvGrpSpPr>
      <xdr:grpSpPr>
        <a:xfrm>
          <a:off x="584200" y="0"/>
          <a:ext cx="84899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906B8118-1D47-4D07-ABA1-741E8D99787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A168C67-EB57-4FEF-8575-FEB2DCD56D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6877050</xdr:colOff>
      <xdr:row>0</xdr:row>
      <xdr:rowOff>1209560</xdr:rowOff>
    </xdr:to>
    <xdr:grpSp>
      <xdr:nvGrpSpPr>
        <xdr:cNvPr id="5" name="Agrupar 4">
          <a:extLst>
            <a:ext uri="{FF2B5EF4-FFF2-40B4-BE49-F238E27FC236}">
              <a16:creationId xmlns:a16="http://schemas.microsoft.com/office/drawing/2014/main" id="{82380885-9617-4377-A58A-DE236E4B51E6}"/>
            </a:ext>
          </a:extLst>
        </xdr:cNvPr>
        <xdr:cNvGrpSpPr/>
      </xdr:nvGrpSpPr>
      <xdr:grpSpPr>
        <a:xfrm>
          <a:off x="584200" y="0"/>
          <a:ext cx="75628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17A53C0-ED68-43A6-885C-46C17E69A60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48B9437-F393-420B-B7A4-F062EFF3D48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876300</xdr:colOff>
      <xdr:row>0</xdr:row>
      <xdr:rowOff>1209560</xdr:rowOff>
    </xdr:to>
    <xdr:grpSp>
      <xdr:nvGrpSpPr>
        <xdr:cNvPr id="5" name="Agrupar 4">
          <a:extLst>
            <a:ext uri="{FF2B5EF4-FFF2-40B4-BE49-F238E27FC236}">
              <a16:creationId xmlns:a16="http://schemas.microsoft.com/office/drawing/2014/main" id="{B0D2E4D8-33A5-4103-AA0E-8125C6DCF421}"/>
            </a:ext>
          </a:extLst>
        </xdr:cNvPr>
        <xdr:cNvGrpSpPr/>
      </xdr:nvGrpSpPr>
      <xdr:grpSpPr>
        <a:xfrm>
          <a:off x="584200" y="0"/>
          <a:ext cx="84328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8537CDB0-141E-46CA-8FA1-112D06FB041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7EEE37BB-0A22-48D9-8E27-00BA210AE88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16384</xdr:col>
      <xdr:colOff>66675</xdr:colOff>
      <xdr:row>0</xdr:row>
      <xdr:rowOff>1209560</xdr:rowOff>
    </xdr:to>
    <xdr:grpSp>
      <xdr:nvGrpSpPr>
        <xdr:cNvPr id="5" name="Agrupar 4">
          <a:extLst>
            <a:ext uri="{FF2B5EF4-FFF2-40B4-BE49-F238E27FC236}">
              <a16:creationId xmlns:a16="http://schemas.microsoft.com/office/drawing/2014/main" id="{23FDC3B4-62A2-48D1-B2F2-4CF7B5782043}"/>
            </a:ext>
          </a:extLst>
        </xdr:cNvPr>
        <xdr:cNvGrpSpPr/>
      </xdr:nvGrpSpPr>
      <xdr:grpSpPr>
        <a:xfrm>
          <a:off x="584200" y="0"/>
          <a:ext cx="85502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24EA88D0-B3FC-4B12-83E4-C4DABB949A7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179C866F-DF89-4BC6-BA1B-5C53FFCC2B6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3114675</xdr:colOff>
      <xdr:row>0</xdr:row>
      <xdr:rowOff>1209560</xdr:rowOff>
    </xdr:to>
    <xdr:grpSp>
      <xdr:nvGrpSpPr>
        <xdr:cNvPr id="5" name="Agrupar 4">
          <a:extLst>
            <a:ext uri="{FF2B5EF4-FFF2-40B4-BE49-F238E27FC236}">
              <a16:creationId xmlns:a16="http://schemas.microsoft.com/office/drawing/2014/main" id="{10AF3488-A270-4093-918B-A9091746BD3A}"/>
            </a:ext>
          </a:extLst>
        </xdr:cNvPr>
        <xdr:cNvGrpSpPr/>
      </xdr:nvGrpSpPr>
      <xdr:grpSpPr>
        <a:xfrm>
          <a:off x="584200" y="0"/>
          <a:ext cx="81057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81F581F-4DBD-48A3-8F80-BC367A458B5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A076FECD-8A24-4EED-9627-4A5C161E68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1924050</xdr:colOff>
      <xdr:row>0</xdr:row>
      <xdr:rowOff>1209560</xdr:rowOff>
    </xdr:to>
    <xdr:grpSp>
      <xdr:nvGrpSpPr>
        <xdr:cNvPr id="5" name="Agrupar 4">
          <a:extLst>
            <a:ext uri="{FF2B5EF4-FFF2-40B4-BE49-F238E27FC236}">
              <a16:creationId xmlns:a16="http://schemas.microsoft.com/office/drawing/2014/main" id="{FC0D95BC-D99D-437D-BB09-103817169D2A}"/>
            </a:ext>
          </a:extLst>
        </xdr:cNvPr>
        <xdr:cNvGrpSpPr/>
      </xdr:nvGrpSpPr>
      <xdr:grpSpPr>
        <a:xfrm>
          <a:off x="584200" y="0"/>
          <a:ext cx="82613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17578D0-9BA4-4890-903B-4CADFD72FC5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C8F293C8-8D97-46C5-89DA-A97C8BE4885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13</xdr:col>
      <xdr:colOff>819150</xdr:colOff>
      <xdr:row>0</xdr:row>
      <xdr:rowOff>1209560</xdr:rowOff>
    </xdr:to>
    <xdr:grpSp>
      <xdr:nvGrpSpPr>
        <xdr:cNvPr id="5" name="Agrupar 4">
          <a:extLst>
            <a:ext uri="{FF2B5EF4-FFF2-40B4-BE49-F238E27FC236}">
              <a16:creationId xmlns:a16="http://schemas.microsoft.com/office/drawing/2014/main" id="{FECE4D5C-64FE-4CC7-BFCC-1A5410146B13}"/>
            </a:ext>
          </a:extLst>
        </xdr:cNvPr>
        <xdr:cNvGrpSpPr/>
      </xdr:nvGrpSpPr>
      <xdr:grpSpPr>
        <a:xfrm>
          <a:off x="698500" y="0"/>
          <a:ext cx="84899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DB29D886-EE4E-4488-9B7D-B703897F7D7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ADA42896-2814-4288-9BEF-B6F0D7A936C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495300</xdr:colOff>
      <xdr:row>0</xdr:row>
      <xdr:rowOff>1209560</xdr:rowOff>
    </xdr:to>
    <xdr:grpSp>
      <xdr:nvGrpSpPr>
        <xdr:cNvPr id="5" name="Agrupar 4">
          <a:extLst>
            <a:ext uri="{FF2B5EF4-FFF2-40B4-BE49-F238E27FC236}">
              <a16:creationId xmlns:a16="http://schemas.microsoft.com/office/drawing/2014/main" id="{08DD741B-1625-433A-B984-75C124A6F8A1}"/>
            </a:ext>
          </a:extLst>
        </xdr:cNvPr>
        <xdr:cNvGrpSpPr/>
      </xdr:nvGrpSpPr>
      <xdr:grpSpPr>
        <a:xfrm>
          <a:off x="698500" y="0"/>
          <a:ext cx="84963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72E3EDC-A3D1-431F-914C-68986BA8CF4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EA8AD21-337D-4AEF-8126-9834134530C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16384</xdr:col>
      <xdr:colOff>47625</xdr:colOff>
      <xdr:row>0</xdr:row>
      <xdr:rowOff>1209560</xdr:rowOff>
    </xdr:to>
    <xdr:grpSp>
      <xdr:nvGrpSpPr>
        <xdr:cNvPr id="5" name="Agrupar 4">
          <a:extLst>
            <a:ext uri="{FF2B5EF4-FFF2-40B4-BE49-F238E27FC236}">
              <a16:creationId xmlns:a16="http://schemas.microsoft.com/office/drawing/2014/main" id="{B545626B-7E7B-485A-9374-4E8F48F2FE07}"/>
            </a:ext>
          </a:extLst>
        </xdr:cNvPr>
        <xdr:cNvGrpSpPr/>
      </xdr:nvGrpSpPr>
      <xdr:grpSpPr>
        <a:xfrm>
          <a:off x="698500" y="0"/>
          <a:ext cx="8546042"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4A67E353-E17D-4A75-BE18-E619C97B5D8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01824FCB-9D90-4B0E-A31A-05B7D476C1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1171575</xdr:colOff>
      <xdr:row>0</xdr:row>
      <xdr:rowOff>1209560</xdr:rowOff>
    </xdr:to>
    <xdr:grpSp>
      <xdr:nvGrpSpPr>
        <xdr:cNvPr id="5" name="Agrupar 4">
          <a:extLst>
            <a:ext uri="{FF2B5EF4-FFF2-40B4-BE49-F238E27FC236}">
              <a16:creationId xmlns:a16="http://schemas.microsoft.com/office/drawing/2014/main" id="{962CAF37-7A4C-47A9-A1ED-8B4C06AB745B}"/>
            </a:ext>
          </a:extLst>
        </xdr:cNvPr>
        <xdr:cNvGrpSpPr/>
      </xdr:nvGrpSpPr>
      <xdr:grpSpPr>
        <a:xfrm>
          <a:off x="698500" y="0"/>
          <a:ext cx="83724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66FD9757-E7D5-4B5B-AC9D-DC06EDF21BB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85D0760D-3D06-4CF9-A95A-897DC7AD202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1171575</xdr:colOff>
      <xdr:row>0</xdr:row>
      <xdr:rowOff>1209560</xdr:rowOff>
    </xdr:to>
    <xdr:grpSp>
      <xdr:nvGrpSpPr>
        <xdr:cNvPr id="5" name="Agrupar 4">
          <a:extLst>
            <a:ext uri="{FF2B5EF4-FFF2-40B4-BE49-F238E27FC236}">
              <a16:creationId xmlns:a16="http://schemas.microsoft.com/office/drawing/2014/main" id="{15D1A5D7-369B-4423-928F-C636B7BE6C13}"/>
            </a:ext>
          </a:extLst>
        </xdr:cNvPr>
        <xdr:cNvGrpSpPr/>
      </xdr:nvGrpSpPr>
      <xdr:grpSpPr>
        <a:xfrm>
          <a:off x="698500" y="0"/>
          <a:ext cx="83724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33FAACD-1E0E-432F-8203-86D85F5B7BE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AF4C4B62-098A-449F-8D5B-9C0A7CAD71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609600</xdr:colOff>
      <xdr:row>0</xdr:row>
      <xdr:rowOff>1209560</xdr:rowOff>
    </xdr:to>
    <xdr:grpSp>
      <xdr:nvGrpSpPr>
        <xdr:cNvPr id="5" name="Agrupar 4">
          <a:extLst>
            <a:ext uri="{FF2B5EF4-FFF2-40B4-BE49-F238E27FC236}">
              <a16:creationId xmlns:a16="http://schemas.microsoft.com/office/drawing/2014/main" id="{93AA65AE-5D63-49D5-A321-71497ABADD75}"/>
            </a:ext>
          </a:extLst>
        </xdr:cNvPr>
        <xdr:cNvGrpSpPr/>
      </xdr:nvGrpSpPr>
      <xdr:grpSpPr>
        <a:xfrm>
          <a:off x="698500" y="0"/>
          <a:ext cx="84455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B7A07EE-2854-4049-9476-0B2420074E8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E3A7E07-9ADD-4065-8EB3-4B192FAC1B5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10</xdr:col>
      <xdr:colOff>266700</xdr:colOff>
      <xdr:row>0</xdr:row>
      <xdr:rowOff>1209560</xdr:rowOff>
    </xdr:to>
    <xdr:grpSp>
      <xdr:nvGrpSpPr>
        <xdr:cNvPr id="5" name="Agrupar 4">
          <a:extLst>
            <a:ext uri="{FF2B5EF4-FFF2-40B4-BE49-F238E27FC236}">
              <a16:creationId xmlns:a16="http://schemas.microsoft.com/office/drawing/2014/main" id="{2587AB95-9649-405C-832D-12AB20B1EB7E}"/>
            </a:ext>
          </a:extLst>
        </xdr:cNvPr>
        <xdr:cNvGrpSpPr/>
      </xdr:nvGrpSpPr>
      <xdr:grpSpPr>
        <a:xfrm>
          <a:off x="698500" y="0"/>
          <a:ext cx="84836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AC36D9B1-DCB7-44CC-A794-8F18ABE635C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3D306F9-FF01-42C5-91CB-DA42DE55C3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2619375</xdr:colOff>
      <xdr:row>0</xdr:row>
      <xdr:rowOff>1209560</xdr:rowOff>
    </xdr:to>
    <xdr:grpSp>
      <xdr:nvGrpSpPr>
        <xdr:cNvPr id="8" name="Agrupar 7">
          <a:extLst>
            <a:ext uri="{FF2B5EF4-FFF2-40B4-BE49-F238E27FC236}">
              <a16:creationId xmlns:a16="http://schemas.microsoft.com/office/drawing/2014/main" id="{0BB33838-ACA8-4C62-AD64-0FCCCE5BDB62}"/>
            </a:ext>
          </a:extLst>
        </xdr:cNvPr>
        <xdr:cNvGrpSpPr/>
      </xdr:nvGrpSpPr>
      <xdr:grpSpPr>
        <a:xfrm>
          <a:off x="698500" y="0"/>
          <a:ext cx="815657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4D349637-98B8-4095-860B-FBF2E4F55B5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685A4AA5-8AF0-48E4-8288-A83FCCD179C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2352675</xdr:colOff>
      <xdr:row>0</xdr:row>
      <xdr:rowOff>1209560</xdr:rowOff>
    </xdr:to>
    <xdr:grpSp>
      <xdr:nvGrpSpPr>
        <xdr:cNvPr id="5" name="Agrupar 4">
          <a:extLst>
            <a:ext uri="{FF2B5EF4-FFF2-40B4-BE49-F238E27FC236}">
              <a16:creationId xmlns:a16="http://schemas.microsoft.com/office/drawing/2014/main" id="{FC027217-D627-4097-BBE0-B182DB370279}"/>
            </a:ext>
          </a:extLst>
        </xdr:cNvPr>
        <xdr:cNvGrpSpPr/>
      </xdr:nvGrpSpPr>
      <xdr:grpSpPr>
        <a:xfrm>
          <a:off x="698500" y="0"/>
          <a:ext cx="82073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E09B76BB-D9B5-41C0-B933-13584C6AC3C1}"/>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6798DD6E-5D33-4643-AFAD-198E8A75609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1752600</xdr:colOff>
      <xdr:row>0</xdr:row>
      <xdr:rowOff>1209560</xdr:rowOff>
    </xdr:to>
    <xdr:grpSp>
      <xdr:nvGrpSpPr>
        <xdr:cNvPr id="5" name="Agrupar 4">
          <a:extLst>
            <a:ext uri="{FF2B5EF4-FFF2-40B4-BE49-F238E27FC236}">
              <a16:creationId xmlns:a16="http://schemas.microsoft.com/office/drawing/2014/main" id="{C2E201CE-0EE8-456B-B969-8BF58022187B}"/>
            </a:ext>
          </a:extLst>
        </xdr:cNvPr>
        <xdr:cNvGrpSpPr/>
      </xdr:nvGrpSpPr>
      <xdr:grpSpPr>
        <a:xfrm>
          <a:off x="698500" y="0"/>
          <a:ext cx="82931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962121C1-CE1D-446A-9E79-97BDBFB8839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2B14E76-5E3F-4D20-8A98-83FD8952655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2486025</xdr:colOff>
      <xdr:row>0</xdr:row>
      <xdr:rowOff>1209560</xdr:rowOff>
    </xdr:to>
    <xdr:grpSp>
      <xdr:nvGrpSpPr>
        <xdr:cNvPr id="5" name="Agrupar 4">
          <a:extLst>
            <a:ext uri="{FF2B5EF4-FFF2-40B4-BE49-F238E27FC236}">
              <a16:creationId xmlns:a16="http://schemas.microsoft.com/office/drawing/2014/main" id="{B480BEBA-A1F3-413D-B9D5-3D9E75CB83D7}"/>
            </a:ext>
          </a:extLst>
        </xdr:cNvPr>
        <xdr:cNvGrpSpPr/>
      </xdr:nvGrpSpPr>
      <xdr:grpSpPr>
        <a:xfrm>
          <a:off x="698500" y="0"/>
          <a:ext cx="81883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94F2D95E-6AD7-4779-B7B8-57EA1E07EC8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CD378D3-05B4-4A05-8D7A-A9EE4EF656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13</xdr:col>
      <xdr:colOff>200025</xdr:colOff>
      <xdr:row>0</xdr:row>
      <xdr:rowOff>1209560</xdr:rowOff>
    </xdr:to>
    <xdr:grpSp>
      <xdr:nvGrpSpPr>
        <xdr:cNvPr id="5" name="Agrupar 4">
          <a:extLst>
            <a:ext uri="{FF2B5EF4-FFF2-40B4-BE49-F238E27FC236}">
              <a16:creationId xmlns:a16="http://schemas.microsoft.com/office/drawing/2014/main" id="{F238F3C9-F9A8-42F3-A639-0F65647D5FC8}"/>
            </a:ext>
          </a:extLst>
        </xdr:cNvPr>
        <xdr:cNvGrpSpPr/>
      </xdr:nvGrpSpPr>
      <xdr:grpSpPr>
        <a:xfrm>
          <a:off x="698500" y="0"/>
          <a:ext cx="85820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72DC279-E619-4851-9569-5C3B4585267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2565A16-2DE6-4BD6-8E75-C4646B69AB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276225</xdr:colOff>
      <xdr:row>0</xdr:row>
      <xdr:rowOff>1209560</xdr:rowOff>
    </xdr:to>
    <xdr:grpSp>
      <xdr:nvGrpSpPr>
        <xdr:cNvPr id="5" name="Agrupar 4">
          <a:extLst>
            <a:ext uri="{FF2B5EF4-FFF2-40B4-BE49-F238E27FC236}">
              <a16:creationId xmlns:a16="http://schemas.microsoft.com/office/drawing/2014/main" id="{C80F27D1-F948-420E-A06A-DFA0DE0219FF}"/>
            </a:ext>
          </a:extLst>
        </xdr:cNvPr>
        <xdr:cNvGrpSpPr/>
      </xdr:nvGrpSpPr>
      <xdr:grpSpPr>
        <a:xfrm>
          <a:off x="698500" y="0"/>
          <a:ext cx="84677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90E7A851-0013-4753-8C26-B7100A46699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C9ADEFFE-9A36-41EE-B30B-2319076EA70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276225</xdr:colOff>
      <xdr:row>0</xdr:row>
      <xdr:rowOff>1209560</xdr:rowOff>
    </xdr:to>
    <xdr:grpSp>
      <xdr:nvGrpSpPr>
        <xdr:cNvPr id="5" name="Agrupar 4">
          <a:extLst>
            <a:ext uri="{FF2B5EF4-FFF2-40B4-BE49-F238E27FC236}">
              <a16:creationId xmlns:a16="http://schemas.microsoft.com/office/drawing/2014/main" id="{032997C9-3973-481D-9A57-0360A594F457}"/>
            </a:ext>
          </a:extLst>
        </xdr:cNvPr>
        <xdr:cNvGrpSpPr/>
      </xdr:nvGrpSpPr>
      <xdr:grpSpPr>
        <a:xfrm>
          <a:off x="698500" y="0"/>
          <a:ext cx="84677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B9ED40D-6083-4003-AD7E-CD210B0CF9B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D16CD49-CE8F-4696-A443-5C99840C02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1038225</xdr:colOff>
      <xdr:row>0</xdr:row>
      <xdr:rowOff>1209560</xdr:rowOff>
    </xdr:to>
    <xdr:grpSp>
      <xdr:nvGrpSpPr>
        <xdr:cNvPr id="5" name="Agrupar 4">
          <a:extLst>
            <a:ext uri="{FF2B5EF4-FFF2-40B4-BE49-F238E27FC236}">
              <a16:creationId xmlns:a16="http://schemas.microsoft.com/office/drawing/2014/main" id="{83B59DDB-3221-4C3B-BDCF-BA2D49297FD6}"/>
            </a:ext>
          </a:extLst>
        </xdr:cNvPr>
        <xdr:cNvGrpSpPr/>
      </xdr:nvGrpSpPr>
      <xdr:grpSpPr>
        <a:xfrm>
          <a:off x="698500" y="0"/>
          <a:ext cx="83661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FB91C43-F852-4977-9122-F4B0A082632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F8BFCD6B-0529-4D96-BC48-761E065883A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504825</xdr:colOff>
      <xdr:row>0</xdr:row>
      <xdr:rowOff>1209560</xdr:rowOff>
    </xdr:to>
    <xdr:grpSp>
      <xdr:nvGrpSpPr>
        <xdr:cNvPr id="5" name="Agrupar 4">
          <a:extLst>
            <a:ext uri="{FF2B5EF4-FFF2-40B4-BE49-F238E27FC236}">
              <a16:creationId xmlns:a16="http://schemas.microsoft.com/office/drawing/2014/main" id="{CF3E9981-96A9-49B8-BB07-D3116614846A}"/>
            </a:ext>
          </a:extLst>
        </xdr:cNvPr>
        <xdr:cNvGrpSpPr/>
      </xdr:nvGrpSpPr>
      <xdr:grpSpPr>
        <a:xfrm>
          <a:off x="698500" y="0"/>
          <a:ext cx="84931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B94CAB0-76E2-44D6-903F-EA80D1650DA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08EE470-0A56-4C57-913E-1581996BFE9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2219325</xdr:colOff>
      <xdr:row>0</xdr:row>
      <xdr:rowOff>1209560</xdr:rowOff>
    </xdr:to>
    <xdr:grpSp>
      <xdr:nvGrpSpPr>
        <xdr:cNvPr id="8" name="Agrupar 7">
          <a:extLst>
            <a:ext uri="{FF2B5EF4-FFF2-40B4-BE49-F238E27FC236}">
              <a16:creationId xmlns:a16="http://schemas.microsoft.com/office/drawing/2014/main" id="{78C85504-B710-42C2-B189-64865E04789D}"/>
            </a:ext>
          </a:extLst>
        </xdr:cNvPr>
        <xdr:cNvGrpSpPr/>
      </xdr:nvGrpSpPr>
      <xdr:grpSpPr>
        <a:xfrm>
          <a:off x="660400" y="0"/>
          <a:ext cx="8226425"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37F93331-4ABC-4BB0-9E47-D99F72F1BB9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AC361366-9F3C-4081-AD55-44F4D51B3E8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2705100</xdr:colOff>
      <xdr:row>0</xdr:row>
      <xdr:rowOff>1209560</xdr:rowOff>
    </xdr:to>
    <xdr:grpSp>
      <xdr:nvGrpSpPr>
        <xdr:cNvPr id="11" name="Agrupar 10">
          <a:extLst>
            <a:ext uri="{FF2B5EF4-FFF2-40B4-BE49-F238E27FC236}">
              <a16:creationId xmlns:a16="http://schemas.microsoft.com/office/drawing/2014/main" id="{9CFB3DA2-B36A-4821-91EA-FA6D5DA6A757}"/>
            </a:ext>
          </a:extLst>
        </xdr:cNvPr>
        <xdr:cNvGrpSpPr/>
      </xdr:nvGrpSpPr>
      <xdr:grpSpPr>
        <a:xfrm>
          <a:off x="660400" y="0"/>
          <a:ext cx="8153400" cy="1209560"/>
          <a:chOff x="466725" y="0"/>
          <a:chExt cx="7705725" cy="1206394"/>
        </a:xfrm>
      </xdr:grpSpPr>
      <xdr:sp macro="" textlink="">
        <xdr:nvSpPr>
          <xdr:cNvPr id="12" name="Seta para a esquerda 4" descr="Índice" title="Índice">
            <a:hlinkClick xmlns:r="http://schemas.openxmlformats.org/officeDocument/2006/relationships" r:id="rId1"/>
            <a:extLst>
              <a:ext uri="{FF2B5EF4-FFF2-40B4-BE49-F238E27FC236}">
                <a16:creationId xmlns:a16="http://schemas.microsoft.com/office/drawing/2014/main" id="{E1E7C3BB-C3D8-4457-81AC-963E8FE5D42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3" name="Imagem 12" descr="2023-CGE-logo-pequeno-1.png">
            <a:extLst>
              <a:ext uri="{FF2B5EF4-FFF2-40B4-BE49-F238E27FC236}">
                <a16:creationId xmlns:a16="http://schemas.microsoft.com/office/drawing/2014/main" id="{DE33D3F6-4A19-4496-A29F-76B6A076FE6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2362200</xdr:colOff>
      <xdr:row>0</xdr:row>
      <xdr:rowOff>1209560</xdr:rowOff>
    </xdr:to>
    <xdr:grpSp>
      <xdr:nvGrpSpPr>
        <xdr:cNvPr id="8" name="Agrupar 7">
          <a:extLst>
            <a:ext uri="{FF2B5EF4-FFF2-40B4-BE49-F238E27FC236}">
              <a16:creationId xmlns:a16="http://schemas.microsoft.com/office/drawing/2014/main" id="{ACC5DD6E-C863-41CF-A8B1-5E649990E8CC}"/>
            </a:ext>
          </a:extLst>
        </xdr:cNvPr>
        <xdr:cNvGrpSpPr/>
      </xdr:nvGrpSpPr>
      <xdr:grpSpPr>
        <a:xfrm>
          <a:off x="698500" y="0"/>
          <a:ext cx="8204200" cy="1209560"/>
          <a:chOff x="466725" y="0"/>
          <a:chExt cx="7705725" cy="1206394"/>
        </a:xfrm>
      </xdr:grpSpPr>
      <xdr:sp macro="" textlink="">
        <xdr:nvSpPr>
          <xdr:cNvPr id="9" name="Seta para a esquerda 4" descr="Índice" title="Índice">
            <a:hlinkClick xmlns:r="http://schemas.openxmlformats.org/officeDocument/2006/relationships" r:id="rId1"/>
            <a:extLst>
              <a:ext uri="{FF2B5EF4-FFF2-40B4-BE49-F238E27FC236}">
                <a16:creationId xmlns:a16="http://schemas.microsoft.com/office/drawing/2014/main" id="{5E949D8A-4622-4163-9A8B-CBFFEB7B033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10" name="Imagem 9" descr="2023-CGE-logo-pequeno-1.png">
            <a:extLst>
              <a:ext uri="{FF2B5EF4-FFF2-40B4-BE49-F238E27FC236}">
                <a16:creationId xmlns:a16="http://schemas.microsoft.com/office/drawing/2014/main" id="{19B5E54D-AB92-4EEE-A1BD-20F9DAB904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2581275</xdr:colOff>
      <xdr:row>0</xdr:row>
      <xdr:rowOff>1209560</xdr:rowOff>
    </xdr:to>
    <xdr:grpSp>
      <xdr:nvGrpSpPr>
        <xdr:cNvPr id="2" name="Agrupar 1">
          <a:extLst>
            <a:ext uri="{FF2B5EF4-FFF2-40B4-BE49-F238E27FC236}">
              <a16:creationId xmlns:a16="http://schemas.microsoft.com/office/drawing/2014/main" id="{175026BE-C6D9-461B-A509-CD4529C4A8B3}"/>
            </a:ext>
          </a:extLst>
        </xdr:cNvPr>
        <xdr:cNvGrpSpPr/>
      </xdr:nvGrpSpPr>
      <xdr:grpSpPr>
        <a:xfrm>
          <a:off x="698500" y="0"/>
          <a:ext cx="81819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F2B1CE91-9A09-49F6-9F60-0E36669114F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3C00BA0C-AA27-4C5B-AD37-B550B4AF7E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2714625</xdr:colOff>
      <xdr:row>0</xdr:row>
      <xdr:rowOff>1209560</xdr:rowOff>
    </xdr:to>
    <xdr:grpSp>
      <xdr:nvGrpSpPr>
        <xdr:cNvPr id="2" name="Agrupar 1">
          <a:extLst>
            <a:ext uri="{FF2B5EF4-FFF2-40B4-BE49-F238E27FC236}">
              <a16:creationId xmlns:a16="http://schemas.microsoft.com/office/drawing/2014/main" id="{94DD59C6-E808-4609-BF86-A85DE7DAB84F}"/>
            </a:ext>
          </a:extLst>
        </xdr:cNvPr>
        <xdr:cNvGrpSpPr/>
      </xdr:nvGrpSpPr>
      <xdr:grpSpPr>
        <a:xfrm>
          <a:off x="698500" y="0"/>
          <a:ext cx="817562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56CF9B4D-CA5C-4698-B4E3-21613A75B39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8ACE19D2-3F17-47C9-AB52-260654AB8E9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1809750</xdr:colOff>
      <xdr:row>0</xdr:row>
      <xdr:rowOff>1209560</xdr:rowOff>
    </xdr:to>
    <xdr:grpSp>
      <xdr:nvGrpSpPr>
        <xdr:cNvPr id="2" name="Agrupar 1">
          <a:extLst>
            <a:ext uri="{FF2B5EF4-FFF2-40B4-BE49-F238E27FC236}">
              <a16:creationId xmlns:a16="http://schemas.microsoft.com/office/drawing/2014/main" id="{0B6BFAD0-FFC9-41F7-B934-117252CDAA01}"/>
            </a:ext>
          </a:extLst>
        </xdr:cNvPr>
        <xdr:cNvGrpSpPr/>
      </xdr:nvGrpSpPr>
      <xdr:grpSpPr>
        <a:xfrm>
          <a:off x="698500" y="0"/>
          <a:ext cx="828675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37021F04-29D1-4D8E-BE68-5E7921D9C7D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D564714E-FB4A-49C6-B746-68F53383FE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200025</xdr:colOff>
      <xdr:row>0</xdr:row>
      <xdr:rowOff>1209560</xdr:rowOff>
    </xdr:to>
    <xdr:grpSp>
      <xdr:nvGrpSpPr>
        <xdr:cNvPr id="5" name="Agrupar 4">
          <a:extLst>
            <a:ext uri="{FF2B5EF4-FFF2-40B4-BE49-F238E27FC236}">
              <a16:creationId xmlns:a16="http://schemas.microsoft.com/office/drawing/2014/main" id="{8BB1152C-3703-4A38-A6EE-0FAFD763049C}"/>
            </a:ext>
          </a:extLst>
        </xdr:cNvPr>
        <xdr:cNvGrpSpPr/>
      </xdr:nvGrpSpPr>
      <xdr:grpSpPr>
        <a:xfrm>
          <a:off x="698500" y="0"/>
          <a:ext cx="84931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2884CA4-8AA7-4C96-8329-98BD76D6741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778CC16-BED6-449B-ADCB-493B5ABEB6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3981450</xdr:colOff>
      <xdr:row>0</xdr:row>
      <xdr:rowOff>1209560</xdr:rowOff>
    </xdr:to>
    <xdr:grpSp>
      <xdr:nvGrpSpPr>
        <xdr:cNvPr id="2" name="Agrupar 1">
          <a:extLst>
            <a:ext uri="{FF2B5EF4-FFF2-40B4-BE49-F238E27FC236}">
              <a16:creationId xmlns:a16="http://schemas.microsoft.com/office/drawing/2014/main" id="{BF367DBA-D397-4F29-A395-CC59E4B72AA2}"/>
            </a:ext>
          </a:extLst>
        </xdr:cNvPr>
        <xdr:cNvGrpSpPr/>
      </xdr:nvGrpSpPr>
      <xdr:grpSpPr>
        <a:xfrm>
          <a:off x="698500" y="0"/>
          <a:ext cx="798195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CBA0DC31-2021-4215-8397-0F042EE9EE8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242E15F5-74D1-4E90-B2BB-85848E9C634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2371725</xdr:colOff>
      <xdr:row>0</xdr:row>
      <xdr:rowOff>1209560</xdr:rowOff>
    </xdr:to>
    <xdr:grpSp>
      <xdr:nvGrpSpPr>
        <xdr:cNvPr id="2" name="Agrupar 1">
          <a:extLst>
            <a:ext uri="{FF2B5EF4-FFF2-40B4-BE49-F238E27FC236}">
              <a16:creationId xmlns:a16="http://schemas.microsoft.com/office/drawing/2014/main" id="{C5E0BDD5-6015-4F55-9620-38E57A358D00}"/>
            </a:ext>
          </a:extLst>
        </xdr:cNvPr>
        <xdr:cNvGrpSpPr/>
      </xdr:nvGrpSpPr>
      <xdr:grpSpPr>
        <a:xfrm>
          <a:off x="698500" y="0"/>
          <a:ext cx="818832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42B5CE13-5162-45A5-B480-D36A93B3A84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41C3F302-8FD1-4452-A02C-68D70CA6F2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2095500</xdr:colOff>
      <xdr:row>0</xdr:row>
      <xdr:rowOff>1209560</xdr:rowOff>
    </xdr:to>
    <xdr:grpSp>
      <xdr:nvGrpSpPr>
        <xdr:cNvPr id="2" name="Agrupar 1">
          <a:extLst>
            <a:ext uri="{FF2B5EF4-FFF2-40B4-BE49-F238E27FC236}">
              <a16:creationId xmlns:a16="http://schemas.microsoft.com/office/drawing/2014/main" id="{0705580A-3F77-4520-872D-C6E38F126064}"/>
            </a:ext>
          </a:extLst>
        </xdr:cNvPr>
        <xdr:cNvGrpSpPr/>
      </xdr:nvGrpSpPr>
      <xdr:grpSpPr>
        <a:xfrm>
          <a:off x="660400" y="0"/>
          <a:ext cx="82677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23CE3675-83BD-4707-BC45-8464EAB8CBA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2CCD786E-6D09-480D-B869-DC6EA399078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752475</xdr:colOff>
      <xdr:row>0</xdr:row>
      <xdr:rowOff>1209560</xdr:rowOff>
    </xdr:to>
    <xdr:grpSp>
      <xdr:nvGrpSpPr>
        <xdr:cNvPr id="2" name="Agrupar 1">
          <a:extLst>
            <a:ext uri="{FF2B5EF4-FFF2-40B4-BE49-F238E27FC236}">
              <a16:creationId xmlns:a16="http://schemas.microsoft.com/office/drawing/2014/main" id="{32FC3790-C1C9-4165-A998-60E6D589C83B}"/>
            </a:ext>
          </a:extLst>
        </xdr:cNvPr>
        <xdr:cNvGrpSpPr/>
      </xdr:nvGrpSpPr>
      <xdr:grpSpPr>
        <a:xfrm>
          <a:off x="698500" y="0"/>
          <a:ext cx="84613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3A9C703B-CB6D-4AEA-BC64-86B8BB98A85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79CDB910-211F-457D-A557-18129171B1B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295275</xdr:colOff>
      <xdr:row>0</xdr:row>
      <xdr:rowOff>1209560</xdr:rowOff>
    </xdr:to>
    <xdr:grpSp>
      <xdr:nvGrpSpPr>
        <xdr:cNvPr id="2" name="Agrupar 1">
          <a:extLst>
            <a:ext uri="{FF2B5EF4-FFF2-40B4-BE49-F238E27FC236}">
              <a16:creationId xmlns:a16="http://schemas.microsoft.com/office/drawing/2014/main" id="{3BAD94A6-D990-4707-AE4B-82A5BFBA66E4}"/>
            </a:ext>
          </a:extLst>
        </xdr:cNvPr>
        <xdr:cNvGrpSpPr/>
      </xdr:nvGrpSpPr>
      <xdr:grpSpPr>
        <a:xfrm>
          <a:off x="698500" y="0"/>
          <a:ext cx="85121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648D769B-2F3D-4117-8EF5-C38E598748E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863E7610-1F40-4798-8D49-7E9E6EE85C1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581025</xdr:colOff>
      <xdr:row>0</xdr:row>
      <xdr:rowOff>1209560</xdr:rowOff>
    </xdr:to>
    <xdr:grpSp>
      <xdr:nvGrpSpPr>
        <xdr:cNvPr id="2" name="Agrupar 1">
          <a:extLst>
            <a:ext uri="{FF2B5EF4-FFF2-40B4-BE49-F238E27FC236}">
              <a16:creationId xmlns:a16="http://schemas.microsoft.com/office/drawing/2014/main" id="{11AA9DC4-0A52-47DC-AA42-F1F33676C259}"/>
            </a:ext>
          </a:extLst>
        </xdr:cNvPr>
        <xdr:cNvGrpSpPr/>
      </xdr:nvGrpSpPr>
      <xdr:grpSpPr>
        <a:xfrm>
          <a:off x="660400" y="0"/>
          <a:ext cx="845502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0F1C5575-849A-4936-91E8-3CC646DCF6A8}"/>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0B5B3CD1-F918-4547-A620-13CD0C2E593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3619500</xdr:colOff>
      <xdr:row>0</xdr:row>
      <xdr:rowOff>1209560</xdr:rowOff>
    </xdr:to>
    <xdr:grpSp>
      <xdr:nvGrpSpPr>
        <xdr:cNvPr id="2" name="Agrupar 1">
          <a:extLst>
            <a:ext uri="{FF2B5EF4-FFF2-40B4-BE49-F238E27FC236}">
              <a16:creationId xmlns:a16="http://schemas.microsoft.com/office/drawing/2014/main" id="{82D23D94-DE28-4BD8-9DED-A02D25D7E4B0}"/>
            </a:ext>
          </a:extLst>
        </xdr:cNvPr>
        <xdr:cNvGrpSpPr/>
      </xdr:nvGrpSpPr>
      <xdr:grpSpPr>
        <a:xfrm>
          <a:off x="660400" y="0"/>
          <a:ext cx="80264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22EE8C2A-8524-441C-A50A-64314C0AC60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98E14967-640F-4A68-A34C-FEDE18ABF8E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3390900</xdr:colOff>
      <xdr:row>0</xdr:row>
      <xdr:rowOff>1209560</xdr:rowOff>
    </xdr:to>
    <xdr:grpSp>
      <xdr:nvGrpSpPr>
        <xdr:cNvPr id="2" name="Agrupar 1">
          <a:extLst>
            <a:ext uri="{FF2B5EF4-FFF2-40B4-BE49-F238E27FC236}">
              <a16:creationId xmlns:a16="http://schemas.microsoft.com/office/drawing/2014/main" id="{6E914F51-6AA0-4606-8734-17B5D08675F6}"/>
            </a:ext>
          </a:extLst>
        </xdr:cNvPr>
        <xdr:cNvGrpSpPr/>
      </xdr:nvGrpSpPr>
      <xdr:grpSpPr>
        <a:xfrm>
          <a:off x="660400" y="0"/>
          <a:ext cx="80518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A27612B3-9A8D-4C26-940E-D5582D719A9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3A444C9F-63B9-419E-AE2D-0EF7C2353C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485775</xdr:colOff>
      <xdr:row>0</xdr:row>
      <xdr:rowOff>1209560</xdr:rowOff>
    </xdr:to>
    <xdr:grpSp>
      <xdr:nvGrpSpPr>
        <xdr:cNvPr id="2" name="Agrupar 1">
          <a:extLst>
            <a:ext uri="{FF2B5EF4-FFF2-40B4-BE49-F238E27FC236}">
              <a16:creationId xmlns:a16="http://schemas.microsoft.com/office/drawing/2014/main" id="{5450E97E-607B-4CDD-8D7A-3F0C69300428}"/>
            </a:ext>
          </a:extLst>
        </xdr:cNvPr>
        <xdr:cNvGrpSpPr/>
      </xdr:nvGrpSpPr>
      <xdr:grpSpPr>
        <a:xfrm>
          <a:off x="698500" y="0"/>
          <a:ext cx="84740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970EC7C1-3A06-483E-9EDA-B03487FF73B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280708FF-89AF-4771-A66C-16DB9D0E6F2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238125</xdr:colOff>
      <xdr:row>0</xdr:row>
      <xdr:rowOff>1209560</xdr:rowOff>
    </xdr:to>
    <xdr:grpSp>
      <xdr:nvGrpSpPr>
        <xdr:cNvPr id="2" name="Agrupar 1">
          <a:extLst>
            <a:ext uri="{FF2B5EF4-FFF2-40B4-BE49-F238E27FC236}">
              <a16:creationId xmlns:a16="http://schemas.microsoft.com/office/drawing/2014/main" id="{8E79DBB9-42C0-44F7-894F-22B7254EFBEB}"/>
            </a:ext>
          </a:extLst>
        </xdr:cNvPr>
        <xdr:cNvGrpSpPr/>
      </xdr:nvGrpSpPr>
      <xdr:grpSpPr>
        <a:xfrm>
          <a:off x="698500" y="0"/>
          <a:ext cx="849312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D3F8B276-5360-4286-959C-B008B0ABF27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C262CF68-24AB-41D7-A25B-5F14F96502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1171575</xdr:colOff>
      <xdr:row>0</xdr:row>
      <xdr:rowOff>1209560</xdr:rowOff>
    </xdr:to>
    <xdr:grpSp>
      <xdr:nvGrpSpPr>
        <xdr:cNvPr id="5" name="Agrupar 4">
          <a:extLst>
            <a:ext uri="{FF2B5EF4-FFF2-40B4-BE49-F238E27FC236}">
              <a16:creationId xmlns:a16="http://schemas.microsoft.com/office/drawing/2014/main" id="{2411C369-9A1C-4E43-B1A3-B0B0B4A4086A}"/>
            </a:ext>
          </a:extLst>
        </xdr:cNvPr>
        <xdr:cNvGrpSpPr/>
      </xdr:nvGrpSpPr>
      <xdr:grpSpPr>
        <a:xfrm>
          <a:off x="698500" y="0"/>
          <a:ext cx="83978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2077715-C95B-456F-B019-8D4A46735E48}"/>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3204126D-A721-46F9-925B-EADD9BEA53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9525</xdr:colOff>
      <xdr:row>0</xdr:row>
      <xdr:rowOff>1209560</xdr:rowOff>
    </xdr:to>
    <xdr:grpSp>
      <xdr:nvGrpSpPr>
        <xdr:cNvPr id="5" name="Agrupar 4">
          <a:extLst>
            <a:ext uri="{FF2B5EF4-FFF2-40B4-BE49-F238E27FC236}">
              <a16:creationId xmlns:a16="http://schemas.microsoft.com/office/drawing/2014/main" id="{4675B8DA-B8C2-4D39-9FC1-5BF4CE50A3DB}"/>
            </a:ext>
          </a:extLst>
        </xdr:cNvPr>
        <xdr:cNvGrpSpPr/>
      </xdr:nvGrpSpPr>
      <xdr:grpSpPr>
        <a:xfrm>
          <a:off x="533400" y="0"/>
          <a:ext cx="85312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DA314F4-46B5-4028-ACF9-02AC1377588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6C08FE3A-A974-4662-BC57-A2F343AD8E4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628650</xdr:colOff>
      <xdr:row>0</xdr:row>
      <xdr:rowOff>1209560</xdr:rowOff>
    </xdr:to>
    <xdr:grpSp>
      <xdr:nvGrpSpPr>
        <xdr:cNvPr id="5" name="Agrupar 4">
          <a:extLst>
            <a:ext uri="{FF2B5EF4-FFF2-40B4-BE49-F238E27FC236}">
              <a16:creationId xmlns:a16="http://schemas.microsoft.com/office/drawing/2014/main" id="{A663F7AD-7E7D-4CFD-9FFD-59B977FD240A}"/>
            </a:ext>
          </a:extLst>
        </xdr:cNvPr>
        <xdr:cNvGrpSpPr/>
      </xdr:nvGrpSpPr>
      <xdr:grpSpPr>
        <a:xfrm>
          <a:off x="660400" y="0"/>
          <a:ext cx="84391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8BCB30FA-CE76-4311-ADD9-747FCC828F8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66CD7B04-9081-48B0-A076-D6CB4A456E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10</xdr:col>
      <xdr:colOff>95250</xdr:colOff>
      <xdr:row>0</xdr:row>
      <xdr:rowOff>1209560</xdr:rowOff>
    </xdr:to>
    <xdr:grpSp>
      <xdr:nvGrpSpPr>
        <xdr:cNvPr id="2" name="Agrupar 1">
          <a:extLst>
            <a:ext uri="{FF2B5EF4-FFF2-40B4-BE49-F238E27FC236}">
              <a16:creationId xmlns:a16="http://schemas.microsoft.com/office/drawing/2014/main" id="{8C394830-CBAC-4ADE-9AC3-D7D617445300}"/>
            </a:ext>
          </a:extLst>
        </xdr:cNvPr>
        <xdr:cNvGrpSpPr/>
      </xdr:nvGrpSpPr>
      <xdr:grpSpPr>
        <a:xfrm>
          <a:off x="660400" y="0"/>
          <a:ext cx="856615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65D65B77-075A-4A1A-8C9E-4157AC0ABAA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5985E450-19A3-4FFE-8FC0-C6527FC0C7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266700</xdr:colOff>
      <xdr:row>0</xdr:row>
      <xdr:rowOff>1209560</xdr:rowOff>
    </xdr:to>
    <xdr:grpSp>
      <xdr:nvGrpSpPr>
        <xdr:cNvPr id="2" name="Agrupar 1">
          <a:extLst>
            <a:ext uri="{FF2B5EF4-FFF2-40B4-BE49-F238E27FC236}">
              <a16:creationId xmlns:a16="http://schemas.microsoft.com/office/drawing/2014/main" id="{A94DB0B3-2230-46A4-B0E2-5C47E8C17D65}"/>
            </a:ext>
          </a:extLst>
        </xdr:cNvPr>
        <xdr:cNvGrpSpPr/>
      </xdr:nvGrpSpPr>
      <xdr:grpSpPr>
        <a:xfrm>
          <a:off x="660400" y="0"/>
          <a:ext cx="85344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A4FE0176-E389-44D9-966D-EDA06915B6E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1D06D5D6-344B-4B6D-A364-1F9C2946EC0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828675</xdr:colOff>
      <xdr:row>0</xdr:row>
      <xdr:rowOff>1209560</xdr:rowOff>
    </xdr:to>
    <xdr:grpSp>
      <xdr:nvGrpSpPr>
        <xdr:cNvPr id="2" name="Agrupar 1">
          <a:extLst>
            <a:ext uri="{FF2B5EF4-FFF2-40B4-BE49-F238E27FC236}">
              <a16:creationId xmlns:a16="http://schemas.microsoft.com/office/drawing/2014/main" id="{D9163FED-F67F-49C5-BBEC-8D8F440253B7}"/>
            </a:ext>
          </a:extLst>
        </xdr:cNvPr>
        <xdr:cNvGrpSpPr/>
      </xdr:nvGrpSpPr>
      <xdr:grpSpPr>
        <a:xfrm>
          <a:off x="660400" y="0"/>
          <a:ext cx="84105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2C5A9B2F-731A-49D9-99D6-E3F78E6B185F}"/>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F3E9BDDB-E356-403C-9C04-29AD832765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1857375</xdr:colOff>
      <xdr:row>0</xdr:row>
      <xdr:rowOff>1209560</xdr:rowOff>
    </xdr:to>
    <xdr:grpSp>
      <xdr:nvGrpSpPr>
        <xdr:cNvPr id="2" name="Agrupar 1">
          <a:extLst>
            <a:ext uri="{FF2B5EF4-FFF2-40B4-BE49-F238E27FC236}">
              <a16:creationId xmlns:a16="http://schemas.microsoft.com/office/drawing/2014/main" id="{15622595-F1D9-491E-B32E-2439CE680D57}"/>
            </a:ext>
          </a:extLst>
        </xdr:cNvPr>
        <xdr:cNvGrpSpPr/>
      </xdr:nvGrpSpPr>
      <xdr:grpSpPr>
        <a:xfrm>
          <a:off x="660400" y="0"/>
          <a:ext cx="82962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B010FDEA-A0DB-4519-B1FD-A8ECE7D90B1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A918071D-98C7-4431-84EA-FE88EBC7A1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219075</xdr:colOff>
      <xdr:row>0</xdr:row>
      <xdr:rowOff>1209560</xdr:rowOff>
    </xdr:to>
    <xdr:grpSp>
      <xdr:nvGrpSpPr>
        <xdr:cNvPr id="2" name="Agrupar 1">
          <a:extLst>
            <a:ext uri="{FF2B5EF4-FFF2-40B4-BE49-F238E27FC236}">
              <a16:creationId xmlns:a16="http://schemas.microsoft.com/office/drawing/2014/main" id="{D15AFD09-329C-42DE-9FAE-FB4082376EDF}"/>
            </a:ext>
          </a:extLst>
        </xdr:cNvPr>
        <xdr:cNvGrpSpPr/>
      </xdr:nvGrpSpPr>
      <xdr:grpSpPr>
        <a:xfrm>
          <a:off x="660400" y="0"/>
          <a:ext cx="84994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52C3CAE5-608D-4A13-BD2A-DBF45AAB1F5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6D00ED52-31F5-451C-B49B-A85685467D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581025</xdr:colOff>
      <xdr:row>0</xdr:row>
      <xdr:rowOff>1209560</xdr:rowOff>
    </xdr:to>
    <xdr:grpSp>
      <xdr:nvGrpSpPr>
        <xdr:cNvPr id="5" name="Agrupar 4">
          <a:extLst>
            <a:ext uri="{FF2B5EF4-FFF2-40B4-BE49-F238E27FC236}">
              <a16:creationId xmlns:a16="http://schemas.microsoft.com/office/drawing/2014/main" id="{864B103A-0495-4C99-A24C-C8784B74E7AC}"/>
            </a:ext>
          </a:extLst>
        </xdr:cNvPr>
        <xdr:cNvGrpSpPr/>
      </xdr:nvGrpSpPr>
      <xdr:grpSpPr>
        <a:xfrm>
          <a:off x="698500" y="0"/>
          <a:ext cx="84677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DDFE27B8-11A2-460D-A5AD-35D872F869C9}"/>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37D47F37-1EFF-4754-A2D1-EF118915A7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152400</xdr:colOff>
      <xdr:row>0</xdr:row>
      <xdr:rowOff>1209560</xdr:rowOff>
    </xdr:to>
    <xdr:grpSp>
      <xdr:nvGrpSpPr>
        <xdr:cNvPr id="5" name="Agrupar 4">
          <a:extLst>
            <a:ext uri="{FF2B5EF4-FFF2-40B4-BE49-F238E27FC236}">
              <a16:creationId xmlns:a16="http://schemas.microsoft.com/office/drawing/2014/main" id="{7E91EEC1-42B1-4B2B-93B0-AFFAB6BAE98E}"/>
            </a:ext>
          </a:extLst>
        </xdr:cNvPr>
        <xdr:cNvGrpSpPr/>
      </xdr:nvGrpSpPr>
      <xdr:grpSpPr>
        <a:xfrm>
          <a:off x="698500" y="0"/>
          <a:ext cx="85471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46E87D2C-2C51-46A1-A06A-3BA3225FE78C}"/>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9C8AC0C-7DDB-4CA7-A6F7-A5F812458C3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7</xdr:col>
      <xdr:colOff>323850</xdr:colOff>
      <xdr:row>0</xdr:row>
      <xdr:rowOff>1209560</xdr:rowOff>
    </xdr:to>
    <xdr:grpSp>
      <xdr:nvGrpSpPr>
        <xdr:cNvPr id="5" name="Agrupar 4">
          <a:extLst>
            <a:ext uri="{FF2B5EF4-FFF2-40B4-BE49-F238E27FC236}">
              <a16:creationId xmlns:a16="http://schemas.microsoft.com/office/drawing/2014/main" id="{80A1CA42-E0D6-4C4F-80D7-35BCEA6758B3}"/>
            </a:ext>
          </a:extLst>
        </xdr:cNvPr>
        <xdr:cNvGrpSpPr/>
      </xdr:nvGrpSpPr>
      <xdr:grpSpPr>
        <a:xfrm>
          <a:off x="698500" y="0"/>
          <a:ext cx="84899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B2BB591-6B81-4131-89D9-926EB94B2F37}"/>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981E731B-FAD9-4623-961A-F345EE6225C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104775</xdr:colOff>
      <xdr:row>0</xdr:row>
      <xdr:rowOff>1209560</xdr:rowOff>
    </xdr:to>
    <xdr:grpSp>
      <xdr:nvGrpSpPr>
        <xdr:cNvPr id="5" name="Agrupar 4">
          <a:extLst>
            <a:ext uri="{FF2B5EF4-FFF2-40B4-BE49-F238E27FC236}">
              <a16:creationId xmlns:a16="http://schemas.microsoft.com/office/drawing/2014/main" id="{5F990E56-8E6C-4356-9F47-7E301921734B}"/>
            </a:ext>
          </a:extLst>
        </xdr:cNvPr>
        <xdr:cNvGrpSpPr/>
      </xdr:nvGrpSpPr>
      <xdr:grpSpPr>
        <a:xfrm>
          <a:off x="698500" y="0"/>
          <a:ext cx="85248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5D8F5AC7-6C30-4A1F-9F73-4FC8D5A95108}"/>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16B34002-17C7-4A44-8309-2D602D083AE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485775</xdr:colOff>
      <xdr:row>0</xdr:row>
      <xdr:rowOff>1209560</xdr:rowOff>
    </xdr:to>
    <xdr:grpSp>
      <xdr:nvGrpSpPr>
        <xdr:cNvPr id="5" name="Agrupar 4">
          <a:extLst>
            <a:ext uri="{FF2B5EF4-FFF2-40B4-BE49-F238E27FC236}">
              <a16:creationId xmlns:a16="http://schemas.microsoft.com/office/drawing/2014/main" id="{6BF49593-76DA-445F-B264-E4F2E7AB3194}"/>
            </a:ext>
          </a:extLst>
        </xdr:cNvPr>
        <xdr:cNvGrpSpPr/>
      </xdr:nvGrpSpPr>
      <xdr:grpSpPr>
        <a:xfrm>
          <a:off x="698500" y="0"/>
          <a:ext cx="84994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3E334FD7-003E-4626-A9A4-1498E1CCA23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CBC9F87E-5E09-4A17-99F9-5917CFE41D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95250</xdr:colOff>
      <xdr:row>0</xdr:row>
      <xdr:rowOff>1209560</xdr:rowOff>
    </xdr:to>
    <xdr:grpSp>
      <xdr:nvGrpSpPr>
        <xdr:cNvPr id="5" name="Agrupar 4">
          <a:extLst>
            <a:ext uri="{FF2B5EF4-FFF2-40B4-BE49-F238E27FC236}">
              <a16:creationId xmlns:a16="http://schemas.microsoft.com/office/drawing/2014/main" id="{EA9C8C67-C212-4B76-BE61-408B8A6DE4B2}"/>
            </a:ext>
          </a:extLst>
        </xdr:cNvPr>
        <xdr:cNvGrpSpPr/>
      </xdr:nvGrpSpPr>
      <xdr:grpSpPr>
        <a:xfrm>
          <a:off x="698500" y="0"/>
          <a:ext cx="85534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D354B10E-D02A-4519-A7F5-9B25E320DAF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60693498-3C21-4298-963E-59FA98CA112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428625</xdr:colOff>
      <xdr:row>0</xdr:row>
      <xdr:rowOff>1209560</xdr:rowOff>
    </xdr:to>
    <xdr:grpSp>
      <xdr:nvGrpSpPr>
        <xdr:cNvPr id="5" name="Agrupar 4">
          <a:extLst>
            <a:ext uri="{FF2B5EF4-FFF2-40B4-BE49-F238E27FC236}">
              <a16:creationId xmlns:a16="http://schemas.microsoft.com/office/drawing/2014/main" id="{122A6180-FA79-41B3-960D-F007A47AEBE4}"/>
            </a:ext>
          </a:extLst>
        </xdr:cNvPr>
        <xdr:cNvGrpSpPr/>
      </xdr:nvGrpSpPr>
      <xdr:grpSpPr>
        <a:xfrm>
          <a:off x="698500" y="0"/>
          <a:ext cx="85185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CFF868AC-BFE9-4A27-BDE2-60A1C8CC43E2}"/>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D97AEDFC-DB87-44EB-A649-B00D904055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1533525</xdr:colOff>
      <xdr:row>0</xdr:row>
      <xdr:rowOff>1209560</xdr:rowOff>
    </xdr:to>
    <xdr:grpSp>
      <xdr:nvGrpSpPr>
        <xdr:cNvPr id="5" name="Agrupar 4">
          <a:extLst>
            <a:ext uri="{FF2B5EF4-FFF2-40B4-BE49-F238E27FC236}">
              <a16:creationId xmlns:a16="http://schemas.microsoft.com/office/drawing/2014/main" id="{06A94579-3AF4-4258-B145-5B30B4593CA6}"/>
            </a:ext>
          </a:extLst>
        </xdr:cNvPr>
        <xdr:cNvGrpSpPr/>
      </xdr:nvGrpSpPr>
      <xdr:grpSpPr>
        <a:xfrm>
          <a:off x="698500" y="0"/>
          <a:ext cx="83280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7EE5FCCB-6D9C-4271-9202-2E9DC2ADA49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3397FD6E-5178-464F-A992-603976F9DC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3</xdr:col>
      <xdr:colOff>1819275</xdr:colOff>
      <xdr:row>0</xdr:row>
      <xdr:rowOff>1209560</xdr:rowOff>
    </xdr:to>
    <xdr:grpSp>
      <xdr:nvGrpSpPr>
        <xdr:cNvPr id="5" name="Agrupar 4">
          <a:extLst>
            <a:ext uri="{FF2B5EF4-FFF2-40B4-BE49-F238E27FC236}">
              <a16:creationId xmlns:a16="http://schemas.microsoft.com/office/drawing/2014/main" id="{BB1BA2B4-E89C-402F-A2ED-D9DF7293C8E0}"/>
            </a:ext>
          </a:extLst>
        </xdr:cNvPr>
        <xdr:cNvGrpSpPr/>
      </xdr:nvGrpSpPr>
      <xdr:grpSpPr>
        <a:xfrm>
          <a:off x="698500" y="0"/>
          <a:ext cx="82962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AC8B8DBD-90F0-4930-BFE1-58A8EF73563E}"/>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73AAFEA2-B475-4F17-BBCE-D6C78E74E3E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2705100</xdr:colOff>
      <xdr:row>0</xdr:row>
      <xdr:rowOff>1209560</xdr:rowOff>
    </xdr:to>
    <xdr:grpSp>
      <xdr:nvGrpSpPr>
        <xdr:cNvPr id="5" name="Agrupar 4">
          <a:extLst>
            <a:ext uri="{FF2B5EF4-FFF2-40B4-BE49-F238E27FC236}">
              <a16:creationId xmlns:a16="http://schemas.microsoft.com/office/drawing/2014/main" id="{B03F7333-DD10-408F-A68C-C70BB253CA0F}"/>
            </a:ext>
          </a:extLst>
        </xdr:cNvPr>
        <xdr:cNvGrpSpPr/>
      </xdr:nvGrpSpPr>
      <xdr:grpSpPr>
        <a:xfrm>
          <a:off x="698500" y="0"/>
          <a:ext cx="81534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62871C9E-7827-41CE-9C8B-A684E2C11D1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DA96B4BA-D1FF-426A-8D9A-D69AB4E22F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1028700</xdr:colOff>
      <xdr:row>0</xdr:row>
      <xdr:rowOff>1209560</xdr:rowOff>
    </xdr:to>
    <xdr:grpSp>
      <xdr:nvGrpSpPr>
        <xdr:cNvPr id="5" name="Agrupar 4">
          <a:extLst>
            <a:ext uri="{FF2B5EF4-FFF2-40B4-BE49-F238E27FC236}">
              <a16:creationId xmlns:a16="http://schemas.microsoft.com/office/drawing/2014/main" id="{A94CE0E7-DCA3-4A9B-8C65-9DB2391B48F1}"/>
            </a:ext>
          </a:extLst>
        </xdr:cNvPr>
        <xdr:cNvGrpSpPr/>
      </xdr:nvGrpSpPr>
      <xdr:grpSpPr>
        <a:xfrm>
          <a:off x="698500" y="0"/>
          <a:ext cx="83947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6BF0798E-F8FE-42C8-A197-7BA1DCC018EA}"/>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00F39B52-65BB-4636-9953-44F2B97E3AF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561975</xdr:colOff>
      <xdr:row>0</xdr:row>
      <xdr:rowOff>1209560</xdr:rowOff>
    </xdr:to>
    <xdr:grpSp>
      <xdr:nvGrpSpPr>
        <xdr:cNvPr id="5" name="Agrupar 4">
          <a:extLst>
            <a:ext uri="{FF2B5EF4-FFF2-40B4-BE49-F238E27FC236}">
              <a16:creationId xmlns:a16="http://schemas.microsoft.com/office/drawing/2014/main" id="{42696A73-FB74-4A5C-8ACB-55960A091BA9}"/>
            </a:ext>
          </a:extLst>
        </xdr:cNvPr>
        <xdr:cNvGrpSpPr/>
      </xdr:nvGrpSpPr>
      <xdr:grpSpPr>
        <a:xfrm>
          <a:off x="698500" y="0"/>
          <a:ext cx="84740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5D8633B-B502-46AD-9522-ED8C68C2A02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EF50015-B2EB-4BD1-A6CF-7D4DC8917FC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9</xdr:col>
      <xdr:colOff>447675</xdr:colOff>
      <xdr:row>0</xdr:row>
      <xdr:rowOff>1209560</xdr:rowOff>
    </xdr:to>
    <xdr:grpSp>
      <xdr:nvGrpSpPr>
        <xdr:cNvPr id="5" name="Agrupar 4">
          <a:extLst>
            <a:ext uri="{FF2B5EF4-FFF2-40B4-BE49-F238E27FC236}">
              <a16:creationId xmlns:a16="http://schemas.microsoft.com/office/drawing/2014/main" id="{74FB82F6-1548-45DA-8339-4EB013A03F2F}"/>
            </a:ext>
          </a:extLst>
        </xdr:cNvPr>
        <xdr:cNvGrpSpPr/>
      </xdr:nvGrpSpPr>
      <xdr:grpSpPr>
        <a:xfrm>
          <a:off x="698500" y="0"/>
          <a:ext cx="846137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FDADB04A-B207-44EA-BAAE-A8A53CCC9F43}"/>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EB888C6-37BE-4447-BC38-D0DE519AD24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342900</xdr:colOff>
      <xdr:row>0</xdr:row>
      <xdr:rowOff>1209560</xdr:rowOff>
    </xdr:to>
    <xdr:grpSp>
      <xdr:nvGrpSpPr>
        <xdr:cNvPr id="5" name="Agrupar 4">
          <a:extLst>
            <a:ext uri="{FF2B5EF4-FFF2-40B4-BE49-F238E27FC236}">
              <a16:creationId xmlns:a16="http://schemas.microsoft.com/office/drawing/2014/main" id="{C361A3E4-E05B-4343-81E1-2F25A366C657}"/>
            </a:ext>
          </a:extLst>
        </xdr:cNvPr>
        <xdr:cNvGrpSpPr/>
      </xdr:nvGrpSpPr>
      <xdr:grpSpPr>
        <a:xfrm>
          <a:off x="698500" y="0"/>
          <a:ext cx="84963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A5AFB5C2-3E6E-4F3A-BCAA-898C7B6CEDB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35F47E66-F56A-41FD-BF06-39EDBD4F08F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28575</xdr:colOff>
      <xdr:row>0</xdr:row>
      <xdr:rowOff>1209560</xdr:rowOff>
    </xdr:to>
    <xdr:grpSp>
      <xdr:nvGrpSpPr>
        <xdr:cNvPr id="2" name="Agrupar 1">
          <a:extLst>
            <a:ext uri="{FF2B5EF4-FFF2-40B4-BE49-F238E27FC236}">
              <a16:creationId xmlns:a16="http://schemas.microsoft.com/office/drawing/2014/main" id="{AC15F5A8-E845-4DD7-B515-D31F438D7F1E}"/>
            </a:ext>
          </a:extLst>
        </xdr:cNvPr>
        <xdr:cNvGrpSpPr/>
      </xdr:nvGrpSpPr>
      <xdr:grpSpPr>
        <a:xfrm>
          <a:off x="698500" y="0"/>
          <a:ext cx="853757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E7BEE96C-5CA9-4577-857F-BF421D84144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CF0721F3-BCA4-4531-9397-27D565C9B2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4</xdr:col>
      <xdr:colOff>3200400</xdr:colOff>
      <xdr:row>0</xdr:row>
      <xdr:rowOff>1209560</xdr:rowOff>
    </xdr:to>
    <xdr:grpSp>
      <xdr:nvGrpSpPr>
        <xdr:cNvPr id="2" name="Agrupar 1">
          <a:extLst>
            <a:ext uri="{FF2B5EF4-FFF2-40B4-BE49-F238E27FC236}">
              <a16:creationId xmlns:a16="http://schemas.microsoft.com/office/drawing/2014/main" id="{A974F805-086D-4E7E-B322-DC929A31A049}"/>
            </a:ext>
          </a:extLst>
        </xdr:cNvPr>
        <xdr:cNvGrpSpPr/>
      </xdr:nvGrpSpPr>
      <xdr:grpSpPr>
        <a:xfrm>
          <a:off x="698500" y="0"/>
          <a:ext cx="8089900"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B9409F1C-98A5-4C28-AAD7-7A891C64A7E0}"/>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932E9961-5BD7-421E-8AE6-C3EC2A58AD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2867025</xdr:colOff>
      <xdr:row>0</xdr:row>
      <xdr:rowOff>1209560</xdr:rowOff>
    </xdr:to>
    <xdr:grpSp>
      <xdr:nvGrpSpPr>
        <xdr:cNvPr id="2" name="Agrupar 1">
          <a:extLst>
            <a:ext uri="{FF2B5EF4-FFF2-40B4-BE49-F238E27FC236}">
              <a16:creationId xmlns:a16="http://schemas.microsoft.com/office/drawing/2014/main" id="{4F83F51D-D680-4C3D-98E6-0520ABC21D96}"/>
            </a:ext>
          </a:extLst>
        </xdr:cNvPr>
        <xdr:cNvGrpSpPr/>
      </xdr:nvGrpSpPr>
      <xdr:grpSpPr>
        <a:xfrm>
          <a:off x="698500" y="0"/>
          <a:ext cx="8124825" cy="1209560"/>
          <a:chOff x="466725" y="0"/>
          <a:chExt cx="7705725" cy="1206394"/>
        </a:xfrm>
      </xdr:grpSpPr>
      <xdr:sp macro="" textlink="">
        <xdr:nvSpPr>
          <xdr:cNvPr id="3" name="Seta para a esquerda 4" descr="Índice" title="Índice">
            <a:hlinkClick xmlns:r="http://schemas.openxmlformats.org/officeDocument/2006/relationships" r:id="rId1"/>
            <a:extLst>
              <a:ext uri="{FF2B5EF4-FFF2-40B4-BE49-F238E27FC236}">
                <a16:creationId xmlns:a16="http://schemas.microsoft.com/office/drawing/2014/main" id="{D280E06F-282D-4594-9E17-EBD580A3D1D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4" name="Imagem 3" descr="2023-CGE-logo-pequeno-1.png">
            <a:extLst>
              <a:ext uri="{FF2B5EF4-FFF2-40B4-BE49-F238E27FC236}">
                <a16:creationId xmlns:a16="http://schemas.microsoft.com/office/drawing/2014/main" id="{AB2F58E9-2BBA-42FD-A173-33C7C85F132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2990850</xdr:colOff>
      <xdr:row>0</xdr:row>
      <xdr:rowOff>1209560</xdr:rowOff>
    </xdr:to>
    <xdr:grpSp>
      <xdr:nvGrpSpPr>
        <xdr:cNvPr id="5" name="Agrupar 4">
          <a:extLst>
            <a:ext uri="{FF2B5EF4-FFF2-40B4-BE49-F238E27FC236}">
              <a16:creationId xmlns:a16="http://schemas.microsoft.com/office/drawing/2014/main" id="{E829E204-05C7-4B1F-97DE-743FD877E53A}"/>
            </a:ext>
          </a:extLst>
        </xdr:cNvPr>
        <xdr:cNvGrpSpPr/>
      </xdr:nvGrpSpPr>
      <xdr:grpSpPr>
        <a:xfrm>
          <a:off x="698500" y="0"/>
          <a:ext cx="81089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FBD4E141-5126-48E0-AAA5-5F217EBB1CB4}"/>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D606CC3-E407-4CF2-8A92-49C094D61E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123825</xdr:colOff>
      <xdr:row>0</xdr:row>
      <xdr:rowOff>1209560</xdr:rowOff>
    </xdr:to>
    <xdr:grpSp>
      <xdr:nvGrpSpPr>
        <xdr:cNvPr id="5" name="Agrupar 4">
          <a:extLst>
            <a:ext uri="{FF2B5EF4-FFF2-40B4-BE49-F238E27FC236}">
              <a16:creationId xmlns:a16="http://schemas.microsoft.com/office/drawing/2014/main" id="{E81620AF-5009-4B0E-9E92-1D489304484C}"/>
            </a:ext>
          </a:extLst>
        </xdr:cNvPr>
        <xdr:cNvGrpSpPr/>
      </xdr:nvGrpSpPr>
      <xdr:grpSpPr>
        <a:xfrm>
          <a:off x="660400" y="0"/>
          <a:ext cx="85820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7AEEC73A-F37A-457D-9959-11BD52944645}"/>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E23DDF3C-4BD9-47EB-86E1-765E368269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16</xdr:col>
      <xdr:colOff>38100</xdr:colOff>
      <xdr:row>0</xdr:row>
      <xdr:rowOff>1209560</xdr:rowOff>
    </xdr:to>
    <xdr:grpSp>
      <xdr:nvGrpSpPr>
        <xdr:cNvPr id="5" name="Agrupar 4">
          <a:extLst>
            <a:ext uri="{FF2B5EF4-FFF2-40B4-BE49-F238E27FC236}">
              <a16:creationId xmlns:a16="http://schemas.microsoft.com/office/drawing/2014/main" id="{E5426938-6A74-42C2-8EAA-B68A29DEE31A}"/>
            </a:ext>
          </a:extLst>
        </xdr:cNvPr>
        <xdr:cNvGrpSpPr/>
      </xdr:nvGrpSpPr>
      <xdr:grpSpPr>
        <a:xfrm>
          <a:off x="660400" y="0"/>
          <a:ext cx="85344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BD45F87A-1F1C-40CB-9EA8-59B9376ABF5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57A1D50F-DA3A-4E84-8D98-F5FDE41A011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3524250</xdr:colOff>
      <xdr:row>0</xdr:row>
      <xdr:rowOff>1209560</xdr:rowOff>
    </xdr:to>
    <xdr:grpSp>
      <xdr:nvGrpSpPr>
        <xdr:cNvPr id="5" name="Agrupar 4">
          <a:extLst>
            <a:ext uri="{FF2B5EF4-FFF2-40B4-BE49-F238E27FC236}">
              <a16:creationId xmlns:a16="http://schemas.microsoft.com/office/drawing/2014/main" id="{889EF26D-BC23-4FC0-B3B2-CAD4788F5BFF}"/>
            </a:ext>
          </a:extLst>
        </xdr:cNvPr>
        <xdr:cNvGrpSpPr/>
      </xdr:nvGrpSpPr>
      <xdr:grpSpPr>
        <a:xfrm>
          <a:off x="660400" y="0"/>
          <a:ext cx="80327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878C3E91-9E78-4B08-AF68-7918794D5FDD}"/>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AB51193C-E6E1-4B70-AD70-07E71FD340F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771525</xdr:colOff>
      <xdr:row>0</xdr:row>
      <xdr:rowOff>1209560</xdr:rowOff>
    </xdr:to>
    <xdr:grpSp>
      <xdr:nvGrpSpPr>
        <xdr:cNvPr id="5" name="Agrupar 4">
          <a:extLst>
            <a:ext uri="{FF2B5EF4-FFF2-40B4-BE49-F238E27FC236}">
              <a16:creationId xmlns:a16="http://schemas.microsoft.com/office/drawing/2014/main" id="{6C28375D-F07B-4C8D-A612-3317C586481F}"/>
            </a:ext>
          </a:extLst>
        </xdr:cNvPr>
        <xdr:cNvGrpSpPr/>
      </xdr:nvGrpSpPr>
      <xdr:grpSpPr>
        <a:xfrm>
          <a:off x="660400" y="0"/>
          <a:ext cx="8416925"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4A7E4F40-8796-4951-8B7A-0CE2105E17B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D81C763D-FF1B-4872-A4FB-A65E7E5032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1657350</xdr:colOff>
      <xdr:row>0</xdr:row>
      <xdr:rowOff>1209560</xdr:rowOff>
    </xdr:to>
    <xdr:grpSp>
      <xdr:nvGrpSpPr>
        <xdr:cNvPr id="5" name="Agrupar 4">
          <a:extLst>
            <a:ext uri="{FF2B5EF4-FFF2-40B4-BE49-F238E27FC236}">
              <a16:creationId xmlns:a16="http://schemas.microsoft.com/office/drawing/2014/main" id="{4BA80C1A-AC67-440F-87C6-C52083E89B43}"/>
            </a:ext>
          </a:extLst>
        </xdr:cNvPr>
        <xdr:cNvGrpSpPr/>
      </xdr:nvGrpSpPr>
      <xdr:grpSpPr>
        <a:xfrm>
          <a:off x="660400" y="0"/>
          <a:ext cx="829945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12244C31-E06F-4381-BF33-116E4ED3676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4D00BA64-3BEA-40C5-842A-90517AA43F9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5</xdr:col>
      <xdr:colOff>3467100</xdr:colOff>
      <xdr:row>0</xdr:row>
      <xdr:rowOff>1209560</xdr:rowOff>
    </xdr:to>
    <xdr:grpSp>
      <xdr:nvGrpSpPr>
        <xdr:cNvPr id="5" name="Agrupar 4">
          <a:extLst>
            <a:ext uri="{FF2B5EF4-FFF2-40B4-BE49-F238E27FC236}">
              <a16:creationId xmlns:a16="http://schemas.microsoft.com/office/drawing/2014/main" id="{715FD508-2DC3-4F35-A462-E0F5FBB62FD4}"/>
            </a:ext>
          </a:extLst>
        </xdr:cNvPr>
        <xdr:cNvGrpSpPr/>
      </xdr:nvGrpSpPr>
      <xdr:grpSpPr>
        <a:xfrm>
          <a:off x="660400" y="0"/>
          <a:ext cx="80391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059D86FE-8191-4617-B00D-47E32971C8B6}"/>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2985918E-638B-4EC5-9699-E0ED210314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6</xdr:col>
      <xdr:colOff>3390900</xdr:colOff>
      <xdr:row>0</xdr:row>
      <xdr:rowOff>1209560</xdr:rowOff>
    </xdr:to>
    <xdr:grpSp>
      <xdr:nvGrpSpPr>
        <xdr:cNvPr id="5" name="Agrupar 4">
          <a:extLst>
            <a:ext uri="{FF2B5EF4-FFF2-40B4-BE49-F238E27FC236}">
              <a16:creationId xmlns:a16="http://schemas.microsoft.com/office/drawing/2014/main" id="{27E3EBF2-5638-497B-BC28-D9F923172828}"/>
            </a:ext>
          </a:extLst>
        </xdr:cNvPr>
        <xdr:cNvGrpSpPr/>
      </xdr:nvGrpSpPr>
      <xdr:grpSpPr>
        <a:xfrm>
          <a:off x="698500" y="0"/>
          <a:ext cx="8077200" cy="1209560"/>
          <a:chOff x="466725" y="0"/>
          <a:chExt cx="7705725" cy="1206394"/>
        </a:xfrm>
      </xdr:grpSpPr>
      <xdr:sp macro="" textlink="">
        <xdr:nvSpPr>
          <xdr:cNvPr id="6" name="Seta para a esquerda 4" descr="Índice" title="Índice">
            <a:hlinkClick xmlns:r="http://schemas.openxmlformats.org/officeDocument/2006/relationships" r:id="rId1"/>
            <a:extLst>
              <a:ext uri="{FF2B5EF4-FFF2-40B4-BE49-F238E27FC236}">
                <a16:creationId xmlns:a16="http://schemas.microsoft.com/office/drawing/2014/main" id="{A9D56978-684F-4474-92C9-6F0C9E41642B}"/>
              </a:ext>
            </a:extLst>
          </xdr:cNvPr>
          <xdr:cNvSpPr/>
        </xdr:nvSpPr>
        <xdr:spPr bwMode="auto">
          <a:xfrm>
            <a:off x="7210425" y="323850"/>
            <a:ext cx="962025" cy="590550"/>
          </a:xfrm>
          <a:prstGeom prst="leftArrow">
            <a:avLst>
              <a:gd name="adj1" fmla="val 44377"/>
              <a:gd name="adj2" fmla="val 42456"/>
            </a:avLst>
          </a:prstGeom>
          <a:solidFill>
            <a:srgbClr val="0035B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a:latin typeface="+mn-lt"/>
                <a:ea typeface="Verdana" panose="020B0604030504040204" pitchFamily="34" charset="0"/>
              </a:rPr>
              <a:t>Índice</a:t>
            </a:r>
          </a:p>
        </xdr:txBody>
      </xdr:sp>
      <xdr:pic>
        <xdr:nvPicPr>
          <xdr:cNvPr id="7" name="Imagem 6" descr="2023-CGE-logo-pequeno-1.png">
            <a:extLst>
              <a:ext uri="{FF2B5EF4-FFF2-40B4-BE49-F238E27FC236}">
                <a16:creationId xmlns:a16="http://schemas.microsoft.com/office/drawing/2014/main" id="{92A51F6F-8D41-4027-AFF0-F444EFBB470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66725" y="0"/>
            <a:ext cx="1246540" cy="12063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9875C11/CGE2023_Modelos%20Q%20e%20G_GPEAR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adro 1.1."/>
      <sheetName val="Quadro 1.2."/>
      <sheetName val="Quadro 1.3."/>
      <sheetName val="Quadro 1.4."/>
      <sheetName val="Gráfico 1.1."/>
      <sheetName val="Gráfico 1.2."/>
      <sheetName val="Gráfico 1.3."/>
      <sheetName val="Gráfico 1.4"/>
    </sheetNames>
    <sheetDataSet>
      <sheetData sheetId="0">
        <row r="2">
          <cell r="B2" t="str">
            <v>Quadro 1.1. – Principais indicadores da economia internacional</v>
          </cell>
        </row>
      </sheetData>
      <sheetData sheetId="1">
        <row r="2">
          <cell r="B2" t="str">
            <v>Quadro 1.2. – Principais indicadores macroeconómicos</v>
          </cell>
        </row>
      </sheetData>
      <sheetData sheetId="2">
        <row r="2">
          <cell r="B2" t="str">
            <v>Quadro 1.3. – Preços no consumidor</v>
          </cell>
        </row>
      </sheetData>
      <sheetData sheetId="3">
        <row r="2">
          <cell r="B2" t="str">
            <v>Quadro 1.4. –  Indicadores de contas externas</v>
          </cell>
        </row>
      </sheetData>
      <sheetData sheetId="4">
        <row r="2">
          <cell r="B2" t="str">
            <v>Gráfico 1.1. PIB e comércio mundial</v>
          </cell>
        </row>
      </sheetData>
      <sheetData sheetId="5">
        <row r="2">
          <cell r="B2" t="str">
            <v>Gráfico 1.2. Contributos para a variação real do PIB</v>
          </cell>
        </row>
      </sheetData>
      <sheetData sheetId="6">
        <row r="2">
          <cell r="B2" t="str">
            <v>Gráfico 1.3. Contributos para a variação real das exportações totais</v>
          </cell>
        </row>
      </sheetData>
      <sheetData sheetId="7">
        <row r="2">
          <cell r="B2" t="str">
            <v>Gráfico 1.4. Taxa de desemprego e emprego</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2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27.bin"/></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119.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120.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121.xml"/></Relationships>
</file>

<file path=xl/worksheets/_rels/sheet125.xml.rels><?xml version="1.0" encoding="UTF-8" standalone="yes"?>
<Relationships xmlns="http://schemas.openxmlformats.org/package/2006/relationships"><Relationship Id="rId1" Type="http://schemas.openxmlformats.org/officeDocument/2006/relationships/drawing" Target="../drawings/drawing122.xml"/></Relationships>
</file>

<file path=xl/worksheets/_rels/sheet126.xml.rels><?xml version="1.0" encoding="UTF-8" standalone="yes"?>
<Relationships xmlns="http://schemas.openxmlformats.org/package/2006/relationships"><Relationship Id="rId1" Type="http://schemas.openxmlformats.org/officeDocument/2006/relationships/drawing" Target="../drawings/drawing123.xml"/></Relationships>
</file>

<file path=xl/worksheets/_rels/sheet128.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12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28.bin"/></Relationships>
</file>

<file path=xl/worksheets/_rels/sheet131.xml.rels><?xml version="1.0" encoding="UTF-8" standalone="yes"?>
<Relationships xmlns="http://schemas.openxmlformats.org/package/2006/relationships"><Relationship Id="rId1" Type="http://schemas.openxmlformats.org/officeDocument/2006/relationships/drawing" Target="../drawings/drawing127.xml"/></Relationships>
</file>

<file path=xl/worksheets/_rels/sheet132.xml.rels><?xml version="1.0" encoding="UTF-8" standalone="yes"?>
<Relationships xmlns="http://schemas.openxmlformats.org/package/2006/relationships"><Relationship Id="rId1" Type="http://schemas.openxmlformats.org/officeDocument/2006/relationships/drawing" Target="../drawings/drawing128.xml"/></Relationships>
</file>

<file path=xl/worksheets/_rels/sheet133.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4.xml.rels><?xml version="1.0" encoding="UTF-8" standalone="yes"?>
<Relationships xmlns="http://schemas.openxmlformats.org/package/2006/relationships"><Relationship Id="rId1" Type="http://schemas.openxmlformats.org/officeDocument/2006/relationships/drawing" Target="../drawings/drawing130.xml"/></Relationships>
</file>

<file path=xl/worksheets/_rels/sheet135.xml.rels><?xml version="1.0" encoding="UTF-8" standalone="yes"?>
<Relationships xmlns="http://schemas.openxmlformats.org/package/2006/relationships"><Relationship Id="rId1" Type="http://schemas.openxmlformats.org/officeDocument/2006/relationships/drawing" Target="../drawings/drawing131.xml"/></Relationships>
</file>

<file path=xl/worksheets/_rels/sheet136.xml.rels><?xml version="1.0" encoding="UTF-8" standalone="yes"?>
<Relationships xmlns="http://schemas.openxmlformats.org/package/2006/relationships"><Relationship Id="rId1" Type="http://schemas.openxmlformats.org/officeDocument/2006/relationships/drawing" Target="../drawings/drawing132.xml"/></Relationships>
</file>

<file path=xl/worksheets/_rels/sheet137.xml.rels><?xml version="1.0" encoding="UTF-8" standalone="yes"?>
<Relationships xmlns="http://schemas.openxmlformats.org/package/2006/relationships"><Relationship Id="rId1" Type="http://schemas.openxmlformats.org/officeDocument/2006/relationships/drawing" Target="../drawings/drawing133.xml"/></Relationships>
</file>

<file path=xl/worksheets/_rels/sheet138.xml.rels><?xml version="1.0" encoding="UTF-8" standalone="yes"?>
<Relationships xmlns="http://schemas.openxmlformats.org/package/2006/relationships"><Relationship Id="rId1" Type="http://schemas.openxmlformats.org/officeDocument/2006/relationships/drawing" Target="../drawings/drawing134.xml"/></Relationships>
</file>

<file path=xl/worksheets/_rels/sheet139.xml.rels><?xml version="1.0" encoding="UTF-8" standalone="yes"?>
<Relationships xmlns="http://schemas.openxmlformats.org/package/2006/relationships"><Relationship Id="rId1" Type="http://schemas.openxmlformats.org/officeDocument/2006/relationships/drawing" Target="../drawings/drawing13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0.xml.rels><?xml version="1.0" encoding="UTF-8" standalone="yes"?>
<Relationships xmlns="http://schemas.openxmlformats.org/package/2006/relationships"><Relationship Id="rId1" Type="http://schemas.openxmlformats.org/officeDocument/2006/relationships/drawing" Target="../drawings/drawing136.xml"/></Relationships>
</file>

<file path=xl/worksheets/_rels/sheet141.xml.rels><?xml version="1.0" encoding="UTF-8" standalone="yes"?>
<Relationships xmlns="http://schemas.openxmlformats.org/package/2006/relationships"><Relationship Id="rId1" Type="http://schemas.openxmlformats.org/officeDocument/2006/relationships/drawing" Target="../drawings/drawing137.xml"/></Relationships>
</file>

<file path=xl/worksheets/_rels/sheet142.xml.rels><?xml version="1.0" encoding="UTF-8" standalone="yes"?>
<Relationships xmlns="http://schemas.openxmlformats.org/package/2006/relationships"><Relationship Id="rId1" Type="http://schemas.openxmlformats.org/officeDocument/2006/relationships/drawing" Target="../drawings/drawing138.xml"/></Relationships>
</file>

<file path=xl/worksheets/_rels/sheet143.xml.rels><?xml version="1.0" encoding="UTF-8" standalone="yes"?>
<Relationships xmlns="http://schemas.openxmlformats.org/package/2006/relationships"><Relationship Id="rId2" Type="http://schemas.openxmlformats.org/officeDocument/2006/relationships/drawing" Target="../drawings/drawing139.xml"/><Relationship Id="rId1" Type="http://schemas.openxmlformats.org/officeDocument/2006/relationships/printerSettings" Target="../printerSettings/printerSettings29.bin"/></Relationships>
</file>

<file path=xl/worksheets/_rels/sheet144.xml.rels><?xml version="1.0" encoding="UTF-8" standalone="yes"?>
<Relationships xmlns="http://schemas.openxmlformats.org/package/2006/relationships"><Relationship Id="rId1" Type="http://schemas.openxmlformats.org/officeDocument/2006/relationships/drawing" Target="../drawings/drawing140.xml"/></Relationships>
</file>

<file path=xl/worksheets/_rels/sheet145.xml.rels><?xml version="1.0" encoding="UTF-8" standalone="yes"?>
<Relationships xmlns="http://schemas.openxmlformats.org/package/2006/relationships"><Relationship Id="rId2" Type="http://schemas.openxmlformats.org/officeDocument/2006/relationships/drawing" Target="../drawings/drawing141.xml"/><Relationship Id="rId1" Type="http://schemas.openxmlformats.org/officeDocument/2006/relationships/printerSettings" Target="../printerSettings/printerSettings30.bin"/></Relationships>
</file>

<file path=xl/worksheets/_rels/sheet146.xml.rels><?xml version="1.0" encoding="UTF-8" standalone="yes"?>
<Relationships xmlns="http://schemas.openxmlformats.org/package/2006/relationships"><Relationship Id="rId1" Type="http://schemas.openxmlformats.org/officeDocument/2006/relationships/drawing" Target="../drawings/drawing142.xml"/></Relationships>
</file>

<file path=xl/worksheets/_rels/sheet147.xml.rels><?xml version="1.0" encoding="UTF-8" standalone="yes"?>
<Relationships xmlns="http://schemas.openxmlformats.org/package/2006/relationships"><Relationship Id="rId2" Type="http://schemas.openxmlformats.org/officeDocument/2006/relationships/drawing" Target="../drawings/drawing143.xml"/><Relationship Id="rId1" Type="http://schemas.openxmlformats.org/officeDocument/2006/relationships/printerSettings" Target="../printerSettings/printerSettings31.bin"/></Relationships>
</file>

<file path=xl/worksheets/_rels/sheet148.xml.rels><?xml version="1.0" encoding="UTF-8" standalone="yes"?>
<Relationships xmlns="http://schemas.openxmlformats.org/package/2006/relationships"><Relationship Id="rId1" Type="http://schemas.openxmlformats.org/officeDocument/2006/relationships/drawing" Target="../drawings/drawing144.xml"/></Relationships>
</file>

<file path=xl/worksheets/_rels/sheet149.xml.rels><?xml version="1.0" encoding="UTF-8" standalone="yes"?>
<Relationships xmlns="http://schemas.openxmlformats.org/package/2006/relationships"><Relationship Id="rId2" Type="http://schemas.openxmlformats.org/officeDocument/2006/relationships/drawing" Target="../drawings/drawing145.xml"/><Relationship Id="rId1" Type="http://schemas.openxmlformats.org/officeDocument/2006/relationships/printerSettings" Target="../printerSettings/printerSettings3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0.xml.rels><?xml version="1.0" encoding="UTF-8" standalone="yes"?>
<Relationships xmlns="http://schemas.openxmlformats.org/package/2006/relationships"><Relationship Id="rId1" Type="http://schemas.openxmlformats.org/officeDocument/2006/relationships/drawing" Target="../drawings/drawing146.xml"/></Relationships>
</file>

<file path=xl/worksheets/_rels/sheet151.xml.rels><?xml version="1.0" encoding="UTF-8" standalone="yes"?>
<Relationships xmlns="http://schemas.openxmlformats.org/package/2006/relationships"><Relationship Id="rId2" Type="http://schemas.openxmlformats.org/officeDocument/2006/relationships/drawing" Target="../drawings/drawing147.xml"/><Relationship Id="rId1" Type="http://schemas.openxmlformats.org/officeDocument/2006/relationships/printerSettings" Target="../printerSettings/printerSettings33.bin"/></Relationships>
</file>

<file path=xl/worksheets/_rels/sheet152.xml.rels><?xml version="1.0" encoding="UTF-8" standalone="yes"?>
<Relationships xmlns="http://schemas.openxmlformats.org/package/2006/relationships"><Relationship Id="rId1" Type="http://schemas.openxmlformats.org/officeDocument/2006/relationships/drawing" Target="../drawings/drawing148.xml"/></Relationships>
</file>

<file path=xl/worksheets/_rels/sheet153.xml.rels><?xml version="1.0" encoding="UTF-8" standalone="yes"?>
<Relationships xmlns="http://schemas.openxmlformats.org/package/2006/relationships"><Relationship Id="rId2" Type="http://schemas.openxmlformats.org/officeDocument/2006/relationships/drawing" Target="../drawings/drawing149.xml"/><Relationship Id="rId1" Type="http://schemas.openxmlformats.org/officeDocument/2006/relationships/printerSettings" Target="../printerSettings/printerSettings34.bin"/></Relationships>
</file>

<file path=xl/worksheets/_rels/sheet154.xml.rels><?xml version="1.0" encoding="UTF-8" standalone="yes"?>
<Relationships xmlns="http://schemas.openxmlformats.org/package/2006/relationships"><Relationship Id="rId1" Type="http://schemas.openxmlformats.org/officeDocument/2006/relationships/drawing" Target="../drawings/drawing150.xml"/></Relationships>
</file>

<file path=xl/worksheets/_rels/sheet155.xml.rels><?xml version="1.0" encoding="UTF-8" standalone="yes"?>
<Relationships xmlns="http://schemas.openxmlformats.org/package/2006/relationships"><Relationship Id="rId1" Type="http://schemas.openxmlformats.org/officeDocument/2006/relationships/drawing" Target="../drawings/drawing151.xml"/></Relationships>
</file>

<file path=xl/worksheets/_rels/sheet156.xml.rels><?xml version="1.0" encoding="UTF-8" standalone="yes"?>
<Relationships xmlns="http://schemas.openxmlformats.org/package/2006/relationships"><Relationship Id="rId2" Type="http://schemas.openxmlformats.org/officeDocument/2006/relationships/drawing" Target="../drawings/drawing152.xml"/><Relationship Id="rId1" Type="http://schemas.openxmlformats.org/officeDocument/2006/relationships/printerSettings" Target="../printerSettings/printerSettings35.bin"/></Relationships>
</file>

<file path=xl/worksheets/_rels/sheet157.xml.rels><?xml version="1.0" encoding="UTF-8" standalone="yes"?>
<Relationships xmlns="http://schemas.openxmlformats.org/package/2006/relationships"><Relationship Id="rId2" Type="http://schemas.openxmlformats.org/officeDocument/2006/relationships/drawing" Target="../drawings/drawing153.xml"/><Relationship Id="rId1" Type="http://schemas.openxmlformats.org/officeDocument/2006/relationships/printerSettings" Target="../printerSettings/printerSettings36.bin"/></Relationships>
</file>

<file path=xl/worksheets/_rels/sheet158.xml.rels><?xml version="1.0" encoding="UTF-8" standalone="yes"?>
<Relationships xmlns="http://schemas.openxmlformats.org/package/2006/relationships"><Relationship Id="rId1" Type="http://schemas.openxmlformats.org/officeDocument/2006/relationships/drawing" Target="../drawings/drawing154.xml"/></Relationships>
</file>

<file path=xl/worksheets/_rels/sheet159.xml.rels><?xml version="1.0" encoding="UTF-8" standalone="yes"?>
<Relationships xmlns="http://schemas.openxmlformats.org/package/2006/relationships"><Relationship Id="rId2" Type="http://schemas.openxmlformats.org/officeDocument/2006/relationships/drawing" Target="../drawings/drawing155.xml"/><Relationship Id="rId1" Type="http://schemas.openxmlformats.org/officeDocument/2006/relationships/printerSettings" Target="../printerSettings/printerSettings3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0.xml.rels><?xml version="1.0" encoding="UTF-8" standalone="yes"?>
<Relationships xmlns="http://schemas.openxmlformats.org/package/2006/relationships"><Relationship Id="rId2" Type="http://schemas.openxmlformats.org/officeDocument/2006/relationships/drawing" Target="../drawings/drawing156.xml"/><Relationship Id="rId1" Type="http://schemas.openxmlformats.org/officeDocument/2006/relationships/printerSettings" Target="../printerSettings/printerSettings38.bin"/></Relationships>
</file>

<file path=xl/worksheets/_rels/sheet161.xml.rels><?xml version="1.0" encoding="UTF-8" standalone="yes"?>
<Relationships xmlns="http://schemas.openxmlformats.org/package/2006/relationships"><Relationship Id="rId1" Type="http://schemas.openxmlformats.org/officeDocument/2006/relationships/drawing" Target="../drawings/drawing157.xml"/></Relationships>
</file>

<file path=xl/worksheets/_rels/sheet162.xml.rels><?xml version="1.0" encoding="UTF-8" standalone="yes"?>
<Relationships xmlns="http://schemas.openxmlformats.org/package/2006/relationships"><Relationship Id="rId1" Type="http://schemas.openxmlformats.org/officeDocument/2006/relationships/drawing" Target="../drawings/drawing158.xml"/></Relationships>
</file>

<file path=xl/worksheets/_rels/sheet163.xml.rels><?xml version="1.0" encoding="UTF-8" standalone="yes"?>
<Relationships xmlns="http://schemas.openxmlformats.org/package/2006/relationships"><Relationship Id="rId1" Type="http://schemas.openxmlformats.org/officeDocument/2006/relationships/drawing" Target="../drawings/drawing159.xml"/></Relationships>
</file>

<file path=xl/worksheets/_rels/sheet164.xml.rels><?xml version="1.0" encoding="UTF-8" standalone="yes"?>
<Relationships xmlns="http://schemas.openxmlformats.org/package/2006/relationships"><Relationship Id="rId2" Type="http://schemas.openxmlformats.org/officeDocument/2006/relationships/drawing" Target="../drawings/drawing160.xml"/><Relationship Id="rId1" Type="http://schemas.openxmlformats.org/officeDocument/2006/relationships/printerSettings" Target="../printerSettings/printerSettings39.bin"/></Relationships>
</file>

<file path=xl/worksheets/_rels/sheet165.xml.rels><?xml version="1.0" encoding="UTF-8" standalone="yes"?>
<Relationships xmlns="http://schemas.openxmlformats.org/package/2006/relationships"><Relationship Id="rId1" Type="http://schemas.openxmlformats.org/officeDocument/2006/relationships/drawing" Target="../drawings/drawing161.xml"/></Relationships>
</file>

<file path=xl/worksheets/_rels/sheet16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40.bin"/></Relationships>
</file>

<file path=xl/worksheets/_rels/sheet167.xml.rels><?xml version="1.0" encoding="UTF-8" standalone="yes"?>
<Relationships xmlns="http://schemas.openxmlformats.org/package/2006/relationships"><Relationship Id="rId1" Type="http://schemas.openxmlformats.org/officeDocument/2006/relationships/drawing" Target="../drawings/drawing163.xml"/></Relationships>
</file>

<file path=xl/worksheets/_rels/sheet168.xml.rels><?xml version="1.0" encoding="UTF-8" standalone="yes"?>
<Relationships xmlns="http://schemas.openxmlformats.org/package/2006/relationships"><Relationship Id="rId1" Type="http://schemas.openxmlformats.org/officeDocument/2006/relationships/drawing" Target="../drawings/drawing164.xml"/></Relationships>
</file>

<file path=xl/worksheets/_rels/sheet169.xml.rels><?xml version="1.0" encoding="UTF-8" standalone="yes"?>
<Relationships xmlns="http://schemas.openxmlformats.org/package/2006/relationships"><Relationship Id="rId1" Type="http://schemas.openxmlformats.org/officeDocument/2006/relationships/drawing" Target="../drawings/drawing16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0.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41.bin"/></Relationships>
</file>

<file path=xl/worksheets/_rels/sheet171.xml.rels><?xml version="1.0" encoding="UTF-8" standalone="yes"?>
<Relationships xmlns="http://schemas.openxmlformats.org/package/2006/relationships"><Relationship Id="rId1" Type="http://schemas.openxmlformats.org/officeDocument/2006/relationships/drawing" Target="../drawings/drawing167.xml"/></Relationships>
</file>

<file path=xl/worksheets/_rels/sheet172.xml.rels><?xml version="1.0" encoding="UTF-8" standalone="yes"?>
<Relationships xmlns="http://schemas.openxmlformats.org/package/2006/relationships"><Relationship Id="rId1" Type="http://schemas.openxmlformats.org/officeDocument/2006/relationships/drawing" Target="../drawings/drawing168.xml"/></Relationships>
</file>

<file path=xl/worksheets/_rels/sheet173.xml.rels><?xml version="1.0" encoding="UTF-8" standalone="yes"?>
<Relationships xmlns="http://schemas.openxmlformats.org/package/2006/relationships"><Relationship Id="rId2" Type="http://schemas.openxmlformats.org/officeDocument/2006/relationships/drawing" Target="../drawings/drawing169.xml"/><Relationship Id="rId1" Type="http://schemas.openxmlformats.org/officeDocument/2006/relationships/printerSettings" Target="../printerSettings/printerSettings42.bin"/></Relationships>
</file>

<file path=xl/worksheets/_rels/sheet174.xml.rels><?xml version="1.0" encoding="UTF-8" standalone="yes"?>
<Relationships xmlns="http://schemas.openxmlformats.org/package/2006/relationships"><Relationship Id="rId1" Type="http://schemas.openxmlformats.org/officeDocument/2006/relationships/drawing" Target="../drawings/drawing170.xml"/></Relationships>
</file>

<file path=xl/worksheets/_rels/sheet175.xml.rels><?xml version="1.0" encoding="UTF-8" standalone="yes"?>
<Relationships xmlns="http://schemas.openxmlformats.org/package/2006/relationships"><Relationship Id="rId2" Type="http://schemas.openxmlformats.org/officeDocument/2006/relationships/drawing" Target="../drawings/drawing171.xml"/><Relationship Id="rId1" Type="http://schemas.openxmlformats.org/officeDocument/2006/relationships/printerSettings" Target="../printerSettings/printerSettings43.bin"/></Relationships>
</file>

<file path=xl/worksheets/_rels/sheet176.xml.rels><?xml version="1.0" encoding="UTF-8" standalone="yes"?>
<Relationships xmlns="http://schemas.openxmlformats.org/package/2006/relationships"><Relationship Id="rId1" Type="http://schemas.openxmlformats.org/officeDocument/2006/relationships/drawing" Target="../drawings/drawing172.xml"/></Relationships>
</file>

<file path=xl/worksheets/_rels/sheet177.xml.rels><?xml version="1.0" encoding="UTF-8" standalone="yes"?>
<Relationships xmlns="http://schemas.openxmlformats.org/package/2006/relationships"><Relationship Id="rId1" Type="http://schemas.openxmlformats.org/officeDocument/2006/relationships/drawing" Target="../drawings/drawing173.xml"/></Relationships>
</file>

<file path=xl/worksheets/_rels/sheet178.xml.rels><?xml version="1.0" encoding="UTF-8" standalone="yes"?>
<Relationships xmlns="http://schemas.openxmlformats.org/package/2006/relationships"><Relationship Id="rId1" Type="http://schemas.openxmlformats.org/officeDocument/2006/relationships/drawing" Target="../drawings/drawing174.xml"/></Relationships>
</file>

<file path=xl/worksheets/_rels/sheet179.xml.rels><?xml version="1.0" encoding="UTF-8" standalone="yes"?>
<Relationships xmlns="http://schemas.openxmlformats.org/package/2006/relationships"><Relationship Id="rId1" Type="http://schemas.openxmlformats.org/officeDocument/2006/relationships/drawing" Target="../drawings/drawing17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0.xml.rels><?xml version="1.0" encoding="UTF-8" standalone="yes"?>
<Relationships xmlns="http://schemas.openxmlformats.org/package/2006/relationships"><Relationship Id="rId1" Type="http://schemas.openxmlformats.org/officeDocument/2006/relationships/drawing" Target="../drawings/drawing176.xml"/></Relationships>
</file>

<file path=xl/worksheets/_rels/sheet181.xml.rels><?xml version="1.0" encoding="UTF-8" standalone="yes"?>
<Relationships xmlns="http://schemas.openxmlformats.org/package/2006/relationships"><Relationship Id="rId2" Type="http://schemas.openxmlformats.org/officeDocument/2006/relationships/drawing" Target="../drawings/drawing177.xml"/><Relationship Id="rId1" Type="http://schemas.openxmlformats.org/officeDocument/2006/relationships/printerSettings" Target="../printerSettings/printerSettings44.bin"/></Relationships>
</file>

<file path=xl/worksheets/_rels/sheet182.xml.rels><?xml version="1.0" encoding="UTF-8" standalone="yes"?>
<Relationships xmlns="http://schemas.openxmlformats.org/package/2006/relationships"><Relationship Id="rId1" Type="http://schemas.openxmlformats.org/officeDocument/2006/relationships/drawing" Target="../drawings/drawing178.xml"/></Relationships>
</file>

<file path=xl/worksheets/_rels/sheet183.xml.rels><?xml version="1.0" encoding="UTF-8" standalone="yes"?>
<Relationships xmlns="http://schemas.openxmlformats.org/package/2006/relationships"><Relationship Id="rId1" Type="http://schemas.openxmlformats.org/officeDocument/2006/relationships/drawing" Target="../drawings/drawing179.xml"/></Relationships>
</file>

<file path=xl/worksheets/_rels/sheet184.xml.rels><?xml version="1.0" encoding="UTF-8" standalone="yes"?>
<Relationships xmlns="http://schemas.openxmlformats.org/package/2006/relationships"><Relationship Id="rId1" Type="http://schemas.openxmlformats.org/officeDocument/2006/relationships/drawing" Target="../drawings/drawing180.xml"/></Relationships>
</file>

<file path=xl/worksheets/_rels/sheet185.xml.rels><?xml version="1.0" encoding="UTF-8" standalone="yes"?>
<Relationships xmlns="http://schemas.openxmlformats.org/package/2006/relationships"><Relationship Id="rId1" Type="http://schemas.openxmlformats.org/officeDocument/2006/relationships/drawing" Target="../drawings/drawing181.xml"/></Relationships>
</file>

<file path=xl/worksheets/_rels/sheet186.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45.bin"/></Relationships>
</file>

<file path=xl/worksheets/_rels/sheet187.xml.rels><?xml version="1.0" encoding="UTF-8" standalone="yes"?>
<Relationships xmlns="http://schemas.openxmlformats.org/package/2006/relationships"><Relationship Id="rId1" Type="http://schemas.openxmlformats.org/officeDocument/2006/relationships/drawing" Target="../drawings/drawing183.xml"/></Relationships>
</file>

<file path=xl/worksheets/_rels/sheet188.xml.rels><?xml version="1.0" encoding="UTF-8" standalone="yes"?>
<Relationships xmlns="http://schemas.openxmlformats.org/package/2006/relationships"><Relationship Id="rId1" Type="http://schemas.openxmlformats.org/officeDocument/2006/relationships/drawing" Target="../drawings/drawing184.xml"/></Relationships>
</file>

<file path=xl/worksheets/_rels/sheet189.xml.rels><?xml version="1.0" encoding="UTF-8" standalone="yes"?>
<Relationships xmlns="http://schemas.openxmlformats.org/package/2006/relationships"><Relationship Id="rId2" Type="http://schemas.openxmlformats.org/officeDocument/2006/relationships/drawing" Target="../drawings/drawing185.xml"/><Relationship Id="rId1" Type="http://schemas.openxmlformats.org/officeDocument/2006/relationships/printerSettings" Target="../printerSettings/printerSettings46.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0.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47.bin"/></Relationships>
</file>

<file path=xl/worksheets/_rels/sheet191.xml.rels><?xml version="1.0" encoding="UTF-8" standalone="yes"?>
<Relationships xmlns="http://schemas.openxmlformats.org/package/2006/relationships"><Relationship Id="rId1" Type="http://schemas.openxmlformats.org/officeDocument/2006/relationships/drawing" Target="../drawings/drawing187.xml"/></Relationships>
</file>

<file path=xl/worksheets/_rels/sheet192.xml.rels><?xml version="1.0" encoding="UTF-8" standalone="yes"?>
<Relationships xmlns="http://schemas.openxmlformats.org/package/2006/relationships"><Relationship Id="rId1" Type="http://schemas.openxmlformats.org/officeDocument/2006/relationships/drawing" Target="../drawings/drawing188.xml"/></Relationships>
</file>

<file path=xl/worksheets/_rels/sheet193.xml.rels><?xml version="1.0" encoding="UTF-8" standalone="yes"?>
<Relationships xmlns="http://schemas.openxmlformats.org/package/2006/relationships"><Relationship Id="rId2" Type="http://schemas.openxmlformats.org/officeDocument/2006/relationships/drawing" Target="../drawings/drawing189.xml"/><Relationship Id="rId1" Type="http://schemas.openxmlformats.org/officeDocument/2006/relationships/printerSettings" Target="../printerSettings/printerSettings48.bin"/></Relationships>
</file>

<file path=xl/worksheets/_rels/sheet195.xml.rels><?xml version="1.0" encoding="UTF-8" standalone="yes"?>
<Relationships xmlns="http://schemas.openxmlformats.org/package/2006/relationships"><Relationship Id="rId1" Type="http://schemas.openxmlformats.org/officeDocument/2006/relationships/drawing" Target="../drawings/drawing190.xml"/></Relationships>
</file>

<file path=xl/worksheets/_rels/sheet196.xml.rels><?xml version="1.0" encoding="UTF-8" standalone="yes"?>
<Relationships xmlns="http://schemas.openxmlformats.org/package/2006/relationships"><Relationship Id="rId1" Type="http://schemas.openxmlformats.org/officeDocument/2006/relationships/drawing" Target="../drawings/drawing191.xml"/></Relationships>
</file>

<file path=xl/worksheets/_rels/sheet197.xml.rels><?xml version="1.0" encoding="UTF-8" standalone="yes"?>
<Relationships xmlns="http://schemas.openxmlformats.org/package/2006/relationships"><Relationship Id="rId2" Type="http://schemas.openxmlformats.org/officeDocument/2006/relationships/drawing" Target="../drawings/drawing192.xml"/><Relationship Id="rId1" Type="http://schemas.openxmlformats.org/officeDocument/2006/relationships/printerSettings" Target="../printerSettings/printerSettings49.bin"/></Relationships>
</file>

<file path=xl/worksheets/_rels/sheet198.xml.rels><?xml version="1.0" encoding="UTF-8" standalone="yes"?>
<Relationships xmlns="http://schemas.openxmlformats.org/package/2006/relationships"><Relationship Id="rId2" Type="http://schemas.openxmlformats.org/officeDocument/2006/relationships/drawing" Target="../drawings/drawing193.xml"/><Relationship Id="rId1" Type="http://schemas.openxmlformats.org/officeDocument/2006/relationships/printerSettings" Target="../printerSettings/printerSettings50.bin"/></Relationships>
</file>

<file path=xl/worksheets/_rels/sheet199.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5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00.xml.rels><?xml version="1.0" encoding="UTF-8" standalone="yes"?>
<Relationships xmlns="http://schemas.openxmlformats.org/package/2006/relationships"><Relationship Id="rId2" Type="http://schemas.openxmlformats.org/officeDocument/2006/relationships/drawing" Target="../drawings/drawing195.xml"/><Relationship Id="rId1" Type="http://schemas.openxmlformats.org/officeDocument/2006/relationships/printerSettings" Target="../printerSettings/printerSettings52.bin"/></Relationships>
</file>

<file path=xl/worksheets/_rels/sheet201.xml.rels><?xml version="1.0" encoding="UTF-8" standalone="yes"?>
<Relationships xmlns="http://schemas.openxmlformats.org/package/2006/relationships"><Relationship Id="rId2" Type="http://schemas.openxmlformats.org/officeDocument/2006/relationships/drawing" Target="../drawings/drawing196.xml"/><Relationship Id="rId1" Type="http://schemas.openxmlformats.org/officeDocument/2006/relationships/printerSettings" Target="../printerSettings/printerSettings53.bin"/></Relationships>
</file>

<file path=xl/worksheets/_rels/sheet202.xml.rels><?xml version="1.0" encoding="UTF-8" standalone="yes"?>
<Relationships xmlns="http://schemas.openxmlformats.org/package/2006/relationships"><Relationship Id="rId2" Type="http://schemas.openxmlformats.org/officeDocument/2006/relationships/drawing" Target="../drawings/drawing197.xml"/><Relationship Id="rId1" Type="http://schemas.openxmlformats.org/officeDocument/2006/relationships/printerSettings" Target="../printerSettings/printerSettings54.bin"/></Relationships>
</file>

<file path=xl/worksheets/_rels/sheet203.xml.rels><?xml version="1.0" encoding="UTF-8" standalone="yes"?>
<Relationships xmlns="http://schemas.openxmlformats.org/package/2006/relationships"><Relationship Id="rId2" Type="http://schemas.openxmlformats.org/officeDocument/2006/relationships/drawing" Target="../drawings/drawing198.xml"/><Relationship Id="rId1" Type="http://schemas.openxmlformats.org/officeDocument/2006/relationships/printerSettings" Target="../printerSettings/printerSettings55.bin"/></Relationships>
</file>

<file path=xl/worksheets/_rels/sheet204.xml.rels><?xml version="1.0" encoding="UTF-8" standalone="yes"?>
<Relationships xmlns="http://schemas.openxmlformats.org/package/2006/relationships"><Relationship Id="rId2" Type="http://schemas.openxmlformats.org/officeDocument/2006/relationships/drawing" Target="../drawings/drawing199.xml"/><Relationship Id="rId1" Type="http://schemas.openxmlformats.org/officeDocument/2006/relationships/printerSettings" Target="../printerSettings/printerSettings56.bin"/></Relationships>
</file>

<file path=xl/worksheets/_rels/sheet205.xml.rels><?xml version="1.0" encoding="UTF-8" standalone="yes"?>
<Relationships xmlns="http://schemas.openxmlformats.org/package/2006/relationships"><Relationship Id="rId2" Type="http://schemas.openxmlformats.org/officeDocument/2006/relationships/drawing" Target="../drawings/drawing200.xml"/><Relationship Id="rId1" Type="http://schemas.openxmlformats.org/officeDocument/2006/relationships/printerSettings" Target="../printerSettings/printerSettings57.bin"/></Relationships>
</file>

<file path=xl/worksheets/_rels/sheet206.xml.rels><?xml version="1.0" encoding="UTF-8" standalone="yes"?>
<Relationships xmlns="http://schemas.openxmlformats.org/package/2006/relationships"><Relationship Id="rId2" Type="http://schemas.openxmlformats.org/officeDocument/2006/relationships/drawing" Target="../drawings/drawing201.xml"/><Relationship Id="rId1" Type="http://schemas.openxmlformats.org/officeDocument/2006/relationships/printerSettings" Target="../printerSettings/printerSettings58.bin"/></Relationships>
</file>

<file path=xl/worksheets/_rels/sheet207.xml.rels><?xml version="1.0" encoding="UTF-8" standalone="yes"?>
<Relationships xmlns="http://schemas.openxmlformats.org/package/2006/relationships"><Relationship Id="rId2" Type="http://schemas.openxmlformats.org/officeDocument/2006/relationships/drawing" Target="../drawings/drawing202.xml"/><Relationship Id="rId1" Type="http://schemas.openxmlformats.org/officeDocument/2006/relationships/printerSettings" Target="../printerSettings/printerSettings59.bin"/></Relationships>
</file>

<file path=xl/worksheets/_rels/sheet208.xml.rels><?xml version="1.0" encoding="UTF-8" standalone="yes"?>
<Relationships xmlns="http://schemas.openxmlformats.org/package/2006/relationships"><Relationship Id="rId2" Type="http://schemas.openxmlformats.org/officeDocument/2006/relationships/drawing" Target="../drawings/drawing203.xml"/><Relationship Id="rId1" Type="http://schemas.openxmlformats.org/officeDocument/2006/relationships/printerSettings" Target="../printerSettings/printerSettings60.bin"/></Relationships>
</file>

<file path=xl/worksheets/_rels/sheet209.xml.rels><?xml version="1.0" encoding="UTF-8" standalone="yes"?>
<Relationships xmlns="http://schemas.openxmlformats.org/package/2006/relationships"><Relationship Id="rId2" Type="http://schemas.openxmlformats.org/officeDocument/2006/relationships/drawing" Target="../drawings/drawing204.xml"/><Relationship Id="rId1" Type="http://schemas.openxmlformats.org/officeDocument/2006/relationships/printerSettings" Target="../printerSettings/printerSettings6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0.xml.rels><?xml version="1.0" encoding="UTF-8" standalone="yes"?>
<Relationships xmlns="http://schemas.openxmlformats.org/package/2006/relationships"><Relationship Id="rId2" Type="http://schemas.openxmlformats.org/officeDocument/2006/relationships/drawing" Target="../drawings/drawing205.xml"/><Relationship Id="rId1" Type="http://schemas.openxmlformats.org/officeDocument/2006/relationships/printerSettings" Target="../printerSettings/printerSettings62.bin"/></Relationships>
</file>

<file path=xl/worksheets/_rels/sheet211.xml.rels><?xml version="1.0" encoding="UTF-8" standalone="yes"?>
<Relationships xmlns="http://schemas.openxmlformats.org/package/2006/relationships"><Relationship Id="rId2" Type="http://schemas.openxmlformats.org/officeDocument/2006/relationships/drawing" Target="../drawings/drawing206.xml"/><Relationship Id="rId1" Type="http://schemas.openxmlformats.org/officeDocument/2006/relationships/printerSettings" Target="../printerSettings/printerSettings63.bin"/></Relationships>
</file>

<file path=xl/worksheets/_rels/sheet212.xml.rels><?xml version="1.0" encoding="UTF-8" standalone="yes"?>
<Relationships xmlns="http://schemas.openxmlformats.org/package/2006/relationships"><Relationship Id="rId2" Type="http://schemas.openxmlformats.org/officeDocument/2006/relationships/drawing" Target="../drawings/drawing207.xml"/><Relationship Id="rId1" Type="http://schemas.openxmlformats.org/officeDocument/2006/relationships/printerSettings" Target="../printerSettings/printerSettings64.bin"/></Relationships>
</file>

<file path=xl/worksheets/_rels/sheet213.xml.rels><?xml version="1.0" encoding="UTF-8" standalone="yes"?>
<Relationships xmlns="http://schemas.openxmlformats.org/package/2006/relationships"><Relationship Id="rId2" Type="http://schemas.openxmlformats.org/officeDocument/2006/relationships/drawing" Target="../drawings/drawing208.xml"/><Relationship Id="rId1" Type="http://schemas.openxmlformats.org/officeDocument/2006/relationships/printerSettings" Target="../printerSettings/printerSettings65.bin"/></Relationships>
</file>

<file path=xl/worksheets/_rels/sheet214.xml.rels><?xml version="1.0" encoding="UTF-8" standalone="yes"?>
<Relationships xmlns="http://schemas.openxmlformats.org/package/2006/relationships"><Relationship Id="rId2" Type="http://schemas.openxmlformats.org/officeDocument/2006/relationships/drawing" Target="../drawings/drawing209.xml"/><Relationship Id="rId1" Type="http://schemas.openxmlformats.org/officeDocument/2006/relationships/printerSettings" Target="../printerSettings/printerSettings66.bin"/></Relationships>
</file>

<file path=xl/worksheets/_rels/sheet215.xml.rels><?xml version="1.0" encoding="UTF-8" standalone="yes"?>
<Relationships xmlns="http://schemas.openxmlformats.org/package/2006/relationships"><Relationship Id="rId2" Type="http://schemas.openxmlformats.org/officeDocument/2006/relationships/drawing" Target="../drawings/drawing210.xml"/><Relationship Id="rId1" Type="http://schemas.openxmlformats.org/officeDocument/2006/relationships/printerSettings" Target="../printerSettings/printerSettings67.bin"/></Relationships>
</file>

<file path=xl/worksheets/_rels/sheet216.xml.rels><?xml version="1.0" encoding="UTF-8" standalone="yes"?>
<Relationships xmlns="http://schemas.openxmlformats.org/package/2006/relationships"><Relationship Id="rId2" Type="http://schemas.openxmlformats.org/officeDocument/2006/relationships/drawing" Target="../drawings/drawing211.xml"/><Relationship Id="rId1" Type="http://schemas.openxmlformats.org/officeDocument/2006/relationships/printerSettings" Target="../printerSettings/printerSettings68.bin"/></Relationships>
</file>

<file path=xl/worksheets/_rels/sheet217.xml.rels><?xml version="1.0" encoding="UTF-8" standalone="yes"?>
<Relationships xmlns="http://schemas.openxmlformats.org/package/2006/relationships"><Relationship Id="rId2" Type="http://schemas.openxmlformats.org/officeDocument/2006/relationships/drawing" Target="../drawings/drawing212.xml"/><Relationship Id="rId1" Type="http://schemas.openxmlformats.org/officeDocument/2006/relationships/printerSettings" Target="../printerSettings/printerSettings69.bin"/></Relationships>
</file>

<file path=xl/worksheets/_rels/sheet218.xml.rels><?xml version="1.0" encoding="UTF-8" standalone="yes"?>
<Relationships xmlns="http://schemas.openxmlformats.org/package/2006/relationships"><Relationship Id="rId2" Type="http://schemas.openxmlformats.org/officeDocument/2006/relationships/drawing" Target="../drawings/drawing213.xml"/><Relationship Id="rId1" Type="http://schemas.openxmlformats.org/officeDocument/2006/relationships/printerSettings" Target="../printerSettings/printerSettings70.bin"/></Relationships>
</file>

<file path=xl/worksheets/_rels/sheet219.xml.rels><?xml version="1.0" encoding="UTF-8" standalone="yes"?>
<Relationships xmlns="http://schemas.openxmlformats.org/package/2006/relationships"><Relationship Id="rId2" Type="http://schemas.openxmlformats.org/officeDocument/2006/relationships/drawing" Target="../drawings/drawing214.xml"/><Relationship Id="rId1" Type="http://schemas.openxmlformats.org/officeDocument/2006/relationships/printerSettings" Target="../printerSettings/printerSettings7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0.xml.rels><?xml version="1.0" encoding="UTF-8" standalone="yes"?>
<Relationships xmlns="http://schemas.openxmlformats.org/package/2006/relationships"><Relationship Id="rId2" Type="http://schemas.openxmlformats.org/officeDocument/2006/relationships/drawing" Target="../drawings/drawing215.xml"/><Relationship Id="rId1" Type="http://schemas.openxmlformats.org/officeDocument/2006/relationships/printerSettings" Target="../printerSettings/printerSettings72.bin"/></Relationships>
</file>

<file path=xl/worksheets/_rels/sheet221.xml.rels><?xml version="1.0" encoding="UTF-8" standalone="yes"?>
<Relationships xmlns="http://schemas.openxmlformats.org/package/2006/relationships"><Relationship Id="rId2" Type="http://schemas.openxmlformats.org/officeDocument/2006/relationships/drawing" Target="../drawings/drawing216.xml"/><Relationship Id="rId1" Type="http://schemas.openxmlformats.org/officeDocument/2006/relationships/printerSettings" Target="../printerSettings/printerSettings73.bin"/></Relationships>
</file>

<file path=xl/worksheets/_rels/sheet222.xml.rels><?xml version="1.0" encoding="UTF-8" standalone="yes"?>
<Relationships xmlns="http://schemas.openxmlformats.org/package/2006/relationships"><Relationship Id="rId2" Type="http://schemas.openxmlformats.org/officeDocument/2006/relationships/drawing" Target="../drawings/drawing217.xml"/><Relationship Id="rId1" Type="http://schemas.openxmlformats.org/officeDocument/2006/relationships/printerSettings" Target="../printerSettings/printerSettings74.bin"/></Relationships>
</file>

<file path=xl/worksheets/_rels/sheet223.xml.rels><?xml version="1.0" encoding="UTF-8" standalone="yes"?>
<Relationships xmlns="http://schemas.openxmlformats.org/package/2006/relationships"><Relationship Id="rId2" Type="http://schemas.openxmlformats.org/officeDocument/2006/relationships/drawing" Target="../drawings/drawing218.xml"/><Relationship Id="rId1" Type="http://schemas.openxmlformats.org/officeDocument/2006/relationships/printerSettings" Target="../printerSettings/printerSettings75.bin"/></Relationships>
</file>

<file path=xl/worksheets/_rels/sheet224.xml.rels><?xml version="1.0" encoding="UTF-8" standalone="yes"?>
<Relationships xmlns="http://schemas.openxmlformats.org/package/2006/relationships"><Relationship Id="rId2" Type="http://schemas.openxmlformats.org/officeDocument/2006/relationships/drawing" Target="../drawings/drawing219.xml"/><Relationship Id="rId1" Type="http://schemas.openxmlformats.org/officeDocument/2006/relationships/printerSettings" Target="../printerSettings/printerSettings76.bin"/></Relationships>
</file>

<file path=xl/worksheets/_rels/sheet225.xml.rels><?xml version="1.0" encoding="UTF-8" standalone="yes"?>
<Relationships xmlns="http://schemas.openxmlformats.org/package/2006/relationships"><Relationship Id="rId2" Type="http://schemas.openxmlformats.org/officeDocument/2006/relationships/drawing" Target="../drawings/drawing220.xml"/><Relationship Id="rId1" Type="http://schemas.openxmlformats.org/officeDocument/2006/relationships/printerSettings" Target="../printerSettings/printerSettings77.bin"/></Relationships>
</file>

<file path=xl/worksheets/_rels/sheet226.xml.rels><?xml version="1.0" encoding="UTF-8" standalone="yes"?>
<Relationships xmlns="http://schemas.openxmlformats.org/package/2006/relationships"><Relationship Id="rId2" Type="http://schemas.openxmlformats.org/officeDocument/2006/relationships/drawing" Target="../drawings/drawing221.xml"/><Relationship Id="rId1" Type="http://schemas.openxmlformats.org/officeDocument/2006/relationships/printerSettings" Target="../printerSettings/printerSettings78.bin"/></Relationships>
</file>

<file path=xl/worksheets/_rels/sheet227.xml.rels><?xml version="1.0" encoding="UTF-8" standalone="yes"?>
<Relationships xmlns="http://schemas.openxmlformats.org/package/2006/relationships"><Relationship Id="rId2" Type="http://schemas.openxmlformats.org/officeDocument/2006/relationships/drawing" Target="../drawings/drawing222.xml"/><Relationship Id="rId1" Type="http://schemas.openxmlformats.org/officeDocument/2006/relationships/printerSettings" Target="../printerSettings/printerSettings79.bin"/></Relationships>
</file>

<file path=xl/worksheets/_rels/sheet228.xml.rels><?xml version="1.0" encoding="UTF-8" standalone="yes"?>
<Relationships xmlns="http://schemas.openxmlformats.org/package/2006/relationships"><Relationship Id="rId1" Type="http://schemas.openxmlformats.org/officeDocument/2006/relationships/drawing" Target="../drawings/drawing223.xml"/></Relationships>
</file>

<file path=xl/worksheets/_rels/sheet229.xml.rels><?xml version="1.0" encoding="UTF-8" standalone="yes"?>
<Relationships xmlns="http://schemas.openxmlformats.org/package/2006/relationships"><Relationship Id="rId1" Type="http://schemas.openxmlformats.org/officeDocument/2006/relationships/drawing" Target="../drawings/drawing2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0.xml.rels><?xml version="1.0" encoding="UTF-8" standalone="yes"?>
<Relationships xmlns="http://schemas.openxmlformats.org/package/2006/relationships"><Relationship Id="rId1" Type="http://schemas.openxmlformats.org/officeDocument/2006/relationships/drawing" Target="../drawings/drawing225.xml"/></Relationships>
</file>

<file path=xl/worksheets/_rels/sheet231.xml.rels><?xml version="1.0" encoding="UTF-8" standalone="yes"?>
<Relationships xmlns="http://schemas.openxmlformats.org/package/2006/relationships"><Relationship Id="rId1" Type="http://schemas.openxmlformats.org/officeDocument/2006/relationships/drawing" Target="../drawings/drawing226.xml"/></Relationships>
</file>

<file path=xl/worksheets/_rels/sheet232.xml.rels><?xml version="1.0" encoding="UTF-8" standalone="yes"?>
<Relationships xmlns="http://schemas.openxmlformats.org/package/2006/relationships"><Relationship Id="rId2" Type="http://schemas.openxmlformats.org/officeDocument/2006/relationships/drawing" Target="../drawings/drawing227.xml"/><Relationship Id="rId1" Type="http://schemas.openxmlformats.org/officeDocument/2006/relationships/printerSettings" Target="../printerSettings/printerSettings80.bin"/></Relationships>
</file>

<file path=xl/worksheets/_rels/sheet233.xml.rels><?xml version="1.0" encoding="UTF-8" standalone="yes"?>
<Relationships xmlns="http://schemas.openxmlformats.org/package/2006/relationships"><Relationship Id="rId2" Type="http://schemas.openxmlformats.org/officeDocument/2006/relationships/drawing" Target="../drawings/drawing228.xml"/><Relationship Id="rId1" Type="http://schemas.openxmlformats.org/officeDocument/2006/relationships/printerSettings" Target="../printerSettings/printerSettings81.bin"/></Relationships>
</file>

<file path=xl/worksheets/_rels/sheet234.xml.rels><?xml version="1.0" encoding="UTF-8" standalone="yes"?>
<Relationships xmlns="http://schemas.openxmlformats.org/package/2006/relationships"><Relationship Id="rId1" Type="http://schemas.openxmlformats.org/officeDocument/2006/relationships/drawing" Target="../drawings/drawing229.xml"/></Relationships>
</file>

<file path=xl/worksheets/_rels/sheet235.xml.rels><?xml version="1.0" encoding="UTF-8" standalone="yes"?>
<Relationships xmlns="http://schemas.openxmlformats.org/package/2006/relationships"><Relationship Id="rId1" Type="http://schemas.openxmlformats.org/officeDocument/2006/relationships/drawing" Target="../drawings/drawing230.xml"/></Relationships>
</file>

<file path=xl/worksheets/_rels/sheet236.xml.rels><?xml version="1.0" encoding="UTF-8" standalone="yes"?>
<Relationships xmlns="http://schemas.openxmlformats.org/package/2006/relationships"><Relationship Id="rId2" Type="http://schemas.openxmlformats.org/officeDocument/2006/relationships/drawing" Target="../drawings/drawing231.xml"/><Relationship Id="rId1" Type="http://schemas.openxmlformats.org/officeDocument/2006/relationships/printerSettings" Target="../printerSettings/printerSettings82.bin"/></Relationships>
</file>

<file path=xl/worksheets/_rels/sheet237.xml.rels><?xml version="1.0" encoding="UTF-8" standalone="yes"?>
<Relationships xmlns="http://schemas.openxmlformats.org/package/2006/relationships"><Relationship Id="rId2" Type="http://schemas.openxmlformats.org/officeDocument/2006/relationships/drawing" Target="../drawings/drawing232.xml"/><Relationship Id="rId1" Type="http://schemas.openxmlformats.org/officeDocument/2006/relationships/printerSettings" Target="../printerSettings/printerSettings83.bin"/></Relationships>
</file>

<file path=xl/worksheets/_rels/sheet238.xml.rels><?xml version="1.0" encoding="UTF-8" standalone="yes"?>
<Relationships xmlns="http://schemas.openxmlformats.org/package/2006/relationships"><Relationship Id="rId1" Type="http://schemas.openxmlformats.org/officeDocument/2006/relationships/drawing" Target="../drawings/drawing233.xml"/></Relationships>
</file>

<file path=xl/worksheets/_rels/sheet239.xml.rels><?xml version="1.0" encoding="UTF-8" standalone="yes"?>
<Relationships xmlns="http://schemas.openxmlformats.org/package/2006/relationships"><Relationship Id="rId1" Type="http://schemas.openxmlformats.org/officeDocument/2006/relationships/drawing" Target="../drawings/drawing234.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0.xml.rels><?xml version="1.0" encoding="UTF-8" standalone="yes"?>
<Relationships xmlns="http://schemas.openxmlformats.org/package/2006/relationships"><Relationship Id="rId1" Type="http://schemas.openxmlformats.org/officeDocument/2006/relationships/drawing" Target="../drawings/drawing235.xml"/></Relationships>
</file>

<file path=xl/worksheets/_rels/sheet241.xml.rels><?xml version="1.0" encoding="UTF-8" standalone="yes"?>
<Relationships xmlns="http://schemas.openxmlformats.org/package/2006/relationships"><Relationship Id="rId1" Type="http://schemas.openxmlformats.org/officeDocument/2006/relationships/drawing" Target="../drawings/drawing236.xml"/></Relationships>
</file>

<file path=xl/worksheets/_rels/sheet242.xml.rels><?xml version="1.0" encoding="UTF-8" standalone="yes"?>
<Relationships xmlns="http://schemas.openxmlformats.org/package/2006/relationships"><Relationship Id="rId1" Type="http://schemas.openxmlformats.org/officeDocument/2006/relationships/drawing" Target="../drawings/drawing237.xml"/></Relationships>
</file>

<file path=xl/worksheets/_rels/sheet243.xml.rels><?xml version="1.0" encoding="UTF-8" standalone="yes"?>
<Relationships xmlns="http://schemas.openxmlformats.org/package/2006/relationships"><Relationship Id="rId1" Type="http://schemas.openxmlformats.org/officeDocument/2006/relationships/drawing" Target="../drawings/drawing238.xml"/></Relationships>
</file>

<file path=xl/worksheets/_rels/sheet244.xml.rels><?xml version="1.0" encoding="UTF-8" standalone="yes"?>
<Relationships xmlns="http://schemas.openxmlformats.org/package/2006/relationships"><Relationship Id="rId1" Type="http://schemas.openxmlformats.org/officeDocument/2006/relationships/drawing" Target="../drawings/drawing239.xml"/></Relationships>
</file>

<file path=xl/worksheets/_rels/sheet245.xml.rels><?xml version="1.0" encoding="UTF-8" standalone="yes"?>
<Relationships xmlns="http://schemas.openxmlformats.org/package/2006/relationships"><Relationship Id="rId1" Type="http://schemas.openxmlformats.org/officeDocument/2006/relationships/drawing" Target="../drawings/drawing240.xml"/></Relationships>
</file>

<file path=xl/worksheets/_rels/sheet246.xml.rels><?xml version="1.0" encoding="UTF-8" standalone="yes"?>
<Relationships xmlns="http://schemas.openxmlformats.org/package/2006/relationships"><Relationship Id="rId2" Type="http://schemas.openxmlformats.org/officeDocument/2006/relationships/drawing" Target="../drawings/drawing241.xml"/><Relationship Id="rId1" Type="http://schemas.openxmlformats.org/officeDocument/2006/relationships/printerSettings" Target="../printerSettings/printerSettings84.bin"/></Relationships>
</file>

<file path=xl/worksheets/_rels/sheet247.xml.rels><?xml version="1.0" encoding="UTF-8" standalone="yes"?>
<Relationships xmlns="http://schemas.openxmlformats.org/package/2006/relationships"><Relationship Id="rId1" Type="http://schemas.openxmlformats.org/officeDocument/2006/relationships/drawing" Target="../drawings/drawing242.xml"/></Relationships>
</file>

<file path=xl/worksheets/_rels/sheet249.xml.rels><?xml version="1.0" encoding="UTF-8" standalone="yes"?>
<Relationships xmlns="http://schemas.openxmlformats.org/package/2006/relationships"><Relationship Id="rId1" Type="http://schemas.openxmlformats.org/officeDocument/2006/relationships/drawing" Target="../drawings/drawing24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0.xml.rels><?xml version="1.0" encoding="UTF-8" standalone="yes"?>
<Relationships xmlns="http://schemas.openxmlformats.org/package/2006/relationships"><Relationship Id="rId1" Type="http://schemas.openxmlformats.org/officeDocument/2006/relationships/drawing" Target="../drawings/drawing244.xml"/></Relationships>
</file>

<file path=xl/worksheets/_rels/sheet251.xml.rels><?xml version="1.0" encoding="UTF-8" standalone="yes"?>
<Relationships xmlns="http://schemas.openxmlformats.org/package/2006/relationships"><Relationship Id="rId1" Type="http://schemas.openxmlformats.org/officeDocument/2006/relationships/drawing" Target="../drawings/drawing245.xml"/></Relationships>
</file>

<file path=xl/worksheets/_rels/sheet252.xml.rels><?xml version="1.0" encoding="UTF-8" standalone="yes"?>
<Relationships xmlns="http://schemas.openxmlformats.org/package/2006/relationships"><Relationship Id="rId1" Type="http://schemas.openxmlformats.org/officeDocument/2006/relationships/drawing" Target="../drawings/drawing246.xml"/></Relationships>
</file>

<file path=xl/worksheets/_rels/sheet253.xml.rels><?xml version="1.0" encoding="UTF-8" standalone="yes"?>
<Relationships xmlns="http://schemas.openxmlformats.org/package/2006/relationships"><Relationship Id="rId1" Type="http://schemas.openxmlformats.org/officeDocument/2006/relationships/drawing" Target="../drawings/drawing24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15.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16.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17.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19.bin"/></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20.bin"/></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21.bin"/></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2.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23.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24.bin"/></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2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EA0BF-B06B-4E77-B8B2-EA0CF9584225}">
  <sheetPr codeName="Folha1">
    <tabColor rgb="FF0035BA"/>
  </sheetPr>
  <dimension ref="A2:C264"/>
  <sheetViews>
    <sheetView showGridLines="0" topLeftCell="A138" workbookViewId="0">
      <selection activeCell="B141" sqref="B141"/>
    </sheetView>
  </sheetViews>
  <sheetFormatPr baseColWidth="10" defaultColWidth="8.83203125" defaultRowHeight="15"/>
  <cols>
    <col min="1" max="1" width="13" style="456" customWidth="1"/>
    <col min="2" max="2" width="200.83203125" bestFit="1" customWidth="1"/>
  </cols>
  <sheetData>
    <row r="2" spans="1:2" ht="18">
      <c r="A2" s="743"/>
      <c r="B2" s="2"/>
    </row>
    <row r="3" spans="1:2" ht="95">
      <c r="B3" s="2" t="s">
        <v>0</v>
      </c>
    </row>
    <row r="4" spans="1:2" ht="39">
      <c r="B4" s="3"/>
    </row>
    <row r="5" spans="1:2" ht="39">
      <c r="B5" s="3"/>
    </row>
    <row r="6" spans="1:2" ht="16">
      <c r="B6" s="5" t="str">
        <f>'PONTO I'!A5</f>
        <v>I. Economia Portuguesa: evolução recente</v>
      </c>
    </row>
    <row r="7" spans="1:2">
      <c r="B7" s="6" t="str">
        <f>'Quadro 1.1.'!B2</f>
        <v>Quadro 1.1. Principais indicadores da economia internacional</v>
      </c>
    </row>
    <row r="8" spans="1:2">
      <c r="B8" s="6" t="str">
        <f>'Quadro 1.2.'!B2</f>
        <v>Quadro 1.2. Principais indicadores macroeconómicos</v>
      </c>
    </row>
    <row r="9" spans="1:2">
      <c r="B9" s="6" t="str">
        <f>'Quadro 1.3.'!B2</f>
        <v>Quadro 1.3. Preços no consumidor</v>
      </c>
    </row>
    <row r="10" spans="1:2">
      <c r="B10" s="6" t="str">
        <f>'Quadro 1.4.'!B2</f>
        <v>Quadro 1.4. Indicadores de contas externas</v>
      </c>
    </row>
    <row r="11" spans="1:2">
      <c r="B11" s="6"/>
    </row>
    <row r="12" spans="1:2" ht="16">
      <c r="B12" s="5" t="str">
        <f>'PONTO II'!A5</f>
        <v>II. Finanças Públicas</v>
      </c>
    </row>
    <row r="13" spans="1:2">
      <c r="B13" s="6" t="str">
        <f>'Quadro 2.1.'!B2</f>
        <v>Quadro 2.1. Conta consolidada das Administrações Públicas: 2023 — ótica de contas nacionais</v>
      </c>
    </row>
    <row r="14" spans="1:2">
      <c r="B14" s="6" t="str">
        <f>'Quadro 2.2. '!B2</f>
        <v>Quadro 2.2. Conta consolidada das Administrações Públicas: 2023 — ótica de contas nacionais — realizado e previsto</v>
      </c>
    </row>
    <row r="15" spans="1:2">
      <c r="B15" s="6" t="str">
        <f>'Quadro 2.3.'!B2</f>
        <v xml:space="preserve">Quadro 2.3. Receita: Principais medidas de política orçamental com impacto em 2023 </v>
      </c>
    </row>
    <row r="16" spans="1:2">
      <c r="B16" s="6" t="str">
        <f>'Quadro 2.4.'!B2</f>
        <v>Quadro 2.4. Despesa: principais medidas de política orçamental com impacto em 2023</v>
      </c>
    </row>
    <row r="17" spans="2:2">
      <c r="B17" s="6" t="str">
        <f>'Quadro 2.5.'!B2</f>
        <v>Quadro 2.5. Ajustamentos da passagem da contabilidade pública a nacional: 2023</v>
      </c>
    </row>
    <row r="18" spans="2:2">
      <c r="B18" s="6" t="str">
        <f>'Quadro 2.6.'!B2</f>
        <v>Quadro 2.6. Injeções de capital e empréstimos classificados como despesa não financeira</v>
      </c>
    </row>
    <row r="19" spans="2:2">
      <c r="B19" s="6" t="str">
        <f>'Quadro 2.7.'!B2</f>
        <v>Quadro 2.7. Dívida pública: detalhe por instrumento — posições em fim de período</v>
      </c>
    </row>
    <row r="20" spans="2:2">
      <c r="B20" s="6" t="str">
        <f>'Quadro 2.8.'!B2</f>
        <v>Quadro 2.8. Ajustamentos défice-dívida</v>
      </c>
    </row>
    <row r="21" spans="2:2">
      <c r="B21" s="6" t="str">
        <f>'Quadro 2.9.'!B2</f>
        <v>Quadro 2.9. Evolução dos resultados 2022-2023: empresas públicas não financeiras</v>
      </c>
    </row>
    <row r="22" spans="2:2">
      <c r="B22" s="6" t="str">
        <f>'Quadro 2.10.'!B2</f>
        <v>Quadro 2.10. Alterações na carteira de participações do Estado: síntese evolutiva</v>
      </c>
    </row>
    <row r="23" spans="2:2">
      <c r="B23" s="6" t="str">
        <f>'Quadro 2.11.'!B2</f>
        <v>Quadro 2.11. Variação do valor nominal da carteira de participações do Estado / Direção-Geral do Tesouro e Finanças</v>
      </c>
    </row>
    <row r="24" spans="2:2">
      <c r="B24" s="6" t="str">
        <f>'Quadro 2.12.'!B2</f>
        <v>Quadro 2.12. Participações detidas pelas empresas públicas reclassificadas em 2022 e 2023</v>
      </c>
    </row>
    <row r="25" spans="2:2">
      <c r="B25" s="6" t="str">
        <f>'Quadro 2.13.'!B2</f>
        <v>Quadro 2.13. Encargos com as parcerias público-privadas: execução versus orçamento 2023</v>
      </c>
    </row>
    <row r="26" spans="2:2">
      <c r="B26" s="6" t="str">
        <f>'Quadro 2.14.'!B2</f>
        <v>Quadro 2.14. Encargos com as parcerias público-privadas: execução 2023 versus 2022</v>
      </c>
    </row>
    <row r="27" spans="2:2">
      <c r="B27" s="6" t="str">
        <f>'Quadro 2.15.'!B2</f>
        <v>Quadro 2.15. Encargos líquidos plurianuais previstos para o Estado com as parcerias público-privadas</v>
      </c>
    </row>
    <row r="28" spans="2:2">
      <c r="B28" s="6" t="str">
        <f>'Quadro 2.16.'!B2</f>
        <v>Quadro 2.16. Endividamento: entidades públicas reclassificadas</v>
      </c>
    </row>
    <row r="29" spans="2:2">
      <c r="B29" s="6" t="str">
        <f>'Quadro 2.17.'!B2</f>
        <v>Quadro 2.17. Endividamento: entidades públicas não reclassificadas, não financeiras</v>
      </c>
    </row>
    <row r="30" spans="2:2">
      <c r="B30" s="6" t="str">
        <f>'Quadro 2.18. '!B2</f>
        <v>Quadro 2.18. Garantias concedidas a outras entidades: posição em 31 de dezembro de 2023</v>
      </c>
    </row>
    <row r="31" spans="2:2">
      <c r="B31" s="6" t="str">
        <f>'Quadro 2.19.'!B2</f>
        <v>Quadro 2.19. Outras Responsabilidades Garantidas: posição em 31 de dezembro de 2023</v>
      </c>
    </row>
    <row r="32" spans="2:2">
      <c r="B32" s="6" t="str">
        <f>'Quadro 2.20.'!B2</f>
        <v>Quadro 2.20. Garantias concedidas por outras entidades: posição em 31 de dezembro de 2023</v>
      </c>
    </row>
    <row r="33" spans="2:2">
      <c r="B33" s="6" t="str">
        <f>'Quadro 2.21.'!B2</f>
        <v>Quadro 2.21. Responsabilidades vivas e garantias executadas do Fundo de Contragarantia Mútuo</v>
      </c>
    </row>
    <row r="34" spans="2:2">
      <c r="B34" s="6" t="str">
        <f>'Quadro 2.22.'!B2</f>
        <v>Quadro 2.22. Empréstimos a empresas públicas: posição em 31 de dezembro de 2023</v>
      </c>
    </row>
    <row r="35" spans="2:2">
      <c r="B35" s="6"/>
    </row>
    <row r="36" spans="2:2" ht="16">
      <c r="B36" s="5" t="str">
        <f>'PONTO III'!A5</f>
        <v>III. Situação Financeira das Administrações Públicas</v>
      </c>
    </row>
    <row r="37" spans="2:2">
      <c r="B37" s="6" t="str">
        <f>'Quadro 3.1.'!B2</f>
        <v>Quadro 3.1. Conta consolidada das Administrações Públicas: ótica da contabilidade pública — 2023</v>
      </c>
    </row>
    <row r="38" spans="2:2">
      <c r="B38" s="6" t="str">
        <f>'Quadro 3.2.'!B2</f>
        <v>Quadro 3.2. Conta Consolidada da Administração Central e Segurança Social: ótica da contabilidade pública — 2023</v>
      </c>
    </row>
    <row r="39" spans="2:2">
      <c r="B39" s="6" t="str">
        <f>'Quadro 3.3.'!B2</f>
        <v>Quadro 3.3. Conta consolidada da Administração Central e Segurança Social: 2023 (comparação com a estimativa subjacente ao Orçamento do Estado para 2023)</v>
      </c>
    </row>
    <row r="40" spans="2:2">
      <c r="B40" s="6" t="str">
        <f>'Quadro 3.4.'!B2</f>
        <v xml:space="preserve">Quadro 3.4. Execução das medidas adotadas no âmbito da pandemia de COVID-19 </v>
      </c>
    </row>
    <row r="41" spans="2:2">
      <c r="B41" s="6" t="str">
        <f>'Quadro 3.5.'!B2</f>
        <v xml:space="preserve">Quadro 3.5. Execução das medidas adotadas no âmbito do impacto do choque geopolítico </v>
      </c>
    </row>
    <row r="42" spans="2:2">
      <c r="B42" s="6" t="str">
        <f>'Quadro 3.6.'!B2</f>
        <v>Quadro 3.6. Investimentos estruturantes</v>
      </c>
    </row>
    <row r="43" spans="2:2">
      <c r="B43" s="6" t="str">
        <f>'Quadro 3.7.'!B2</f>
        <v>Quadro 3.7. Evolução da situação financeira da Administração Central</v>
      </c>
    </row>
    <row r="44" spans="2:2">
      <c r="B44" s="6" t="str">
        <f>'Quadro 3.8.'!B2</f>
        <v>Quadro 3.8. Impacto dos efeitos extraordinários no saldo global da Administração Central</v>
      </c>
    </row>
    <row r="45" spans="2:2">
      <c r="B45" s="6" t="str">
        <f>'Quadro 3.9.'!B2</f>
        <v>Quadro 3.9. Evolução da Conta consolidada da Administração Central em 2023</v>
      </c>
    </row>
    <row r="46" spans="2:2">
      <c r="B46" s="6" t="str">
        <f>'Quadro 3.10.'!B2</f>
        <v>Quadro 3.10. Afetação da dotação comum do Ministério da Saúde: Verbas a distribuir</v>
      </c>
    </row>
    <row r="47" spans="2:2">
      <c r="B47" s="6" t="str">
        <f>'Quadro 3.11.'!B2</f>
        <v>Quadro 3.11. Afetação da dotação comum relativa às forças nacionais destacadas: receitas de impostos</v>
      </c>
    </row>
    <row r="48" spans="2:2">
      <c r="B48" s="6" t="str">
        <f>'Quadro 3.12.'!B2</f>
        <v>Quadro 3.12. Evolução da receita consolidada da Administração Central</v>
      </c>
    </row>
    <row r="49" spans="2:2">
      <c r="B49" s="6" t="str">
        <f>'Quadro 3.13.'!B2</f>
        <v>Quadro 3.13. Administração Central: impostos diretos</v>
      </c>
    </row>
    <row r="50" spans="2:2">
      <c r="B50" s="6" t="str">
        <f>'Quadro 3.14.'!B2</f>
        <v>Quadro 3.14. Administração Central: impostos indiretos</v>
      </c>
    </row>
    <row r="51" spans="2:2">
      <c r="B51" s="6" t="str">
        <f>'Quadro 3.15.'!B2</f>
        <v>Quadro 3.15. Dívidas fiscais recuperadas</v>
      </c>
    </row>
    <row r="52" spans="2:2">
      <c r="B52" s="6" t="str">
        <f>'Quadro 3.16.'!B2</f>
        <v>Quadro 3.16. Anulações de dívidas fiscais</v>
      </c>
    </row>
    <row r="53" spans="2:2">
      <c r="B53" s="6" t="str">
        <f>'Quadro 3.17.'!B2</f>
        <v>Quadro 3.17. Dívidas que prescreveram</v>
      </c>
    </row>
    <row r="54" spans="2:2">
      <c r="B54" s="6" t="str">
        <f>'Quadro 3.18.'!B2</f>
        <v>Quadro 3.18. Evolução da carteira de dívida em 2023</v>
      </c>
    </row>
    <row r="55" spans="2:2">
      <c r="B55" s="6" t="str">
        <f>'Quadro 3.19.'!B2</f>
        <v>Quadro 3.19. Despesa fiscal</v>
      </c>
    </row>
    <row r="56" spans="2:2">
      <c r="B56" s="6" t="str">
        <f>'Quadro 3.20.'!B2</f>
        <v>Quadro 3.20. Receita efetiva não fiscal da Administração Central</v>
      </c>
    </row>
    <row r="57" spans="2:2">
      <c r="B57" s="6" t="str">
        <f>'Quadro 3.21.'!B2</f>
        <v>Quadro 3.21. Transferências da Administração Central</v>
      </c>
    </row>
    <row r="58" spans="2:2">
      <c r="B58" s="6" t="str">
        <f>'Quadro 3.22.'!B2</f>
        <v>Quadro 3.22. Restantes receitas da Administração Central</v>
      </c>
    </row>
    <row r="59" spans="2:2">
      <c r="B59" s="6" t="str">
        <f>'Quadro 3.23.'!B2</f>
        <v>Quadro 3.23. Pagamentos de reembolsos e restituições de receitas fiscais</v>
      </c>
    </row>
    <row r="60" spans="2:2">
      <c r="B60" s="6" t="str">
        <f>'Quadro 3.24.'!B2</f>
        <v>Quadro 3.24. Pagamentos de reembolsos e restituições de receitas não fiscais</v>
      </c>
    </row>
    <row r="61" spans="2:2">
      <c r="B61" s="6" t="str">
        <f>'Quadro 3.25.'!B2</f>
        <v>Quadro 3.25. Receitas liquidadas por cobrar</v>
      </c>
    </row>
    <row r="62" spans="2:2">
      <c r="B62" s="6" t="str">
        <f>'Quadro 3.26.'!B2</f>
        <v>Quadro 3.26. Receitas fiscais por cobrar: saldos de liquidação</v>
      </c>
    </row>
    <row r="63" spans="2:2">
      <c r="B63" s="6" t="str">
        <f>'Quadro 3.27.'!B2</f>
        <v>Quadro 3.27. Evolução da despesa consolidada da Administração Central</v>
      </c>
    </row>
    <row r="64" spans="2:2">
      <c r="B64" s="6" t="str">
        <f>'Quadro 3.28.'!B2</f>
        <v>Quadro 3.28. Despesa com indemnizações compensatórias</v>
      </c>
    </row>
    <row r="65" spans="2:2">
      <c r="B65" s="6" t="str">
        <f>'Quadro 3.29.'!B2</f>
        <v>Quadro 3.29. Esforço financeiro do Estado</v>
      </c>
    </row>
    <row r="66" spans="2:2">
      <c r="B66" s="6" t="str">
        <f>'Quadro 3.30.'!B2</f>
        <v>Quadro 3.30. Dividendos entregues ao Estado / Direção-Geral do Tesouro e Finanças</v>
      </c>
    </row>
    <row r="67" spans="2:2">
      <c r="B67" s="6" t="str">
        <f>'Quadro 3.31.'!B2</f>
        <v>Quadro 3.31. Indemnizações compensatórias / compensações financeiras</v>
      </c>
    </row>
    <row r="68" spans="2:2">
      <c r="B68" s="6" t="str">
        <f>'Quadro 3.32.'!B2</f>
        <v>Quadro 3.32. Dotações de capital e outros ativos financeiros</v>
      </c>
    </row>
    <row r="69" spans="2:2">
      <c r="B69" s="6" t="str">
        <f>'Quadro 3.33.'!B2</f>
        <v>Quadro 3.33. Empréstimos concedidos pela Direção-Geral do Tesouro e Finanças</v>
      </c>
    </row>
    <row r="70" spans="2:2">
      <c r="B70" s="6" t="str">
        <f>'Quadro 3.34.'!B2</f>
        <v>Quadro 3.34. Reposições abatidas nos pagamentos</v>
      </c>
    </row>
    <row r="71" spans="2:2">
      <c r="B71" s="6" t="str">
        <f>'Quadro 3.35.'!B2</f>
        <v>Quadro 3.35. Alterações Orçamentais da Administração Central: receita</v>
      </c>
    </row>
    <row r="72" spans="2:2">
      <c r="B72" s="6" t="str">
        <f>'Quadro 3.36.'!B2</f>
        <v>Quadro 3.36. Alterações orçamentais da Administração Central: despesa</v>
      </c>
    </row>
    <row r="73" spans="2:2">
      <c r="B73" s="6" t="str">
        <f>'Quadro 3.37.'!B2</f>
        <v>Quadro 3.37. Reforços com contrapartida na dotação provisional</v>
      </c>
    </row>
    <row r="74" spans="2:2">
      <c r="B74" s="6" t="str">
        <f>'Quadro 3.38.'!B2</f>
        <v>Quadro 3.38. Reforços com contrapartida na dotação centralizada: regularização de passivos e aplicação de ativos</v>
      </c>
    </row>
    <row r="75" spans="2:2">
      <c r="B75" s="6" t="str">
        <f>'Quadro 3.39.'!B2</f>
        <v>Quadro 3.39. Alterações orçamentais na receita da Administração Central</v>
      </c>
    </row>
    <row r="76" spans="2:2">
      <c r="B76" s="6" t="str">
        <f>'Quadro 3.40.'!B2</f>
        <v>Quadro 3.40. Alterações orçamentais em saldos da gerência anterior: casos mais relevantes</v>
      </c>
    </row>
    <row r="77" spans="2:2">
      <c r="B77" s="6" t="str">
        <f>'Quadro 3.41.'!B2</f>
        <v>Quadro 3.41. Créditos especiais e outras alterações orçamentais: despesa — resumo</v>
      </c>
    </row>
    <row r="78" spans="2:2">
      <c r="B78" s="6" t="str">
        <f>'Quadro 3.42.'!B2</f>
        <v xml:space="preserve">Quadro 3.42. Cativos e reserva iniciais e finais por agrupamento económico </v>
      </c>
    </row>
    <row r="79" spans="2:2">
      <c r="B79" s="6" t="str">
        <f>'Quadro 3.43.'!B2</f>
        <v xml:space="preserve">Quadro 3.43. Operações de encerramento da Conta Geral do Estado de 2023 </v>
      </c>
    </row>
    <row r="80" spans="2:2">
      <c r="B80" s="6" t="str">
        <f>'Quadro 3.44.'!B2</f>
        <v>Quadro 3.44. Execução orçamental da Administração Regional</v>
      </c>
    </row>
    <row r="81" spans="2:2">
      <c r="B81" s="6" t="str">
        <f>'Quadro 3.45.'!B2</f>
        <v>Quadro 3.45. Fluxos financeiros com a Administração Regional</v>
      </c>
    </row>
    <row r="82" spans="2:2">
      <c r="B82" s="6" t="str">
        <f>'Quadro 3.46.'!B2</f>
        <v>Quadro 3.46. Fluxos financeiros destinados à Administração Regional: operações extraorçamentais</v>
      </c>
    </row>
    <row r="83" spans="2:2">
      <c r="B83" s="6" t="str">
        <f>'Quadro 3.47.'!B2</f>
        <v>Quadro 3.47. Execução orçamental da Administração Local</v>
      </c>
    </row>
    <row r="84" spans="2:2">
      <c r="B84" s="6" t="str">
        <f>'Quadro 3.48.'!B2</f>
        <v>Quadro 3.48. Fluxos financeiros com a Administração Local</v>
      </c>
    </row>
    <row r="85" spans="2:2">
      <c r="B85" s="6" t="str">
        <f>'Quadro 3.49.'!B2</f>
        <v>Quadro 3.49. Fluxos financeiros destinados à Administração Local: operações extraorçamentais</v>
      </c>
    </row>
    <row r="86" spans="2:2">
      <c r="B86" s="6" t="str">
        <f>'Quadro 3.50.'!B2</f>
        <v>Quadro 3.50. Transferências financeiras entre Portugal e a União Europeia</v>
      </c>
    </row>
    <row r="87" spans="2:2">
      <c r="B87" s="6" t="str">
        <f>'Quadro 3.51. '!B2</f>
        <v>Quadro 3.51. Estrutura da dívida direta do Estado: evolução</v>
      </c>
    </row>
    <row r="88" spans="2:2">
      <c r="B88" s="6" t="str">
        <f>'Quadro 3.52.'!B2</f>
        <v xml:space="preserve">Quadro 3.52. Necessidades e fontes de financiamento do Estado: evolução </v>
      </c>
    </row>
    <row r="89" spans="2:2">
      <c r="B89" s="6" t="str">
        <f>'Quadro 3.53.'!B2</f>
        <v>Quadro 3.53. Necessidades e fontes de financiamento do Estado: comparação com a previsão</v>
      </c>
    </row>
    <row r="90" spans="2:2">
      <c r="B90" s="6" t="str">
        <f>'Quadro 3.54.'!B2</f>
        <v>Quadro 3.54. Composição do financiamento: evolução</v>
      </c>
    </row>
    <row r="91" spans="2:2">
      <c r="B91" s="6" t="str">
        <f>'Quadro 3.55.'!B2</f>
        <v>Quadro 3.55. Composição do financiamento: comparação da execução com a previsão</v>
      </c>
    </row>
    <row r="92" spans="2:2">
      <c r="B92" s="6" t="str">
        <f>'Quadro 3.56.'!B2</f>
        <v>Quadro 3.56. Cálculo do limite máximo de acréscimo de endividamento líquido global direto (Lei nº 24-D/2022, artigo 110º)</v>
      </c>
    </row>
    <row r="93" spans="2:2">
      <c r="B93" s="6" t="str">
        <f>'Quadro 3.57.'!B2</f>
        <v>Quadro 3.57. Verificação do limite de acréscimo de endividamento líquido global direto</v>
      </c>
    </row>
    <row r="94" spans="2:2">
      <c r="B94" s="6" t="str">
        <f>'Quadro 3.58.'!B2</f>
        <v>Quadro 3.58. Juros e outros encargos da dívida direta do Estado por instrumento</v>
      </c>
    </row>
    <row r="95" spans="2:2">
      <c r="B95" s="6" t="str">
        <f>'Quadro 3.59.'!B2</f>
        <v>Quadro 3.59. Fundos fora do IGCP por Ministério detidos por organismos dispensados</v>
      </c>
    </row>
    <row r="96" spans="2:2">
      <c r="B96" s="6" t="str">
        <f>'Quadro 3.60.'!B2</f>
        <v>Quadro 3.60. Entidades em situação de incumprimento mais representativas</v>
      </c>
    </row>
    <row r="97" spans="2:2">
      <c r="B97" s="6" t="str">
        <f>'Quadro 3.61.'!B2</f>
        <v>Quadro 3.61. Comparação do incumprimento por Ministério: 2022-2023</v>
      </c>
    </row>
    <row r="98" spans="2:2">
      <c r="B98" s="6" t="str">
        <f>'Quadro 3.62.'!B2</f>
        <v>Quadro 3.62. Montante dos rendimentos por entidade</v>
      </c>
    </row>
    <row r="99" spans="2:2">
      <c r="B99" s="6" t="str">
        <f>'Quadro 3.63.'!B2</f>
        <v>Quadro 3.63. Incumprimento por parte das instituições de ensino superior</v>
      </c>
    </row>
    <row r="100" spans="2:2">
      <c r="B100" s="6" t="str">
        <f>'Quadro 3.64.'!B2</f>
        <v>Quadro 3.64. Situação de tesouraria central do Estado: saldos pontuais</v>
      </c>
    </row>
    <row r="101" spans="2:2">
      <c r="B101" s="6" t="str">
        <f>'Quadro 3.65.'!B2</f>
        <v>Quadro 3.65. Depósitos e aplicações Agência de Gestão da Tesouraria e da Dívida Pública — IGCP, EPE</v>
      </c>
    </row>
    <row r="102" spans="2:2">
      <c r="B102" s="6" t="str">
        <f>'Quadro 3.66.'!B2</f>
        <v>Quadro 3.66. Pagamentos em atraso</v>
      </c>
    </row>
    <row r="103" spans="2:2">
      <c r="B103" s="6" t="str">
        <f>'Quadro 3.67.'!B2</f>
        <v>Quadro 3.67. Prazos médios de pagamento das entidades públicas por subsetor</v>
      </c>
    </row>
    <row r="104" spans="2:2">
      <c r="B104" s="6" t="str">
        <f>'Quadro 3.68.'!B2</f>
        <v>Quadro 3.68. Cumprimento dos objetivos dos prazos médios de pagamento por ministério: 2023</v>
      </c>
    </row>
    <row r="105" spans="2:2">
      <c r="B105" s="6" t="str">
        <f>'Quadro 3.69.'!B2</f>
        <v>Quadro 3.69. Lista de serviços da Administração Central com prazo médio de pagamentos superior a 60 dias</v>
      </c>
    </row>
    <row r="106" spans="2:2">
      <c r="B106" s="6" t="str">
        <f>'Quadro 3.70.'!B2</f>
        <v>Quadro 3.70. Stock de passivo não financeiro e contas a pagar da Administração Central por classificação económica</v>
      </c>
    </row>
    <row r="107" spans="2:2">
      <c r="B107" s="6" t="str">
        <f>'Quadro 3.71.'!B2</f>
        <v>Quadro 3.71. Contas a pagar do Serviço Nacional de Saúde:
setor público administrativo e Hospitais, EPE por classificação económica</v>
      </c>
    </row>
    <row r="108" spans="2:2">
      <c r="B108" s="6" t="str">
        <f>'Quadro 3.72.'!B2</f>
        <v>Quadro 3.72. Garantias autorizadas pelo Estado: 2020-2023</v>
      </c>
    </row>
    <row r="109" spans="2:2">
      <c r="B109" s="6" t="str">
        <f>'Quadro 3.73.'!B2</f>
        <v>Quadro 3.73. Responsabilidades assumidas por garantias prestadas: 2019-2023 — valores acumulados no final de cada ano</v>
      </c>
    </row>
    <row r="110" spans="2:2">
      <c r="B110" s="6" t="str">
        <f>'Quadro 3.74. '!B2</f>
        <v>Quadro 3.74. Responsabilidades do Estado no período 2020-2023</v>
      </c>
    </row>
    <row r="111" spans="2:2">
      <c r="B111" s="6" t="str">
        <f>'Quadro 3.75.'!B2</f>
        <v>Quadro 3.75. Pagamentos em execução de garantias: 2020-2023</v>
      </c>
    </row>
    <row r="112" spans="2:2">
      <c r="B112" s="6" t="str">
        <f>'Quadro 3.76.'!B2</f>
        <v>Quadro 3.76. Responsabilidades por Garantias prestadas sob gestão do BPF</v>
      </c>
    </row>
    <row r="113" spans="2:2">
      <c r="B113" s="6" t="str">
        <f>'Quadro 3.77.'!B2</f>
        <v>Quadro 3.77. Responsabilidades em vigor de operações de seguros do Estado: 2020-2023</v>
      </c>
    </row>
    <row r="114" spans="2:2">
      <c r="B114" s="6" t="str">
        <f>'Quadro 3.78.'!B2</f>
        <v>Quadro 3.78. Pagamento de indemnizações em resultado de acionamento de seguros: 2020-2023</v>
      </c>
    </row>
    <row r="115" spans="2:2">
      <c r="B115" s="6" t="str">
        <f>'Quadro 3.79.'!B2</f>
        <v>Quadro 3.79. Registos de Imóveis no Sistema de Informação dos Imóveis do Estado em 2023</v>
      </c>
    </row>
    <row r="116" spans="2:2">
      <c r="B116" s="6" t="str">
        <f>'Quadro 3.80.'!B2</f>
        <v>Quadro 3.80. Montantes de 2014 a 2022 recebidos até 31 de dezembro de 2023 por ministério</v>
      </c>
    </row>
    <row r="117" spans="2:2">
      <c r="B117" s="6" t="str">
        <f>'Quadro 3.81. '!B2</f>
        <v>Quadro 3.81.  Montantes de 2023 recebidos até 31 de dezembro de 2023 por ministério</v>
      </c>
    </row>
    <row r="118" spans="2:2">
      <c r="B118" s="6" t="str">
        <f>'Quadro 3.82.'!B2</f>
        <v xml:space="preserve">Quadro 3.82. Total dos montantes recebidos até 31 de dezembro de 2023 por Ministério </v>
      </c>
    </row>
    <row r="119" spans="2:2">
      <c r="B119" s="6" t="str">
        <f>'Quadro 3.83.'!B2</f>
        <v>Quadro 3.83. Total dos montantes recebidos até 31 de dezembro de 2023 por ano</v>
      </c>
    </row>
    <row r="120" spans="2:2">
      <c r="B120" s="6" t="str">
        <f>'Quadro 3.84.'!B2</f>
        <v xml:space="preserve">Quadro 3.84. Aquisição de imóveis e de direitos de superfície por institutos públicos em 2023  </v>
      </c>
    </row>
    <row r="121" spans="2:2">
      <c r="B121" s="6" t="str">
        <f>'Quadro 3.85.'!B2</f>
        <v>Quadro 3.85. Aquisição de imóveis e direitos de superfície por Institutos Públicos em anos anteriores</v>
      </c>
    </row>
    <row r="122" spans="2:2">
      <c r="B122" s="6" t="str">
        <f>'Quadro 3.86.'!B2</f>
        <v xml:space="preserve">Quadro 3.86. Classificação económica da despesa com a constituição de direitos de superfície e aquisição de imóveis </v>
      </c>
    </row>
    <row r="123" spans="2:2">
      <c r="B123" s="6" t="str">
        <f>'Quadro 3.87.'!B2</f>
        <v>Quadro 3.87. Receita proveniente de alienação e oneração de património imobiliário do Estado e de institutos públicos</v>
      </c>
    </row>
    <row r="124" spans="2:2">
      <c r="B124" s="6" t="str">
        <f>'Quadro 3.88.'!B2</f>
        <v>Quadro 3.88. Classificação da receita proveniente de alienação e oneração de património imobiliário do Estado 
e de institutos públicos</v>
      </c>
    </row>
    <row r="125" spans="2:2">
      <c r="B125" s="6" t="str">
        <f>'Quadro 3.89.'!B2</f>
        <v>Quadro 3.89. Receita de impostos e própria, por classificação económica</v>
      </c>
    </row>
    <row r="126" spans="2:2">
      <c r="B126" s="6" t="str">
        <f>'Quadro 3.90.'!B2</f>
        <v>Quadro 3.90. Receita própria</v>
      </c>
    </row>
    <row r="127" spans="2:2">
      <c r="B127" s="6" t="str">
        <f>'Quadro 3.91.'!B2</f>
        <v>Quadro 3.91. Produto da alienação de imóveis da propriedade do Estado por classificação e entidade</v>
      </c>
    </row>
    <row r="128" spans="2:2">
      <c r="B128" s="6" t="str">
        <f>'Quadro 3.92.'!B2</f>
        <v>Quadro 3.92. Receita contabilizada afeta e por afetar a entidades (por aplicação do saldo de gerência)</v>
      </c>
    </row>
    <row r="129" spans="2:2">
      <c r="B129" s="6" t="str">
        <f>'Quadro 3.93.'!B2</f>
        <v>Quadro 3.93. Afetação do produto da alienação de imóveis da propriedade do Estado</v>
      </c>
    </row>
    <row r="130" spans="2:2">
      <c r="B130" s="6" t="str">
        <f>'Quadro 3.94.'!B2</f>
        <v>Quadro 3.94. Afetação do produto da alienação de imóveis da propriedade de Institutos Públicos através de transferência extraorçamental</v>
      </c>
    </row>
    <row r="131" spans="2:2">
      <c r="B131" s="6" t="str">
        <f>'Quadro 3.95.'!B2</f>
        <v>Quadro 3.95. Aquisições de imóveis pelas entidades públicas reclassificadas em 2023</v>
      </c>
    </row>
    <row r="132" spans="2:2">
      <c r="B132" s="6" t="str">
        <f>'Quadro 3.96.'!B2</f>
        <v>Quadro 3.96.  Alienações de imóveis pelas entidades públicas reclassificadas em 2023</v>
      </c>
    </row>
    <row r="133" spans="2:2">
      <c r="B133" s="348"/>
    </row>
    <row r="134" spans="2:2" ht="16">
      <c r="B134" s="5" t="str">
        <f>'PONTO IV'!A5</f>
        <v>IV. Políticas Setoriais para 2023 e Recursos Financeiros</v>
      </c>
    </row>
    <row r="135" spans="2:2">
      <c r="B135" s="6" t="str">
        <f>'Quadro 4.1.'!B2</f>
        <v>Quadro 4.1. Despesa efetiva consolidada da Administração Central por Programa Orçamental</v>
      </c>
    </row>
    <row r="136" spans="2:2">
      <c r="B136" s="6" t="str">
        <f>'Quadro 4.2.'!B2</f>
        <v>Quadro 4.2. Execução da despesa face aos limites</v>
      </c>
    </row>
    <row r="137" spans="2:2">
      <c r="B137" s="6" t="str">
        <f>'Quadro 4.3.'!B2</f>
        <v>Quadro 4.3. Despesas em projetos por Programa Orçamental</v>
      </c>
    </row>
    <row r="138" spans="2:2">
      <c r="B138" s="6" t="str">
        <f>'Quadro 4.4.'!B2</f>
        <v>Quadro 4.4. Plano de Recuperação e Resiliência: por Programa Orçamental</v>
      </c>
    </row>
    <row r="139" spans="2:2">
      <c r="B139" s="6" t="str">
        <f>'Quadro 4.5.'!B2</f>
        <v>Quadro 4.5. PO01 — Órgãos de Soberania: despesa por classificação económica</v>
      </c>
    </row>
    <row r="140" spans="2:2">
      <c r="B140" s="6" t="str">
        <f>'Quadro 4.6.'!B2</f>
        <v>Quadro 4.6. PO01 — Órgãos de Soberania: dotações específicas</v>
      </c>
    </row>
    <row r="141" spans="2:2">
      <c r="B141" s="6" t="str">
        <f>'Quadro 4.7.'!B2</f>
        <v>Quadro 4.7. PO01 — Órgãos de Soberania: despesa por medidas do Programa</v>
      </c>
    </row>
    <row r="142" spans="2:2">
      <c r="B142" s="6" t="str">
        <f>'Quadro 4.8.'!B2</f>
        <v>Quadro 4.8. PO02 — Governação: despesa por classificação económica</v>
      </c>
    </row>
    <row r="143" spans="2:2">
      <c r="B143" s="6" t="str">
        <f>'Quadro 4.9.'!B2</f>
        <v>Quadro 4.9. PO02 — Governação: despesa por medidas do Programa</v>
      </c>
    </row>
    <row r="144" spans="2:2">
      <c r="B144" s="6" t="str">
        <f>'Quadro 4.10.'!B2</f>
        <v>Quadro 4.10. PO02 — Governação: objetivos definidos e resultados obtidos — Entidades sob a dependência direta do Primeiro-Ministro</v>
      </c>
    </row>
    <row r="145" spans="2:2">
      <c r="B145" s="6" t="str">
        <f>'Quadro 4.11.'!B2</f>
        <v>Quadro 4.11. PO02 — Governação: objetivos definidos e resultados obtidos — Presidência</v>
      </c>
    </row>
    <row r="146" spans="2:2">
      <c r="B146" s="6" t="str">
        <f>'Quadro 4.12.'!B2</f>
        <v>Quadro 4.12. PO02 — Governação – Objetivos definidos e resultados obtidos - Assuntos Parlamentares</v>
      </c>
    </row>
    <row r="147" spans="2:2">
      <c r="B147" s="6" t="str">
        <f>'Quadro 4.13.'!B2</f>
        <v>Quadro 4.13. PO02 — Governação – Objetivos definidos e resultados obtidos - Coesão Territorial</v>
      </c>
    </row>
    <row r="148" spans="2:2">
      <c r="B148" s="6" t="str">
        <f>'Quadro 4.14.'!B2</f>
        <v>Quadro 4.14. PO02 — Governação: indicadores de eficácia, eficiência e economia</v>
      </c>
    </row>
    <row r="149" spans="2:2">
      <c r="B149" s="6" t="str">
        <f>'Quadro 4.15.'!B2</f>
        <v>Quadro 4.15. PO03 — Representação Externa: despesa por classificação económica</v>
      </c>
    </row>
    <row r="150" spans="2:2">
      <c r="B150" s="6" t="str">
        <f>'Quadro 4.16.'!B2</f>
        <v>Quadro 4.16. PO03 — Representação Externa: despesa por medidas do Programa</v>
      </c>
    </row>
    <row r="151" spans="2:2">
      <c r="B151" s="6" t="str">
        <f>'Quadro 4.17.'!B2</f>
        <v>Quadro 4.17. PO04 — Defesa: despesa por classificação económica</v>
      </c>
    </row>
    <row r="152" spans="2:2">
      <c r="B152" s="6" t="str">
        <f>'Quadro 4.18.'!B2</f>
        <v>Quadro 4.18. PO04 — Defesa: despesa por medidas do Programa</v>
      </c>
    </row>
    <row r="153" spans="2:2">
      <c r="B153" s="6" t="str">
        <f>'Quadro 4.19.'!B2</f>
        <v>Quadro 4.19. PO05 — Segurança Interna: despesa por classificação económica</v>
      </c>
    </row>
    <row r="154" spans="2:2">
      <c r="B154" s="6" t="str">
        <f>'Quadro 4.20.'!B2</f>
        <v>Quadro 4.20. PO05 — Segurança Interna: despesa por medidas do Programa</v>
      </c>
    </row>
    <row r="155" spans="2:2">
      <c r="B155" s="6" t="str">
        <f>'Quadro 4.21.'!B2</f>
        <v>Quadro 4.21. PO06 — Justiça: despesa por classificação económica</v>
      </c>
    </row>
    <row r="156" spans="2:2">
      <c r="B156" s="6" t="str">
        <f>'Quadro 4.22.'!B2</f>
        <v>Quadro 4.22. PO06 — Justiça: despesa por medidas do Programa</v>
      </c>
    </row>
    <row r="157" spans="2:2">
      <c r="B157" s="6" t="str">
        <f>'Quadro 4.23.'!B2</f>
        <v>Quadro 4.23. PO07 — Finanças: despesa por classificação económica</v>
      </c>
    </row>
    <row r="158" spans="2:2">
      <c r="B158" s="6" t="str">
        <f>'Quadro 4.24.'!B2</f>
        <v>Quadro 4.24. PO07 — Finanças: despesa por medidas do Programa</v>
      </c>
    </row>
    <row r="159" spans="2:2">
      <c r="B159" s="6" t="str">
        <f>'Quadro 4.25.'!B2</f>
        <v>Quadro 4.25. PO08 — Gestão da Dívida Pública: despesa por classificação económica</v>
      </c>
    </row>
    <row r="160" spans="2:2">
      <c r="B160" s="6" t="str">
        <f>'Quadro 4.26.'!B2</f>
        <v>Quadro 4.26. PO08 — Gestão da Dívida Pública: despesa por medidas do Programa</v>
      </c>
    </row>
    <row r="161" spans="2:2">
      <c r="B161" s="6" t="str">
        <f>'Quadro 4.27.'!B2</f>
        <v>Quadro 4.27. PO08 — Gestão da Dívida Pública: juros e outros encargos da dívida direta do Estado por instrumento</v>
      </c>
    </row>
    <row r="162" spans="2:2">
      <c r="B162" s="6" t="str">
        <f>'Quadro 4.28.'!B2</f>
        <v>Quadro 4.28. PO09 — Economia e Mar: despesa por classificação económica</v>
      </c>
    </row>
    <row r="163" spans="2:2">
      <c r="B163" s="6" t="str">
        <f>'Quadro 4.29.'!B2</f>
        <v>Quadro 4.29. PO09 — Economia e Mar: despesa por medidas do Programa</v>
      </c>
    </row>
    <row r="164" spans="2:2">
      <c r="B164" s="6" t="str">
        <f>'Quadro 4.30.'!B2</f>
        <v>Quadro 4.30. Programa-piloto Economia e Mar: execução</v>
      </c>
    </row>
    <row r="165" spans="2:2">
      <c r="B165" s="6" t="str">
        <f>'Quadro 4.31.'!B2</f>
        <v>Quadro 4.31. PO10 — Cultura: despesa por classificação económica</v>
      </c>
    </row>
    <row r="166" spans="2:2">
      <c r="B166" s="6" t="str">
        <f>'Quadro 4.32.'!B2</f>
        <v>Quadro 4.32. PO10 — Cultura: despesa por medidas do Programa</v>
      </c>
    </row>
    <row r="167" spans="2:2">
      <c r="B167" s="6" t="str">
        <f>'Quadro 4.33.'!B2</f>
        <v>Quadro 4.33. PO10 — Cultura: objetivos definidos e resultados obtidos</v>
      </c>
    </row>
    <row r="168" spans="2:2">
      <c r="B168" s="6" t="str">
        <f>'Quadro 4.34.'!B2</f>
        <v>Quadro 4.34. PO10 — Cultura: indicadores de eficácia, eficiência e economia</v>
      </c>
    </row>
    <row r="169" spans="2:2">
      <c r="B169" s="6" t="str">
        <f>'Quadro 4.35.'!B2</f>
        <v>Quadro 4.35. PO11 — Ciência, Tecnologia e Ensino Superior: despesa por classificação económica</v>
      </c>
    </row>
    <row r="170" spans="2:2">
      <c r="B170" s="6" t="str">
        <f>'Quadro 4.36.'!B2</f>
        <v>Quadro 4.36. PO11 — Ciência, Tecnologia e Ensino Superior: despesa por medidas do Programa</v>
      </c>
    </row>
    <row r="171" spans="2:2">
      <c r="B171" s="6" t="str">
        <f>'Quadro 4.37.'!B2</f>
        <v>Quadro 4.37. PO11 — Ciência, Tecnologia e Ensino Superior: número de requerimentos submetidos</v>
      </c>
    </row>
    <row r="172" spans="2:2">
      <c r="B172" s="6" t="str">
        <f>'Quadro 4.38.'!B2</f>
        <v>Quadro 4.38. PO11 — Ciência, Tecnologia e Ensino Superior: número de bolsas atribuídas por ano letivo</v>
      </c>
    </row>
    <row r="173" spans="2:2">
      <c r="B173" s="6" t="str">
        <f>'Quadro 4.39.'!B2</f>
        <v>Quadro 4.39. PO11 — Ciência, Tecnologia e Ensino Superior: número de bolsas atribuídas por ano letivo até 31 de dezembro</v>
      </c>
    </row>
    <row r="174" spans="2:2">
      <c r="B174" s="6" t="str">
        <f>'Quadro 4.40.'!B2</f>
        <v>Quadro 4.40. PO11 — Ciência, Tecnologia e Ensino Superior — número de bolsas atribuídas automáticas 1º ano por ano letivo</v>
      </c>
    </row>
    <row r="175" spans="2:2">
      <c r="B175" s="6" t="str">
        <f>'Quadro 4.41.'!B2</f>
        <v>Quadro 4.41. PO11 — Ciência, Tecnologia e Ensino Superior: requerimentos de novas bolsas +Superior</v>
      </c>
    </row>
    <row r="176" spans="2:2">
      <c r="B176" s="6" t="str">
        <f>'Quadro 4.42.'!B2</f>
        <v>Quadro 4.42. PO11 — Ciência, Tecnologia e Ensino Superior: bolsas atribuídas +Superior</v>
      </c>
    </row>
    <row r="177" spans="2:2">
      <c r="B177" s="6" t="str">
        <f>'Quadro 4.43.'!B2</f>
        <v>Quadro 4.46. PO11 — Ciência, Tecnologia e Ensino Superior: montante total executado nos diferentes tipos de bolsas</v>
      </c>
    </row>
    <row r="178" spans="2:2">
      <c r="B178" s="6" t="str">
        <f>'Quadro 4.44.'!B2</f>
        <v>Quadro 4.44. PO12 — Ensino Básico e Secundário e Administração Escolar: despesa por classificação económica</v>
      </c>
    </row>
    <row r="179" spans="2:2">
      <c r="B179" s="6" t="str">
        <f>'Quadro 4.45.'!B2</f>
        <v>Quadro 4.45. PO12 — Ensino Básico e Secundário e Administração Escolar: despesa por grupo de fonte de financiamento</v>
      </c>
    </row>
    <row r="180" spans="2:2">
      <c r="B180" s="6" t="str">
        <f>'Quadro 4.46.'!B2</f>
        <v>Quadro 4.46. PO12 — Ensino Básico e Secundário e Administração Escolar: despesa por medidas do Programa</v>
      </c>
    </row>
    <row r="181" spans="2:2">
      <c r="B181" s="6" t="str">
        <f>'Quadro 4.47.'!B2</f>
        <v>Quadro 4.47. PO13 — Trabalho, Solidariedade e Segurança Social: despesa por classificação económica</v>
      </c>
    </row>
    <row r="182" spans="2:2">
      <c r="B182" s="6" t="str">
        <f>'Quadro 4.48.'!B2</f>
        <v>Quadro 4.48. PO13 — Trabalho, Solidariedade e Segurança Social: despesa por medidas do Programa</v>
      </c>
    </row>
    <row r="183" spans="2:2">
      <c r="B183" s="6" t="str">
        <f>'Quadro 4.49.'!B2</f>
        <v>Quadro 4.49. PO14 — Saúde: despesa por classificação económica</v>
      </c>
    </row>
    <row r="184" spans="2:2">
      <c r="B184" s="6" t="str">
        <f>'Quadro 4.50.'!B2</f>
        <v>Quadro 4.50. PO14 — Saúde: despesas do Programa Saúde</v>
      </c>
    </row>
    <row r="185" spans="2:2">
      <c r="B185" s="6" t="str">
        <f>'Quadro 4.51.'!B2</f>
        <v>Quadro 4.51. PO14 — Saúde: evolução do número de unidades de saúde familiar, unidades de cuidados na comunidade e unidades de cuidados de saúde personalizados</v>
      </c>
    </row>
    <row r="186" spans="2:2">
      <c r="B186" s="6" t="str">
        <f>'Quadro 4.52.'!B2</f>
        <v>Quadro 4.52. PO14 — Saúde: movimento assistencial nos cuidados de saúde primários</v>
      </c>
    </row>
    <row r="187" spans="2:2">
      <c r="B187" s="6" t="str">
        <f>'Quadro 4.53.'!B2</f>
        <v xml:space="preserve">Quadro 4.53. PO14 — Saúde: movimento assistencial nos hospitais </v>
      </c>
    </row>
    <row r="188" spans="2:2">
      <c r="B188" s="6" t="str">
        <f>'Quadro 4.54.'!B2</f>
        <v>Quadro 4.54. PO14 — Saúde: despesa por medidas do Programa</v>
      </c>
    </row>
    <row r="189" spans="2:2">
      <c r="B189" s="6" t="str">
        <f>'Quadro 4.55.'!B2</f>
        <v>Quadro 4.55. PO14 — Saúde: variação homóloga dos trabalhadores sob tutela do Ministério da Saúde</v>
      </c>
    </row>
    <row r="190" spans="2:2">
      <c r="B190" s="6" t="str">
        <f>'Quadro 4.56.'!B2</f>
        <v>Quadro 4.56. PO14 — Saúde: aposentações</v>
      </c>
    </row>
    <row r="191" spans="2:2">
      <c r="B191" s="6" t="str">
        <f>'Quadro 4.57.'!B2</f>
        <v>Quadro 4.57. PO15 — Ambiente e Ação Climática: despesa por classificação económica</v>
      </c>
    </row>
    <row r="192" spans="2:2">
      <c r="B192" s="6" t="str">
        <f>'Quadro 4.58.'!B2</f>
        <v>Quadro 4.58. PO15 — Ambiente e Ação Climática: ativos e passivos financeiros</v>
      </c>
    </row>
    <row r="193" spans="2:2">
      <c r="B193" s="6" t="str">
        <f>'Quadro 4.59.'!B2</f>
        <v>Quadro 4.59. PO15 — Ambiente e Ação Climática: despesa por medidas do Programa</v>
      </c>
    </row>
    <row r="194" spans="2:2">
      <c r="B194" s="6" t="str">
        <f>'Quadro 4.60.'!B2</f>
        <v>Quadro 4.60. PO15 — Ambiente e Ação Climática: apoios concedidos pelo Fundo Ambiental — 2023</v>
      </c>
    </row>
    <row r="195" spans="2:2">
      <c r="B195" s="6" t="str">
        <f>'Quadro 4.61.'!B2</f>
        <v>Quadro 4.61. PO16 — Infraestruturas e Habitação: despesa por classificação económica</v>
      </c>
    </row>
    <row r="196" spans="2:2">
      <c r="B196" s="6" t="str">
        <f>'Quadro 4.62.'!B2</f>
        <v>Quadro 4.62. PO16 — Infraestruturas e Habitação: despesa por medidas do Programa</v>
      </c>
    </row>
    <row r="197" spans="2:2">
      <c r="B197" s="6" t="str">
        <f>'Quadro 4.63.'!B2</f>
        <v>Quadro 4.63. PO16 — Infraestruturas e Habitação: resultados, objetivos e análise dos desvios</v>
      </c>
    </row>
    <row r="198" spans="2:2">
      <c r="B198" s="6" t="str">
        <f>'Quadro 4.64.'!B2</f>
        <v>Quadro 4.64. PO16 — Infraestruturas e Habitação: indicadores de eficácia, eficiência e economia</v>
      </c>
    </row>
    <row r="199" spans="2:2">
      <c r="B199" s="6" t="str">
        <f>'Quadro 4.65.'!B2</f>
        <v>Quadro 4.65. PO17 — Agricultura e Alimentação: despesa por classificação económica</v>
      </c>
    </row>
    <row r="200" spans="2:2">
      <c r="B200" s="6" t="str">
        <f>'Quadro 4.66.'!B2</f>
        <v>Quadro 4.66. PO17 — Agricultura e Alimentação: despesa por medidas do Programa</v>
      </c>
    </row>
    <row r="202" spans="2:2" ht="16">
      <c r="B202" s="5" t="str">
        <f>ANEXOS!A5</f>
        <v>QUADROS ANEXOS</v>
      </c>
    </row>
    <row r="203" spans="2:2">
      <c r="B203" s="6" t="str">
        <f>'Quadro A 1'!B2</f>
        <v>Quadro A1. Tipo de despesa fiscal</v>
      </c>
    </row>
    <row r="204" spans="2:2">
      <c r="B204" s="6" t="str">
        <f>'Quadro A 2'!B2</f>
        <v>Quadro A2. Função da despesa fiscal</v>
      </c>
    </row>
    <row r="205" spans="2:2">
      <c r="B205" s="6" t="str">
        <f>'Quadro A 3'!B2</f>
        <v>Quadro A3. Despesa fiscal em IRS e Desagravamentos estruturais em IRS</v>
      </c>
    </row>
    <row r="206" spans="2:2">
      <c r="B206" s="6" t="str">
        <f>'Quadro A 4'!B2</f>
        <v>Quadro A4. Tipo de despesa fiscal em IRS</v>
      </c>
    </row>
    <row r="207" spans="2:2">
      <c r="B207" s="6" t="str">
        <f>'Quadro A 5'!B2</f>
        <v>Quadro A5. Despesa fiscal em IRS, por função</v>
      </c>
    </row>
    <row r="208" spans="2:2">
      <c r="B208" s="6" t="str">
        <f>'Quadro A 6'!B2</f>
        <v xml:space="preserve">Quadro A6. Despesa fiscal em IRC e Desagravamentos estruturais em IRC </v>
      </c>
    </row>
    <row r="209" spans="2:2">
      <c r="B209" s="6" t="str">
        <f>'Quadro A 7'!B2</f>
        <v>Quadro A7. Tipo de despesa fiscal em IRC</v>
      </c>
    </row>
    <row r="210" spans="2:2">
      <c r="B210" s="6" t="str">
        <f>'Quadro A 8'!B2</f>
        <v>Quadro A8. Despesa fiscal em IRC, por função</v>
      </c>
    </row>
    <row r="211" spans="2:2">
      <c r="B211" s="6" t="str">
        <f>'Quadro A 9'!B2</f>
        <v>Quadro A9. Despesa Fiscal em IVA e desagravamentos estruturais em IVA</v>
      </c>
    </row>
    <row r="212" spans="2:2">
      <c r="B212" s="6" t="str">
        <f>'Quadro A 10'!B2</f>
        <v>Quadro A10. Tipo de despesa fiscal em IVA</v>
      </c>
    </row>
    <row r="213" spans="2:2">
      <c r="B213" s="6" t="str">
        <f>'Quadro A 11'!B2</f>
        <v>Quadro A11. Despesa fiscal em IVA, por função</v>
      </c>
    </row>
    <row r="214" spans="2:2">
      <c r="B214" s="6" t="str">
        <f>'Quadro A 12'!B2</f>
        <v>Quadro A12. Despesa Fiscal em Iselo e desagravamentos estruturais em Iselo</v>
      </c>
    </row>
    <row r="215" spans="2:2">
      <c r="B215" s="6" t="str">
        <f>'Quadro A 13'!B2</f>
        <v>Quadro A13. Tipo de despesa fiscal em Iselo</v>
      </c>
    </row>
    <row r="216" spans="2:2">
      <c r="B216" s="6" t="str">
        <f>'Quadro A 14'!B2</f>
        <v>Quadro A14. Despesa Fiscal em ISelo, por Função</v>
      </c>
    </row>
    <row r="217" spans="2:2">
      <c r="B217" s="6" t="str">
        <f>'Quadro A 15'!B2</f>
        <v>Quadro A15. Despesa fiscal em ISP e desagravamentos estruturais em ISP</v>
      </c>
    </row>
    <row r="218" spans="2:2">
      <c r="B218" s="6" t="str">
        <f>'Quadro A 16'!B2</f>
        <v xml:space="preserve">Quadro A16. Tipo de despesa fiscal em ISP </v>
      </c>
    </row>
    <row r="219" spans="2:2">
      <c r="B219" s="6" t="str">
        <f>'Quadro A 17'!B2</f>
        <v>Quadro A17. Despesa fiscal em ISP, por função</v>
      </c>
    </row>
    <row r="220" spans="2:2">
      <c r="B220" s="6" t="str">
        <f>'Quadro A 18'!B2</f>
        <v>Quadro A18. Despesa fiscal em IABA e IT e desagravamentos estruturais em IABA e IT</v>
      </c>
    </row>
    <row r="221" spans="2:2">
      <c r="B221" s="6" t="str">
        <f>'Quadro A 19'!B2</f>
        <v>Quadro A19. Tipo de despesa fiscal em IABA e IT</v>
      </c>
    </row>
    <row r="222" spans="2:2">
      <c r="B222" s="6" t="str">
        <f>'Quadro A 20'!B2</f>
        <v>Quadro A20. Despesa fiscal em IABA e IT, por função</v>
      </c>
    </row>
    <row r="223" spans="2:2">
      <c r="B223" s="6" t="str">
        <f>'Quadro A 21'!B2</f>
        <v>Quadro A21. Despesa fiscal em ISV e desagravamentos estruturais em ISV</v>
      </c>
    </row>
    <row r="224" spans="2:2">
      <c r="B224" s="6" t="str">
        <f>'Quadro A 22'!B2</f>
        <v>Quadro A22. Tipo de despesa fiscal em ISV</v>
      </c>
    </row>
    <row r="225" spans="2:2">
      <c r="B225" s="6" t="str">
        <f>'Quadro A 23'!B2</f>
        <v>Quadro A23. Despesa fiscal em ISV, por função</v>
      </c>
    </row>
    <row r="226" spans="2:2">
      <c r="B226" s="6" t="str">
        <f>'Quadro A 24'!B2</f>
        <v>Quadro A24. Despesa fiscal em IUC e desagravamentos estruturais em IUC</v>
      </c>
    </row>
    <row r="227" spans="2:2">
      <c r="B227" s="6" t="str">
        <f>'Quadro A 25'!B2</f>
        <v>Quadro A25. Tipo de despesa fiscal em IUC</v>
      </c>
    </row>
    <row r="228" spans="2:2">
      <c r="B228" s="6" t="str">
        <f>'Quadro A 26'!B2</f>
        <v>Quadro A26. Despesa fiscal em IUC por função</v>
      </c>
    </row>
    <row r="229" spans="2:2">
      <c r="B229" s="6" t="str">
        <f>'Quadro A 27'!B2</f>
        <v>Quadro A27. Receita do IABA</v>
      </c>
    </row>
    <row r="230" spans="2:2">
      <c r="B230" s="6" t="str">
        <f>'Quadro A 28'!B2</f>
        <v>Quadro A28. Receita corrente não fiscal da Administração Central</v>
      </c>
    </row>
    <row r="231" spans="2:2">
      <c r="B231" s="6" t="str">
        <f>'Quadro A 29'!B2</f>
        <v>Quadro A29. Receita de capital da Administração Central</v>
      </c>
    </row>
    <row r="232" spans="2:2">
      <c r="B232" s="6" t="str">
        <f>'Quadro A 30'!B2</f>
        <v>Quadro A30. Receitas gerais consignadas a outras entidades contabilizadas pela Autoridade Tributária e Aduaneira</v>
      </c>
    </row>
    <row r="233" spans="2:2">
      <c r="B233" s="6" t="str">
        <f>'Quadro A 31'!B2</f>
        <v>Quadro A31. Receita efetiva não fiscal da Administração Central</v>
      </c>
    </row>
    <row r="234" spans="2:2">
      <c r="B234" s="6" t="str">
        <f>'Quadro A 32'!B2</f>
        <v>Quadro A32. Receita da Administração Central com dividendos e participações nos lucros das Administrações Públicas</v>
      </c>
    </row>
    <row r="235" spans="2:2">
      <c r="B235" s="6" t="str">
        <f>'Quadro A 33'!B2</f>
        <v>Quadro A33. Venda de bens de investimento da Administração Central por serviço</v>
      </c>
    </row>
    <row r="236" spans="2:2">
      <c r="B236" s="6" t="str">
        <f>'Quadro A 34'!B2</f>
        <v>Quadro A34. Despesa total por grandes agregados do subsetor Estado</v>
      </c>
    </row>
    <row r="237" spans="2:2">
      <c r="B237" s="6" t="str">
        <f>'Quadro A 35'!B2</f>
        <v>Quadro A35. Despesa consolidada da Administração Central por classificação funcional</v>
      </c>
    </row>
    <row r="238" spans="2:2">
      <c r="B238" s="6" t="str">
        <f>'Quadro A 36'!B2</f>
        <v>Quadro A36. Despesa consolidada da Administração Central por classificação orgânica</v>
      </c>
    </row>
    <row r="239" spans="2:2">
      <c r="B239" s="6" t="str">
        <f>'Quadro A 37'!B2</f>
        <v>Quadro A37. Transferências e subsídios da Administração Central para entidades públicas empresarias</v>
      </c>
    </row>
    <row r="240" spans="2:2">
      <c r="B240" s="6" t="str">
        <f>'Quadro A 38'!B2</f>
        <v>Quadro A38. Alterações ao perímetro da Administração Central em 2023</v>
      </c>
    </row>
    <row r="241" spans="2:3">
      <c r="B241" s="6" t="str">
        <f>'Quadro A 39'!B2</f>
        <v>Quadro A39. Alterações à lista das entidades públicas reclassificadas no perímetro da Administração Central em 2023</v>
      </c>
    </row>
    <row r="242" spans="2:3">
      <c r="B242" s="6" t="str">
        <f>'Quadro A 40'!B2</f>
        <v>Quadro A40. Impacto das alterações ao perímetro na conta consolidada da Administração Central em 2023</v>
      </c>
    </row>
    <row r="243" spans="2:3">
      <c r="B243" s="6" t="str">
        <f>'Quadro A 41'!B2</f>
        <v>Quadro A41. Créditos especiais e outras alterações: despesa</v>
      </c>
    </row>
    <row r="244" spans="2:3">
      <c r="B244" s="6" t="str">
        <f>'Quadro A 42'!B2</f>
        <v>Quadro A42. Consolidação da conta da Administração Central: 2023</v>
      </c>
    </row>
    <row r="245" spans="2:3">
      <c r="B245" s="6" t="str">
        <f>'Quadro A 43'!B2</f>
        <v>Quadro A43. Programas operacionais</v>
      </c>
    </row>
    <row r="246" spans="2:3">
      <c r="B246" s="6" t="str">
        <f>'Quadro A 44'!B2</f>
        <v>Quadro A44. Despesa total financiada por fundos europeus</v>
      </c>
    </row>
    <row r="247" spans="2:3">
      <c r="B247" s="6" t="str">
        <f>'Quadro A 45'!B2</f>
        <v>Quadro A45. Fluxo de operações no âmbito dos subsetores da Administração Central</v>
      </c>
    </row>
    <row r="248" spans="2:3">
      <c r="B248" s="6" t="str">
        <f>'Quadro A 46'!B2</f>
        <v>Quadro A46. Financiamento europeu por programas operacionais</v>
      </c>
    </row>
    <row r="249" spans="2:3">
      <c r="B249" s="6" t="str">
        <f>'Quadro A 47'!B2</f>
        <v>Quadro A47. Despesa em projetos por Programa e fontes de financiamento</v>
      </c>
    </row>
    <row r="250" spans="2:3">
      <c r="B250" s="6" t="str">
        <f>'Quadro A 48'!B2</f>
        <v>Quadro A48. Projetos por medidas</v>
      </c>
    </row>
    <row r="251" spans="2:3">
      <c r="B251" s="6" t="str">
        <f>'Quadro A 49'!B2</f>
        <v>Quadro A49. Projetos por agrupamento económico</v>
      </c>
    </row>
    <row r="252" spans="2:3">
      <c r="B252" s="6" t="str">
        <f>'Quadro A 50'!B2</f>
        <v>Quadro A50. Projetos: regionalização — ótica NUTS</v>
      </c>
    </row>
    <row r="253" spans="2:3">
      <c r="B253" s="6" t="str">
        <f>'Quadro A 51'!B2</f>
        <v>Quadro A51. Evolução da despesa efetiva consolidada da Administração Central por Programa Orçamental</v>
      </c>
    </row>
    <row r="254" spans="2:3">
      <c r="B254" s="6" t="str">
        <f>'Quadro A 52'!B2</f>
        <v>Quadro A52. Perímetro das entidades da Administração Central</v>
      </c>
    </row>
    <row r="255" spans="2:3">
      <c r="B255" s="6" t="str">
        <f>'Quadro A 53'!B2</f>
        <v>Quadro A53. Execução das medidas adotadas no âmbito da pandemia de COVID-19  por classificação económica e por subsetor das Administrações Públicas</v>
      </c>
    </row>
    <row r="256" spans="2:3">
      <c r="B256" s="6"/>
      <c r="C256" s="348"/>
    </row>
    <row r="257" spans="2:2" ht="16">
      <c r="B257" s="5" t="str">
        <f>CSS!A5</f>
        <v>Quadros da Conta da Segurança Social</v>
      </c>
    </row>
    <row r="258" spans="2:2">
      <c r="B258" s="6" t="str">
        <f>'Quadro CSS 1'!B2</f>
        <v>Quadro CSS 1 — Execução global e por sistema/subsistema</v>
      </c>
    </row>
    <row r="259" spans="2:2">
      <c r="B259" s="6" t="str">
        <f>'Quadro CSS 2'!B2</f>
        <v>Quadro CSS 2 — Execução orçamental da conta da Segurança Social</v>
      </c>
    </row>
    <row r="260" spans="2:2">
      <c r="B260" s="6" t="str">
        <f>'Quadro CSS 3'!B2</f>
        <v>Quadro CSS 3 — Saldo orçamental na ótica da Contabilidade Pública</v>
      </c>
    </row>
    <row r="261" spans="2:2">
      <c r="B261" s="6" t="str">
        <f>'Quadro CSS 4'!B2</f>
        <v>Quadro CSS 4 — Medidas Excecionais e Temporárias Pandemia: coronavírus SARS-CoV-2 e COVID-19</v>
      </c>
    </row>
    <row r="262" spans="2:2">
      <c r="B262" s="6" t="str">
        <f>'Quadro CSS 5'!B2</f>
        <v>Quadro CSS 5 — Medidas excecionais: efeitos do choque geopolítico</v>
      </c>
    </row>
    <row r="263" spans="2:2">
      <c r="B263" s="116"/>
    </row>
    <row r="264" spans="2:2">
      <c r="B264" s="116"/>
    </row>
  </sheetData>
  <conditionalFormatting sqref="A1:A1048576">
    <cfRule type="cellIs" dxfId="58" priority="1" operator="equal">
      <formula>"CGE2023"</formula>
    </cfRule>
    <cfRule type="cellIs" dxfId="57" priority="4" operator="equal">
      <formula>"cge2023"</formula>
    </cfRule>
  </conditionalFormatting>
  <conditionalFormatting sqref="A201:B201">
    <cfRule type="cellIs" dxfId="56" priority="19" operator="equal">
      <formula>"CGE2023"</formula>
    </cfRule>
  </conditionalFormatting>
  <hyperlinks>
    <hyperlink ref="B7" location="'Quadro 1.1.'!A1" display="='Quadro 1.1.'!b2" xr:uid="{65472B92-B6E4-4816-8211-03D20C9C65C4}"/>
    <hyperlink ref="B8" location="'Quadro 1.2.'!A1" display="='Quadro 1.2.'!b2" xr:uid="{12538AF0-06BA-4BD5-9D3E-F95E648E9850}"/>
    <hyperlink ref="B9" location="'Quadro 1.3.'!A1" display="='Quadro 1.3.'!b2" xr:uid="{CEEC562A-B328-4DB2-80D3-64BC424711F1}"/>
    <hyperlink ref="B10" location="'Quadro 1.4.'!A1" display="='Quadro 1.4.'!b2" xr:uid="{89C53877-1146-4BDB-875D-045F1AB98B94}"/>
    <hyperlink ref="B13" location="'Quadro 2.1.'!A1" display="='Quadro 2.1.'!b2" xr:uid="{DB4CE66A-C7B9-44C6-89CA-A53196DA0C04}"/>
    <hyperlink ref="B14" location="'Quadro 2.2. '!A1" display="='Quadro 2.2. '!b2" xr:uid="{AAD1B82D-4562-457F-BD56-02F21AD40F51}"/>
    <hyperlink ref="B15" location="'Quadro 2.3.'!A1" display="='Quadro 2.3.'!b2" xr:uid="{813A9850-9F47-4B93-B351-45737C3D1762}"/>
    <hyperlink ref="B16" location="'Quadro 2.4.'!A1" display="='Quadro 2.4.'!b2" xr:uid="{8EF3D816-3A16-421C-A02C-76D7260A1637}"/>
    <hyperlink ref="B17" location="'Quadro 2.5.'!A1" display="='Quadro 2.5.'!b2" xr:uid="{BD0CE6F2-6C28-4563-A93C-5D61A9164E2E}"/>
    <hyperlink ref="B18" location="'Quadro 2.6.'!A1" display="='Quadro 2.6.'!b2" xr:uid="{AB544156-1486-4A41-A711-79F82C38F8F1}"/>
    <hyperlink ref="B19" location="'Quadro 2.7.'!A1" display="='Quadro 2.7.'!b2" xr:uid="{CD9F816E-9F2A-4648-A4BF-1E7937202601}"/>
    <hyperlink ref="B20" location="'Quadro 2.8.'!A1" display="='Quadro 2.8.'!b2" xr:uid="{C91E16BE-60BF-4110-A64A-0D73AE0FF347}"/>
    <hyperlink ref="B21" location="'Quadro 2.9.'!A1" display="='Quadro 2.9.'!b2" xr:uid="{AC8C5698-661C-4717-8BFE-0DB6BB9F7E0B}"/>
    <hyperlink ref="B22" location="'Quadro 2.10.'!A1" display="='Quadro 2.10.'!b2" xr:uid="{5E55749E-356F-4D72-AF7E-E029247891DC}"/>
    <hyperlink ref="B23" location="'Quadro 2.11.'!A1" display="='Quadro 2.11.'!b2" xr:uid="{D56CEE04-3651-48E9-8DA4-6F2A9E28ED75}"/>
    <hyperlink ref="B24" location="'Quadro 2.12.'!A1" display="='Quadro 2.12.'!b2" xr:uid="{B4F1E6F6-5061-492E-845D-02F61AD258EF}"/>
    <hyperlink ref="B25" location="'Quadro 2.13.'!A1" display="='Quadro 2.13.'!b2" xr:uid="{DC5F2AB6-4F1E-450C-BCE4-9CE1CA4065EE}"/>
    <hyperlink ref="B26" location="'Quadro 2.14.'!A1" display="='Quadro 2.14.'!b2" xr:uid="{65009166-2504-4534-8706-6763B17240EA}"/>
    <hyperlink ref="B27" location="'Quadro 2.15.'!A1" display="='Quadro 2.15.'!b2" xr:uid="{B42A1A92-E0D8-4567-AC45-5DBA99993D5B}"/>
    <hyperlink ref="B28" location="'Quadro 2.16.'!A1" display="='Quadro 2.16.'!b2" xr:uid="{BB7A16AF-AEEF-4D8D-B3AF-FCD7FD1C184F}"/>
    <hyperlink ref="B29" location="'Quadro 2.17.'!A1" display="='Quadro 2.17.'!b2" xr:uid="{9F58CC01-6315-4E59-B50B-BC3BAF00F138}"/>
    <hyperlink ref="B30" location="'Quadro 2.18. '!A1" display="='Quadro 2.18. '!b2" xr:uid="{324727B9-7687-4EC9-8395-BA8C8F1D9B80}"/>
    <hyperlink ref="B31" location="'Quadro 2.19.'!A1" display="='Quadro 2.19.'!b2" xr:uid="{877AC259-5635-450A-97BF-D5FDDD10C068}"/>
    <hyperlink ref="B32" location="'Quadro 2.20.'!A1" display="='Quadro 2.20.'!b2" xr:uid="{3351C606-F7A4-4D2A-918D-0C02067FC977}"/>
    <hyperlink ref="B33" location="'Quadro 2.21.'!A1" display="='Quadro 2.21.'!b2" xr:uid="{B30F7227-F0CB-4E46-90AD-07A2EC6560DD}"/>
    <hyperlink ref="B34" location="'Quadro 2.22.'!A1" display="='Quadro 2.22.'!b2" xr:uid="{9B3EBD95-5981-46FB-914A-74D76F01C8EE}"/>
    <hyperlink ref="B203" location="'Quadro A 1'!A1" display="='Quadro A 1'!b2" xr:uid="{6ECE25BB-31C7-476A-A0E7-648FAD73AFF1}"/>
    <hyperlink ref="B204" location="'Quadro A 2'!A1" display="='Quadro A 2'!b2" xr:uid="{52C4D6F4-22AE-462D-9ED6-98F0743B7F64}"/>
    <hyperlink ref="B205" location="'Quadro A 3'!A1" display="='Quadro A 3'!b2" xr:uid="{B795C0DF-63D0-4F52-AB1D-8C2461ADCCD0}"/>
    <hyperlink ref="B206" location="'Quadro A 4'!A1" display="='Quadro A 4'!b2" xr:uid="{EBFEAD03-F3E6-4AE5-8F56-0AAC98A5A75D}"/>
    <hyperlink ref="B207" location="'Quadro A 5'!A1" display="='Quadro A 5'!b2" xr:uid="{B21F3C46-5070-469D-8E94-8E4120426746}"/>
    <hyperlink ref="B208" location="'Quadro A 6'!A1" display="='Quadro A 6'!b2" xr:uid="{D6DDE183-1144-4919-BC0C-29925D4A92C2}"/>
    <hyperlink ref="B209" location="'Quadro A 7'!A1" display="='Quadro A 7'!b2" xr:uid="{4C0FE1EC-BCF9-4D78-B2AB-97984B95A2B8}"/>
    <hyperlink ref="B210" location="'Quadro A 8'!A1" display="='Quadro A 8'!b2" xr:uid="{F2564EC6-E232-4692-9470-9E8636064E41}"/>
    <hyperlink ref="B211" location="'Quadro A 9'!A1" display="='Quadro A 9'!b2" xr:uid="{4E94869C-7CBB-4944-8C5E-D42FE181A603}"/>
    <hyperlink ref="B212" location="'Quadro A 10'!A1" display="='Quadro A 10'!b2" xr:uid="{13268B59-301E-4F05-AEE2-22557E247175}"/>
    <hyperlink ref="B213" location="'Quadro A 11'!A1" display="='Quadro A 11'!b2" xr:uid="{3A2DF792-3A3F-487C-89CD-50BE82733E7C}"/>
    <hyperlink ref="B214" location="'Quadro A 12'!A1" display="='Quadro A 12'!b2" xr:uid="{906E1809-A9B9-4203-B92C-19D9423880EF}"/>
    <hyperlink ref="B215" location="'Quadro A 13'!A1" display="='Quadro A 13'!b2" xr:uid="{A8FDF04F-465A-4FFB-8342-8451FEF1E167}"/>
    <hyperlink ref="B216" location="'Quadro A 14'!A1" display="='Quadro A 14'!b2" xr:uid="{4D8E28AB-A772-4314-9A84-7324EEBD924E}"/>
    <hyperlink ref="B217" location="'Quadro A 15'!A1" display="='Quadro A 15'!b2" xr:uid="{23F7EE89-D214-49A4-966E-A6B2824EFF04}"/>
    <hyperlink ref="B218" location="'Quadro A 16'!A1" display="='Quadro A 16'!b2" xr:uid="{D7E0DB5F-BB41-4FEC-8933-F9843BB693E5}"/>
    <hyperlink ref="B219" location="'Quadro A 17'!A1" display="='Quadro A 17'!b2" xr:uid="{D3559A5A-5ACE-45B6-90E7-E7FAC8173195}"/>
    <hyperlink ref="B220" location="'Quadro A 18'!A1" display="='Quadro A 18'!b2" xr:uid="{F8CF682B-3F24-4D70-98AC-269416E66875}"/>
    <hyperlink ref="B221" location="'Quadro A 19'!A1" display="='Quadro A 19'!b2" xr:uid="{23609205-E9BA-48DB-9420-5330F057B996}"/>
    <hyperlink ref="B222" location="'Quadro A 20'!A1" display="='Quadro A 20'!b2" xr:uid="{28CFFD22-1E48-4EE0-8F22-F19B5D2C6859}"/>
    <hyperlink ref="B223" location="'Quadro A 21'!A1" display="='Quadro A 21'!b2" xr:uid="{4EA7BB99-5E62-4F25-9030-0D68AFE0CC47}"/>
    <hyperlink ref="B224" location="'Quadro A 22'!A1" display="='Quadro A 22'!b2" xr:uid="{5E57B167-07A3-4981-B641-09AA8A3285CC}"/>
    <hyperlink ref="B225" location="'Quadro A 23'!A1" display="='Quadro A 23'!b2" xr:uid="{00B4E74F-F283-4D63-8A33-15A993B32591}"/>
    <hyperlink ref="B226" location="'Quadro A 24'!A1" display="='Quadro A 24'!b2" xr:uid="{6D00B946-F88C-4918-80CE-C4A034576618}"/>
    <hyperlink ref="B227" location="'Quadro A 25'!A1" display="='Quadro A 25'!b2" xr:uid="{8A7AE9AD-C571-421E-B150-0D806C33AFAB}"/>
    <hyperlink ref="B228" location="'Quadro A 26'!A1" display="='Quadro A 26'!b2" xr:uid="{4B529745-6BC5-4120-AE18-A0FE4E28FE79}"/>
    <hyperlink ref="B229" location="'Quadro A 27'!A1" display="='Quadro A 27'!b2" xr:uid="{715816A6-BA9A-44DF-A50D-07BA56D0B82A}"/>
    <hyperlink ref="B230" location="'Quadro A 28'!A1" display="='Quadro A 28'!b2" xr:uid="{10860DCA-FD99-4718-AD5F-4F51696122ED}"/>
    <hyperlink ref="B231" location="'Quadro A 29'!A1" display="='Quadro A 29'!b2" xr:uid="{A358A923-66F5-4190-A343-E3ED0C44CD54}"/>
    <hyperlink ref="B232" location="'Quadro A 30'!A1" display="='Quadro A 30'!b2" xr:uid="{545C3762-A79B-4317-AC00-D7AAB46359B5}"/>
    <hyperlink ref="B233" location="'Quadro A 31'!A1" display="='Quadro A 31'!b2" xr:uid="{092C96C9-E870-43BE-B099-1D33C9FEE6B1}"/>
    <hyperlink ref="B234" location="'Quadro A 32'!A1" display="='Quadro A 32'!b2" xr:uid="{31D9F6A7-03A2-45D7-93CF-53B6606AF88C}"/>
    <hyperlink ref="B235" location="'Quadro A 33'!A1" display="='Quadro A 33'!b2" xr:uid="{F6028EF0-EC39-4BFD-811D-136F7E0FAF43}"/>
    <hyperlink ref="B236" location="'Quadro A 34'!A1" display="='Quadro A 34'!b2" xr:uid="{97DBE920-B74E-4CF6-BBCE-247931BBE6EA}"/>
    <hyperlink ref="B237" location="'Quadro A 35'!A1" display="='Quadro A 35'!b2" xr:uid="{8D603F44-A261-4920-9F59-67A14050095D}"/>
    <hyperlink ref="B238" location="'Quadro A 36'!A1" display="='Quadro A 36'!b2" xr:uid="{3E6620A2-666D-435D-9007-08AA712CA080}"/>
    <hyperlink ref="B239" location="'Quadro A 37'!A1" display="='Quadro A 37'!b2" xr:uid="{0354E128-7BA9-45A9-AEF8-30625B7C4AB0}"/>
    <hyperlink ref="B240" location="'Quadro A 38'!A1" display="='Quadro A 38'!b2" xr:uid="{B1809507-DD42-4227-89D9-CC3451F7394A}"/>
    <hyperlink ref="B241" location="'Quadro A 39'!A1" display="='Quadro A 39'!b2" xr:uid="{DB2273DB-9356-4F1D-8A5D-7EB2DDCCDCCB}"/>
    <hyperlink ref="B242" location="'Quadro A 40'!A1" display="='Quadro A 40'!b2" xr:uid="{068DAB31-2B5E-441E-A179-3DF159D711A0}"/>
    <hyperlink ref="B243" location="'Quadro A 41'!A1" display="='Quadro A 41'!b2" xr:uid="{8908956D-2BF5-4EAA-8DFE-CC3296F7CD08}"/>
    <hyperlink ref="B244" location="'Quadro A 42'!A1" display="='Quadro A 42'!b2" xr:uid="{FC6832A1-7899-417D-A12B-82256AEEA171}"/>
    <hyperlink ref="B245" location="'Quadro A 43'!A1" display="='Quadro A 43'!b2" xr:uid="{A02A1F74-A46F-4065-B5FD-026CF76062C5}"/>
    <hyperlink ref="B246" location="'Quadro A 44'!A1" display="='Quadro A 44'!b2" xr:uid="{E6AB1405-71CD-4537-9464-38034AEB0500}"/>
    <hyperlink ref="B247" location="'Quadro A 45'!A1" display="='Quadro A 45'!b2" xr:uid="{B9DE5DC5-F5FB-46A5-928D-49B029019523}"/>
    <hyperlink ref="B248" location="'Quadro A 46'!A1" display="='Quadro A 46'!b2" xr:uid="{E301F3E4-2E99-4EC5-BCE4-7F6CB29F70C2}"/>
    <hyperlink ref="B249" location="'Quadro A 47'!A1" display="='Quadro A 47'!b2" xr:uid="{5CC955E8-3C57-445E-87DC-60ECB2691E78}"/>
    <hyperlink ref="B250" location="'Quadro A 48'!A1" display="='Quadro A 48'!b2" xr:uid="{F12B6E49-32E7-4A89-B7F3-691452C2BECA}"/>
    <hyperlink ref="B251" location="'Quadro A 49'!A1" display="='Quadro A 49'!b2" xr:uid="{79749272-BF95-451F-B7AC-84C6ECBAB931}"/>
    <hyperlink ref="B252" location="'Quadro A 50'!A1" display="='Quadro A 50'!b2" xr:uid="{8DA0F2A6-C535-4D5F-AB4D-E37A1A39A938}"/>
    <hyperlink ref="B253" location="'Quadro A 51'!A1" display="='Quadro A 51'!b2" xr:uid="{07355EEB-9C6C-4184-89CD-CEA19DF95DB7}"/>
    <hyperlink ref="B254" location="'Quadro A 52'!A1" display="='Quadro A 52'!b2" xr:uid="{3ADDB4C6-54CD-4F3E-8B49-00EA04990766}"/>
    <hyperlink ref="B255" location="'Quadro A 53'!A1" display="='Quadro A 53'!b2" xr:uid="{E8749235-5007-47D1-9CD9-6EE45AB8B6E7}"/>
    <hyperlink ref="B258" location="'Quadro CSS 1'!A1" display="='Quadro CSS 1'!b2" xr:uid="{D8E27CF1-49F4-472C-AEDE-F833D0CF98FF}"/>
    <hyperlink ref="B259" location="'Quadro CSS 2'!A1" display="='Quadro CSS 2'!b2" xr:uid="{60B657D0-1E31-4C5E-872B-0ECFAC3423DC}"/>
    <hyperlink ref="B260" location="'Quadro CSS 3'!A1" display="='Quadro CSS 3'!b2" xr:uid="{F4D17FF4-D562-4DDF-8F8A-C72C0C5339B9}"/>
    <hyperlink ref="B261" location="'Quadro CSS 4'!A1" display="='Quadro CSS 4'!b2" xr:uid="{6C57CD51-C4C2-45D9-85D0-A2F379BF399B}"/>
    <hyperlink ref="B262" location="'Quadro CSS 5'!A1" display="='Quadro CSS 5'!b2" xr:uid="{428C52D3-2C31-4753-86BF-D3CDB2EACB21}"/>
    <hyperlink ref="B135" location="'Quadro 4.1.'!A1" display="='Quadro 4.1.'!b2" xr:uid="{E9262AAD-5585-4BE3-83D2-047A74B48481}"/>
    <hyperlink ref="B136" location="'Quadro 4.2.'!A1" display="='Quadro 4.2.'!b2" xr:uid="{C053F27F-5F3F-4900-9172-9CA031C60B89}"/>
    <hyperlink ref="B137" location="'Quadro 4.3.'!A1" display="='Quadro 4.3.'!b2" xr:uid="{394A3EBA-997A-4EFF-86EA-B506B4C1C017}"/>
    <hyperlink ref="B138" location="'Quadro 4.4.'!A1" display="='Quadro 4.4.'!b2" xr:uid="{80E231CF-1973-4F6F-88E9-6588A419EF19}"/>
    <hyperlink ref="B139" location="'Quadro 4.5.'!A1" display="='Quadro 4.5.'!b2" xr:uid="{ABF556D3-FE40-4267-8D83-17ADAEC74CCB}"/>
    <hyperlink ref="B140" location="'Quadro 4.6.'!A1" display="='Quadro 4.6.'!b2" xr:uid="{9F0B07AF-C4F9-422E-9512-B53BC1F8CAA7}"/>
    <hyperlink ref="B141" location="'Quadro 4.7.'!A1" display="='Quadro 4.7.'!b2" xr:uid="{BA7867F0-4225-41ED-8B1B-3503CCEF61C3}"/>
    <hyperlink ref="B142" location="'Quadro 4.8.'!A1" display="='Quadro 4.8.'!b2" xr:uid="{9E9CF6CD-55A7-437D-B502-6D5548E62C48}"/>
    <hyperlink ref="B143" location="'Quadro 4.9.'!A1" display="='Quadro 4.9.'!b2" xr:uid="{29ACA297-9220-471E-8876-13DB52778DD8}"/>
    <hyperlink ref="B144" location="'Quadro 4.10.'!A1" display="='Quadro 4.10.'!b2" xr:uid="{8CFFC8E4-01CA-43B9-8A74-6C3535982D7F}"/>
    <hyperlink ref="B145" location="'Quadro 4.11.'!A1" display="='Quadro 4.11.'!b2" xr:uid="{75505832-058D-4643-A65D-CAB3FA13068B}"/>
    <hyperlink ref="B146" location="'Quadro 4.12.'!A1" display="='Quadro 4.12.'!b2" xr:uid="{8C5C4493-01E3-4BAE-BDC6-26B615195415}"/>
    <hyperlink ref="B147" location="'Quadro 4.13.'!A1" display="='Quadro 4.13.'!b2" xr:uid="{6EAA13F9-9F51-4408-A6C7-0684A87D9B4F}"/>
    <hyperlink ref="B148" location="'Quadro 4.14.'!A1" display="='Quadro 4.14.'!b2" xr:uid="{BE9168E8-4D94-49F4-AB46-7E23B743E32B}"/>
    <hyperlink ref="B149" location="'Quadro 4.15.'!A1" display="='Quadro 4.15.'!b2" xr:uid="{681944E9-4B4D-41EF-88D6-4DB8281278AC}"/>
    <hyperlink ref="B150" location="'Quadro 4.16.'!A1" display="='Quadro 4.16.'!b2" xr:uid="{BB5B901F-64EC-483D-AED3-33B92EB01477}"/>
    <hyperlink ref="B151" location="'Quadro 4.17.'!A1" display="='Quadro 4.17.'!b2" xr:uid="{DC03FC3C-D6CE-49BD-A48F-D5362F99D197}"/>
    <hyperlink ref="B152" location="'Quadro 4.18.'!A1" display="='Quadro 4.18.'!b2" xr:uid="{4096318D-89CE-4275-8EBF-244845B2D408}"/>
    <hyperlink ref="B153" location="'Quadro 4.19.'!A1" display="='Quadro 4.19.'!b2" xr:uid="{388CEF7B-077F-499D-855D-6A09BC27F66B}"/>
    <hyperlink ref="B154" location="'Quadro 4.20.'!A1" display="='Quadro 4.20.'!b2" xr:uid="{436E7C8E-DA36-4071-B66E-53B9A9591A03}"/>
    <hyperlink ref="B155" location="'Quadro 4.21.'!A1" display="='Quadro 4.21.'!b2" xr:uid="{185191B5-AA63-406A-AF57-319A95421D6A}"/>
    <hyperlink ref="B156" location="'Quadro 4.22.'!A1" display="='Quadro 4.22.'!b2" xr:uid="{6813A255-3B37-4347-B36F-BA6F22FA2DBB}"/>
    <hyperlink ref="B157" location="'Quadro 4.23.'!A1" display="='Quadro 4.23.'!b2" xr:uid="{3D52F115-7DDD-4386-8AA7-EB45867B39EC}"/>
    <hyperlink ref="B158" location="'Quadro 4.24.'!A1" display="='Quadro 4.24.'!b2" xr:uid="{8E9F9C14-F457-4924-A8E8-AF5F7A15DFCA}"/>
    <hyperlink ref="B159" location="'Quadro 4.25.'!A1" display="='Quadro 4.25.'!b2" xr:uid="{534C34E9-0A02-49BC-81E9-49D2C6FB4613}"/>
    <hyperlink ref="B160" location="'Quadro 4.26.'!A1" display="='Quadro 4.26.'!b2" xr:uid="{A01203AD-30DF-42F4-BA9E-608815BC3D88}"/>
    <hyperlink ref="B161" location="'Quadro 4.27.'!A1" display="='Quadro 4.27.'!b2" xr:uid="{C61B5D93-AB42-4A10-A6E0-D795510AFAAF}"/>
    <hyperlink ref="B162" location="'Quadro 4.28.'!A1" display="='Quadro 4.28.'!b2" xr:uid="{04A0809A-E88C-4AB6-AF92-E5A726059C40}"/>
    <hyperlink ref="B163" location="'Quadro 4.29.'!A1" display="='Quadro 4.29.'!b2" xr:uid="{FC40C9BC-EB57-4329-9552-F82498728F44}"/>
    <hyperlink ref="B164" location="'Quadro 4.30.'!A1" display="='Quadro 4.30.'!b2" xr:uid="{C77A963B-EDC8-4E88-93BB-BD3C6B82D30F}"/>
    <hyperlink ref="B165" location="'Quadro 4.31.'!A1" display="='Quadro 4.31.'!b2" xr:uid="{7636B7B6-E397-4ACE-9754-497A254DF3A0}"/>
    <hyperlink ref="B166" location="'Quadro 4.32.'!A1" display="='Quadro 4.32.'!b2" xr:uid="{45C617E1-C99C-4931-8C74-0B6023E73853}"/>
    <hyperlink ref="B167" location="'Quadro 4.33.'!A1" display="='Quadro 4.33.'!b2" xr:uid="{EFDF57A5-A54B-406A-8D97-50351A0FC6B1}"/>
    <hyperlink ref="B168" location="'Quadro 4.34.'!A1" display="='Quadro 4.34.'!b2" xr:uid="{C8279C5E-BCE6-421F-B17B-58A953836283}"/>
    <hyperlink ref="B169" location="'Quadro 4.35.'!A1" display="='Quadro 4.35.'!b2" xr:uid="{4ED9A817-E47B-4AF0-89B2-54D42EECB4DF}"/>
    <hyperlink ref="B170" location="'Quadro 4.36.'!A1" display="='Quadro 4.36.'!b2" xr:uid="{9DF1272A-FC21-4E90-ACFC-FC30DC16AD2E}"/>
    <hyperlink ref="B171" location="'Quadro 4.37.'!A1" display="='Quadro 4.37.'!b2" xr:uid="{217A0454-E3F0-4E4F-BAD0-5555DE95D8EE}"/>
    <hyperlink ref="B172" location="'Quadro 4.38.'!A1" display="='Quadro 4.38.'!b2" xr:uid="{3CEFD72E-BB2E-44BB-962F-C91149BA9E21}"/>
    <hyperlink ref="B173" location="'Quadro 4.39.'!A1" display="='Quadro 4.39.'!b2" xr:uid="{3B96EF14-D67B-4428-82E6-F2211F4A9324}"/>
    <hyperlink ref="B174" location="'Quadro 4.40.'!A1" display="='Quadro 4.40.'!b2" xr:uid="{EF3CE58B-7016-402C-B5DD-865397859311}"/>
    <hyperlink ref="B175" location="'Quadro 4.41.'!A1" display="='Quadro 4.41.'!b2" xr:uid="{96FA7F85-01F2-480A-BEEE-D54076A6C2BB}"/>
    <hyperlink ref="B176" location="'Quadro 4.42.'!A1" display="='Quadro 4.42.'!b2" xr:uid="{3D8B70A5-8FA5-4569-8644-FACC1D2EA0BB}"/>
    <hyperlink ref="B177" location="'Quadro 4.43.'!A1" display="='Quadro 4.43.'!b2" xr:uid="{30A9B33F-DE48-4EC5-B230-D8AB2D9C0708}"/>
    <hyperlink ref="B178" location="'Quadro 4.44.'!A1" display="='Quadro 4.44.'!b2" xr:uid="{D069DF08-6D13-4202-B3CA-0451586A51FA}"/>
    <hyperlink ref="B179" location="'Quadro 4.45.'!A1" display="='Quadro 4.45.'!b2" xr:uid="{6E27C4D0-E256-475E-BEAA-095238293759}"/>
    <hyperlink ref="B180" location="'Quadro 4.46.'!A1" display="='Quadro 4.46.'!b2" xr:uid="{5A00B0A2-2920-4CB7-91F3-690816B248F2}"/>
    <hyperlink ref="B181" location="'Quadro 4.47.'!A1" display="='Quadro 4.47.'!b2" xr:uid="{16596029-8622-4CC4-BB47-CB2A96B5C0E5}"/>
    <hyperlink ref="B182" location="'Quadro 4.48.'!A1" display="='Quadro 4.48.'!b2" xr:uid="{A2D4DFB0-4CD5-4AA6-9B19-F40FB5E6DCEF}"/>
    <hyperlink ref="B183" location="'Quadro 4.49.'!A1" display="='Quadro 4.49.'!b2" xr:uid="{A997DC79-7A7E-4584-8CE7-A278F513E791}"/>
    <hyperlink ref="B184" location="'Quadro 4.50.'!A1" display="='Quadro 4.50.'!b2" xr:uid="{C51CB51F-458C-4712-9591-80338940C659}"/>
    <hyperlink ref="B185" location="'Quadro 4.51.'!A1" display="='Quadro 4.51.'!b2" xr:uid="{77498A21-3F19-41C6-94DA-F198D316D7F6}"/>
    <hyperlink ref="B186" location="'Quadro 4.52.'!A1" display="='Quadro 4.52.'!b2" xr:uid="{9C44642E-F032-40CC-B4FE-10215BA42314}"/>
    <hyperlink ref="B187" location="'Quadro 4.53.'!A1" display="='Quadro 4.53.'!b2" xr:uid="{1A1CB160-4ADE-4D4B-8522-91BA3CBD1508}"/>
    <hyperlink ref="B188" location="'Quadro 4.54.'!A1" display="='Quadro 4.54.'!b2" xr:uid="{614B3B44-B921-4057-967B-1CB43F1B0B1A}"/>
    <hyperlink ref="B189" location="'Quadro 4.55.'!A1" display="='Quadro 4.55.'!b2" xr:uid="{0BB11399-4AB7-40FE-8EEF-773106F66B55}"/>
    <hyperlink ref="B190" location="'Quadro 4.56.'!A1" display="='Quadro 4.56.'!b2" xr:uid="{2D316F79-6B54-4742-8248-2EC24ACC1C37}"/>
    <hyperlink ref="B191" location="'Quadro 4.57.'!A1" display="='Quadro 4.57.'!b2" xr:uid="{DE1117FB-851D-4EC4-AC9B-20F8CA2F7064}"/>
    <hyperlink ref="B192" location="'Quadro 4.58.'!A1" display="='Quadro 4.58.'!b2" xr:uid="{099D451C-7E74-4DCC-9AC1-DF6F6678FAE7}"/>
    <hyperlink ref="B193" location="'Quadro 4.59.'!A1" display="='Quadro 4.59.'!b2" xr:uid="{DF46EE8E-8C67-4F23-8502-A11D34E2009E}"/>
    <hyperlink ref="B194" location="'Quadro 4.60.'!A1" display="='Quadro 4.60.'!b2" xr:uid="{F5AA0AE4-EE47-4722-BFAB-EE60C01008F2}"/>
    <hyperlink ref="B195" location="'Quadro 4.61.'!A1" display="='Quadro 4.61.'!b2" xr:uid="{D7DCF552-DEB8-4306-B2DB-0C51140D0FA7}"/>
    <hyperlink ref="B196" location="'Quadro 4.62.'!A1" display="='Quadro 4.62.'!b2" xr:uid="{25986A3E-1242-4FDE-929D-3AD1AF952B84}"/>
    <hyperlink ref="B197" location="'Quadro 4.63.'!A1" display="='Quadro 4.63.'!b2" xr:uid="{5F389F74-718A-4A26-B6E9-0F4F7A31E019}"/>
    <hyperlink ref="B198" location="'Quadro 4.64.'!A1" display="='Quadro 4.64.'!b2" xr:uid="{72C469D5-8D1B-4523-A31A-916FFDEA525D}"/>
    <hyperlink ref="B199" location="'Quadro 4.65.'!A1" display="='Quadro 4.65.'!b2" xr:uid="{E052F749-5F0F-4D56-A0A7-8F64F799CB25}"/>
    <hyperlink ref="B200" location="'Quadro 4.66.'!A1" display="='Quadro 4.66.'!b2" xr:uid="{BF9DE4BD-95A1-4FAA-A484-39A714763FA1}"/>
    <hyperlink ref="B37" location="'Quadro 3.1.'!A1" display="='Quadro 3.1.'!b2" xr:uid="{3340B88C-3439-4C37-B316-375452C95EF3}"/>
    <hyperlink ref="B38" location="'Quadro 3.2.'!A1" display="='Quadro 3.2.'!b2" xr:uid="{9FADE4AB-2403-4F7C-B94D-5BA72402549D}"/>
    <hyperlink ref="B39" location="'Quadro 3.3.'!A1" display="='Quadro 3.3.'!b2" xr:uid="{B7C66076-C123-4835-B742-0148A6DD1C20}"/>
    <hyperlink ref="B40" location="'Quadro 3.4.'!A1" display="='Quadro 3.4.'!b2" xr:uid="{739BE896-6565-4146-8C1D-51CCC43B76ED}"/>
    <hyperlink ref="B41" location="'Quadro 3.5.'!A1" display="='Quadro 3.5.'!b2" xr:uid="{664D04BC-226A-4F54-B44F-C7794591D12E}"/>
    <hyperlink ref="B42" location="'Quadro 3.6.'!A1" display="='Quadro 3.6.'!b2" xr:uid="{0A001F51-FDAA-4186-BAFF-7D7E8136BC09}"/>
    <hyperlink ref="B43" location="'Quadro 3.7.'!A1" display="='Quadro 3.7.'!b2" xr:uid="{D046DEE7-84B5-4C57-928B-B027266E2898}"/>
    <hyperlink ref="B44" location="'Quadro 3.8.'!A1" display="='Quadro 3.8.'!b2" xr:uid="{BD219351-6B10-48C5-9A8E-B6B4DB210E61}"/>
    <hyperlink ref="B45" location="'Quadro 3.9.'!A1" display="='Quadro 3.9.'!b2" xr:uid="{45D7180E-E437-439B-BD72-712E65ADF32F}"/>
    <hyperlink ref="B46" location="'Quadro 3.10.'!A1" display="='Quadro 3.10.'!b2" xr:uid="{2913CEFC-9054-415F-A41F-8E410311BB31}"/>
    <hyperlink ref="B47" location="'Quadro 3.11.'!A1" display="='Quadro 3.11.'!b2" xr:uid="{97DCAD43-21D7-41BE-A233-4AB2B0B679F6}"/>
    <hyperlink ref="B48" location="'Quadro 3.12.'!A1" display="='Quadro 3.12.'!b2" xr:uid="{F7A3EAF0-BAE0-4754-BEAE-3BE613744593}"/>
    <hyperlink ref="B49" location="'Quadro 3.13.'!A1" display="='Quadro 3.13.'!b2" xr:uid="{2D4A2E9E-CB88-4481-9C8E-B1F07CEEBB70}"/>
    <hyperlink ref="B50" location="'Quadro 3.14.'!A1" display="='Quadro 3.14.'!b2" xr:uid="{0F9A8513-B829-4F17-9B68-C22A2354272E}"/>
    <hyperlink ref="B51" location="'Quadro 3.15.'!A1" display="='Quadro 3.15.'!b2" xr:uid="{ABF44F33-661B-4B4F-89BB-BD72843EBEEE}"/>
    <hyperlink ref="B52" location="'Quadro 3.16.'!A1" display="='Quadro 3.16.'!b2" xr:uid="{5A9B416E-94B4-414F-86B0-3C930AF51DB5}"/>
    <hyperlink ref="B53" location="'Quadro 3.17.'!A1" display="='Quadro 3.17.'!b2" xr:uid="{87996191-EF56-4156-BE54-A77AEDCE0732}"/>
    <hyperlink ref="B54" location="'Quadro 3.18.'!A1" display="='Quadro 3.18.'!b2" xr:uid="{7B394B1B-EF05-41F8-9CA8-C5E00CD9F232}"/>
    <hyperlink ref="B55" location="'Quadro 3.19.'!A1" display="='Quadro 3.19.'!b2" xr:uid="{D079A952-C741-4B21-B18B-C2B4271B1E8A}"/>
    <hyperlink ref="B56" location="'Quadro 3.20.'!A1" display="='Quadro 3.20.'!b2" xr:uid="{9DBD54FD-A732-4940-A9B5-3149F7E1E029}"/>
    <hyperlink ref="B57" location="'Quadro 3.21.'!A1" display="='Quadro 3.21.'!b2" xr:uid="{BA939B5B-8DFC-46CD-8967-1A4812B4C4FC}"/>
    <hyperlink ref="B58" location="'Quadro 3.22.'!A1" display="='Quadro 3.22.'!b2" xr:uid="{137C753C-C9F0-411A-846D-F8F68F4CCD01}"/>
    <hyperlink ref="B59" location="'Quadro 3.23.'!A1" display="='Quadro 3.23.'!b2" xr:uid="{769E062F-99BA-4738-9AC5-5189BD82799E}"/>
    <hyperlink ref="B60" location="'Quadro 3.24.'!A1" display="='Quadro 3.24.'!b2" xr:uid="{68367A1E-043A-4B9A-8543-6F7DA1269AC5}"/>
    <hyperlink ref="B61" location="'Quadro 3.25.'!A1" display="='Quadro 3.25.'!b2" xr:uid="{B9699EBA-E9AF-463B-8320-757E8D50A6DF}"/>
    <hyperlink ref="B62" location="'Quadro 3.26.'!A1" display="='Quadro 3.26.'!b2" xr:uid="{ED57875E-B8D4-4493-9372-5AFDF2A4D0D1}"/>
    <hyperlink ref="B63" location="'Quadro 3.27.'!A1" display="='Quadro 3.27.'!b2" xr:uid="{E07F24FA-562B-453C-8A1A-B1A00A0F007B}"/>
    <hyperlink ref="B64" location="'Quadro 3.28.'!A1" display="='Quadro 3.28.'!b2" xr:uid="{7CCCCC20-40B9-493B-8EFD-9148EE7006A2}"/>
    <hyperlink ref="B65" location="'Quadro 3.29.'!A1" display="='Quadro 3.29.'!b2" xr:uid="{71D4179F-3ED2-406C-9B19-6A37A3F5CE82}"/>
    <hyperlink ref="B66" location="'Quadro 3.30.'!A1" display="='Quadro 3.30.'!b2" xr:uid="{57FD0387-9E66-4FFC-8748-ECF03C2CC487}"/>
    <hyperlink ref="B67" location="'Quadro 3.31.'!A1" display="='Quadro 3.31.'!b2" xr:uid="{2E39D9C9-A4AA-462A-8D38-00DA320F6080}"/>
    <hyperlink ref="B68" location="'Quadro 3.32.'!A1" display="='Quadro 3.32.'!b2" xr:uid="{933E81B7-2D52-4EB2-A432-3B72FC910971}"/>
    <hyperlink ref="B69" location="'Quadro 3.33.'!A1" display="='Quadro 3.33.'!b2" xr:uid="{6EB5E574-3A02-4644-A4C6-47B92F662251}"/>
    <hyperlink ref="B70" location="'Quadro 3.34.'!A1" display="='Quadro 3.34.'!b2" xr:uid="{612B1D29-B049-4E99-810C-EBD2200B5139}"/>
    <hyperlink ref="B71" location="'Quadro 3.35.'!A1" display="='Quadro 3.35.'!b2" xr:uid="{BE34C2CD-C126-4D34-984F-772688DE0870}"/>
    <hyperlink ref="B72" location="'Quadro 3.36.'!A1" display="='Quadro 3.36.'!b2" xr:uid="{3646643A-B315-42B6-9510-3815958C6A42}"/>
    <hyperlink ref="B73" location="'Quadro 3.37.'!A1" display="='Quadro 3.37.'!b2" xr:uid="{EE0588CD-A75E-4B54-BE83-36FD27202778}"/>
    <hyperlink ref="B74" location="'Quadro 3.38.'!A1" display="='Quadro 3.38.'!b2" xr:uid="{3BF8C6F7-297D-4BA3-A31B-0215963862BE}"/>
    <hyperlink ref="B75" location="'Quadro 3.39.'!A1" display="='Quadro 3.39.'!b2" xr:uid="{671B26DB-F56B-49FC-BE0F-D11122851D6F}"/>
    <hyperlink ref="B76" location="'Quadro 3.40.'!A1" display="='Quadro 3.40.'!b2" xr:uid="{C7BD1023-7191-4D79-BB65-5570B2C3FDBB}"/>
    <hyperlink ref="B77" location="'Quadro 3.41.'!A1" display="='Quadro 3.41.'!b2" xr:uid="{C5F310B3-57D1-47D0-B3A7-26840D832FE1}"/>
    <hyperlink ref="B78" location="'Quadro 3.42.'!A1" display="='Quadro 3.42.'!b2" xr:uid="{3C72FBF9-19FA-4A5B-B545-FA1FE578E2AB}"/>
    <hyperlink ref="B79" location="'Quadro 3.43.'!A1" display="='Quadro 3.43.'!b2" xr:uid="{938B2F42-FEB6-4B4D-95CB-E78CEE44C167}"/>
    <hyperlink ref="B80" location="'Quadro 3.44.'!A1" display="='Quadro 3.44.'!b2" xr:uid="{367528BE-2E02-408E-B083-0B01F75F5B9F}"/>
    <hyperlink ref="B81" location="'Quadro 3.45.'!A1" display="='Quadro 3.45.'!b2" xr:uid="{6647EC70-0D05-47A1-88BA-BC56006C9227}"/>
    <hyperlink ref="B82" location="'Quadro 3.46.'!A1" display="='Quadro 3.46.'!b2" xr:uid="{8DF6D95A-937B-45AF-88DE-8E745AC7CB25}"/>
    <hyperlink ref="B83" location="'Quadro 3.47.'!A1" display="='Quadro 3.47.'!b2" xr:uid="{52EAB2F2-CF7C-4B08-88C7-B1640BBFCAA2}"/>
    <hyperlink ref="B84" location="'Quadro 3.48.'!A1" display="='Quadro 3.48.'!b2" xr:uid="{DEB2711B-9FA2-4807-8739-2344787F8C2C}"/>
    <hyperlink ref="B85" location="'Quadro 3.49.'!A1" display="='Quadro 3.49.'!b2" xr:uid="{64DB3279-9287-4127-9480-FB60E0D2B27C}"/>
    <hyperlink ref="B86" location="'Quadro 3.50.'!A1" display="='Quadro 3.50.'!b2" xr:uid="{C18F3C73-D73F-4C72-8984-E038D82EF65D}"/>
    <hyperlink ref="B87" location="'Quadro 3.51. '!A1" display="='Quadro 3.51. '!b2" xr:uid="{149C3699-1604-4DF4-ACB2-6ACF460EBE11}"/>
    <hyperlink ref="B88" location="'Quadro 3.52.'!A1" display="='Quadro 3.52.'!b2" xr:uid="{6BBCC54A-87A4-4056-B763-C10F7D24CD68}"/>
    <hyperlink ref="B89" location="'Quadro 3.53.'!A1" display="='Quadro 3.53.'!b2" xr:uid="{91005D82-166A-4E73-AFDB-1D0F4B9DF68F}"/>
    <hyperlink ref="B90" location="'Quadro 3.54.'!A1" display="='Quadro 3.54.'!b2" xr:uid="{CA211D46-882A-42C6-95C9-7F15912C7DF0}"/>
    <hyperlink ref="B91" location="'Quadro 3.55.'!A1" display="='Quadro 3.55.'!b2" xr:uid="{67B9F138-4C61-461F-8A1D-4517802817AA}"/>
    <hyperlink ref="B92" location="'Quadro 3.56.'!A1" display="='Quadro 3.56.'!b2" xr:uid="{587646EB-3444-4A78-874B-F9CF9F3E6CFA}"/>
    <hyperlink ref="B93" location="'Quadro 3.57.'!A1" display="='Quadro 3.57.'!b2" xr:uid="{BA28AF07-74B2-492E-BBA5-138C49EF0DFB}"/>
    <hyperlink ref="B94" location="'Quadro 3.58.'!A1" display="='Quadro 3.58.'!b2" xr:uid="{F83C3454-AEAC-4FF5-B6D1-F091787322C4}"/>
    <hyperlink ref="B95" location="'Quadro 3.59.'!A1" display="='Quadro 3.59.'!b2" xr:uid="{655A9699-7CD6-433E-9507-A3ABCF807FEC}"/>
    <hyperlink ref="B96" location="'Quadro 3.60.'!A1" display="='Quadro 3.60.'!b2" xr:uid="{8728B6C3-321F-49A7-B3C9-16F249DBA909}"/>
    <hyperlink ref="B97" location="'Quadro 3.61.'!A1" display="='Quadro 3.61.'!b2" xr:uid="{21A51E72-724E-4F8B-82CA-A73385E203AB}"/>
    <hyperlink ref="B98" location="'Quadro 3.62.'!A1" display="='Quadro 3.62.'!b2" xr:uid="{39E79AB3-1D23-41BE-9ED4-DCC3714E646C}"/>
    <hyperlink ref="B99" location="'Quadro 3.63.'!A1" display="='Quadro 3.63.'!b2" xr:uid="{BB22DE36-BF26-4CBB-AF81-5C61462092B8}"/>
    <hyperlink ref="B100" location="'Quadro 3.64.'!A1" display="='Quadro 3.64.'!b2" xr:uid="{5CB23488-9037-402A-9719-18492B6D839D}"/>
    <hyperlink ref="B101" location="'Quadro 3.65.'!A1" display="='Quadro 3.65.'!b2" xr:uid="{5508E1CD-FFBD-40D6-9ADE-E50E40707E5C}"/>
    <hyperlink ref="B102" location="'Quadro 3.66.'!A1" display="='Quadro 3.66.'!b2" xr:uid="{9B3688E7-9FA7-4D9E-AAF1-23E9E0E4E532}"/>
    <hyperlink ref="B103" location="'Quadro 3.67.'!A1" display="='Quadro 3.67.'!b2" xr:uid="{89FCB0EB-932B-4B13-BCC7-543087D1F6CC}"/>
    <hyperlink ref="B104" location="'Quadro 3.68.'!A1" display="='Quadro 3.68.'!b2" xr:uid="{5F2B0F9F-5B41-4BF7-A58D-54BACED535C6}"/>
    <hyperlink ref="B105" location="'Quadro 3.69.'!A1" display="='Quadro 3.69.'!b2" xr:uid="{72EEBA2F-713C-4528-8459-2ECF20CF00FE}"/>
    <hyperlink ref="B106" location="'Quadro 3.70.'!A1" display="='Quadro 3.70.'!b2" xr:uid="{E43330C6-E7CB-4B67-8612-57C14C18BD5B}"/>
    <hyperlink ref="B107" location="'Quadro 3.71.'!A1" display="='Quadro 3.71.'!b2" xr:uid="{D133D061-45C0-4F71-A65B-7AF140187D05}"/>
    <hyperlink ref="B108" location="'Quadro 3.72.'!A1" display="='Quadro 3.72.'!b2" xr:uid="{E9643E2D-EF42-4405-855E-B358E338461D}"/>
    <hyperlink ref="B109" location="'Quadro 3.73.'!A1" display="='Quadro 3.73.'!b2" xr:uid="{F7A4A064-5E96-40AE-8EA1-61D0CAB0BBE8}"/>
    <hyperlink ref="B110" location="'Quadro 3.74. '!A1" display="='Quadro 3.74. '!b2" xr:uid="{95EF4126-9079-4CA5-B6C0-A02DE2EDE465}"/>
    <hyperlink ref="B111" location="'Quadro 3.75.'!A1" display="='Quadro 3.75.'!b2" xr:uid="{BF6FD653-55D3-4ECA-AE8B-F304EEEE0C20}"/>
    <hyperlink ref="B112" location="'Quadro 3.76.'!A1" display="='Quadro 3.76.'!b2" xr:uid="{8BDA96B2-81BA-412E-98F7-1F6BEEAB3A88}"/>
    <hyperlink ref="B113" location="'Quadro 3.77.'!A1" display="='Quadro 3.77.'!b2" xr:uid="{7F39C19D-2B40-4F41-82E2-52BEB279E8F5}"/>
    <hyperlink ref="B114" location="'Quadro 3.78.'!A1" display="='Quadro 3.78.'!b2" xr:uid="{DF7DF15F-DCC2-4C96-8B00-3FA4648CA204}"/>
    <hyperlink ref="B115" location="'Quadro 3.79.'!A1" display="='Quadro 3.79.'!b2" xr:uid="{A495B930-6FFC-43A6-BD60-0A600C064DB2}"/>
    <hyperlink ref="B116" location="'Quadro 3.80.'!A1" display="='Quadro 3.80.'!b2" xr:uid="{034938A3-29A6-4F23-97FD-65B3BF37E034}"/>
    <hyperlink ref="B117" location="'Quadro 3.81. '!A1" display="='Quadro 3.81. '!b2" xr:uid="{EC4887C0-B8AE-465E-9B0B-8983FABD021E}"/>
    <hyperlink ref="B118" location="'Quadro 3.82.'!A1" display="='Quadro 3.82.'!b2" xr:uid="{B825A792-35DC-42B5-8D12-3E60F5C57664}"/>
    <hyperlink ref="B119" location="'Quadro 3.83.'!A1" display="='Quadro 3.83.'!b2" xr:uid="{79503C6C-BF61-4DCE-8A7A-9782074D0D44}"/>
    <hyperlink ref="B120" location="'Quadro 3.84.'!A1" display="='Quadro 3.84.'!b2" xr:uid="{D37FE54F-6EF5-49FD-B629-255319EB74D6}"/>
    <hyperlink ref="B121" location="'Quadro 3.85.'!A1" display="='Quadro 3.85.'!b2" xr:uid="{6B7CC098-A552-4EBF-B75C-56FA8AA927A1}"/>
    <hyperlink ref="B122" location="'Quadro 3.86.'!A1" display="='Quadro 3.86.'!b2" xr:uid="{73F534F0-7C6A-4BB3-A049-77E3476F2B5E}"/>
    <hyperlink ref="B123" location="'Quadro 3.87.'!A1" display="='Quadro 3.87.'!b2" xr:uid="{0EDF8AB3-15DF-446C-AF13-25F6DB6C5862}"/>
    <hyperlink ref="B124" location="'Quadro 3.88.'!A1" display="='Quadro 3.88.'!b2" xr:uid="{E945907D-5010-4CE1-88A6-96EFC628500B}"/>
    <hyperlink ref="B125" location="'Quadro 3.89.'!A1" display="='Quadro 3.89.'!b2" xr:uid="{71C6CB52-1977-4AFC-8826-C921A4A141A6}"/>
    <hyperlink ref="B126" location="'Quadro 3.90.'!A1" display="='Quadro 3.90.'!b2" xr:uid="{82B266A5-F14D-4F6E-9ED7-715060AD8E0D}"/>
    <hyperlink ref="B127" location="'Quadro 3.91.'!A1" display="='Quadro 3.91.'!b2" xr:uid="{D6FB6E6D-E177-4647-BEB4-6B8B5EBAA7ED}"/>
    <hyperlink ref="B128" location="'Quadro 3.92.'!A1" display="='Quadro 3.92.'!b2" xr:uid="{3F017367-E1D2-4BFF-AD70-DBC0E25D5180}"/>
    <hyperlink ref="B129" location="'Quadro 3.93.'!A1" display="='Quadro 3.93.'!b2" xr:uid="{98C115EB-9C5E-4B0C-BE2B-2CE734B6EB57}"/>
    <hyperlink ref="B130" location="'Quadro 3.94.'!A1" display="='Quadro 3.94.'!b2" xr:uid="{75A61C04-01E6-4BBB-A5E1-BCA26F86BDAC}"/>
    <hyperlink ref="B131" location="'Quadro 3.95.'!A1" display="='Quadro 3.95.'!b2" xr:uid="{B25E4E82-53A5-4AB6-AFA4-16F72A6C3020}"/>
    <hyperlink ref="B132" location="'Quadro 3.96.'!A1" display="='Quadro 3.96.'!b2" xr:uid="{C5F98E1D-2F73-4F05-9192-DA23F04309ED}"/>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5D000-40A7-4BA0-A4CA-6714D2E4FDAB}">
  <sheetPr codeName="Folha181">
    <tabColor rgb="FF0035BA"/>
  </sheetPr>
  <dimension ref="A1:P38"/>
  <sheetViews>
    <sheetView showGridLines="0" workbookViewId="0">
      <selection activeCell="B6" sqref="B6"/>
    </sheetView>
  </sheetViews>
  <sheetFormatPr baseColWidth="10" defaultColWidth="0" defaultRowHeight="15" customHeight="1" zeroHeight="1"/>
  <cols>
    <col min="1" max="1" width="9.1640625" customWidth="1"/>
    <col min="2" max="2" width="81" customWidth="1"/>
    <col min="3" max="12" width="9.83203125" customWidth="1"/>
    <col min="13" max="14" width="9.1640625" customWidth="1"/>
    <col min="15" max="16" width="0" hidden="1" customWidth="1"/>
    <col min="17" max="16384" width="9.1640625" hidden="1"/>
  </cols>
  <sheetData>
    <row r="1" spans="1:13" ht="100" customHeight="1">
      <c r="A1" s="20" t="s">
        <v>50</v>
      </c>
    </row>
    <row r="2" spans="1:13" ht="16">
      <c r="B2" s="9" t="s">
        <v>5347</v>
      </c>
    </row>
    <row r="3" spans="1:13">
      <c r="B3" s="790" t="s">
        <v>51</v>
      </c>
      <c r="C3" s="790"/>
      <c r="D3" s="790"/>
      <c r="E3" s="790"/>
      <c r="F3" s="790"/>
      <c r="G3" s="790"/>
      <c r="H3" s="790"/>
      <c r="I3" s="790"/>
      <c r="J3" s="790"/>
      <c r="K3" s="790"/>
      <c r="L3" s="790"/>
      <c r="M3" s="790"/>
    </row>
    <row r="4" spans="1:13" ht="20" customHeight="1">
      <c r="B4" s="794"/>
      <c r="C4" s="791" t="s">
        <v>5315</v>
      </c>
      <c r="D4" s="792"/>
      <c r="E4" s="792"/>
      <c r="F4" s="792"/>
      <c r="G4" s="792"/>
      <c r="H4" s="791">
        <v>2023</v>
      </c>
      <c r="I4" s="792"/>
      <c r="J4" s="792"/>
      <c r="K4" s="792"/>
      <c r="L4" s="793"/>
      <c r="M4" s="794" t="s">
        <v>5314</v>
      </c>
    </row>
    <row r="5" spans="1:13" ht="30" customHeight="1">
      <c r="B5" s="762"/>
      <c r="C5" s="11" t="s">
        <v>52</v>
      </c>
      <c r="D5" s="11" t="s">
        <v>53</v>
      </c>
      <c r="E5" s="11" t="s">
        <v>54</v>
      </c>
      <c r="F5" s="11" t="s">
        <v>55</v>
      </c>
      <c r="G5" s="11" t="s">
        <v>56</v>
      </c>
      <c r="H5" s="11" t="s">
        <v>52</v>
      </c>
      <c r="I5" s="11" t="s">
        <v>53</v>
      </c>
      <c r="J5" s="11" t="s">
        <v>54</v>
      </c>
      <c r="K5" s="11" t="s">
        <v>55</v>
      </c>
      <c r="L5" s="11" t="s">
        <v>56</v>
      </c>
      <c r="M5" s="795"/>
    </row>
    <row r="6" spans="1:13">
      <c r="B6" s="641" t="s">
        <v>4017</v>
      </c>
      <c r="C6" s="14">
        <v>-24.413838383838367</v>
      </c>
      <c r="D6" s="14">
        <v>-382.24690010101028</v>
      </c>
      <c r="E6" s="14">
        <v>-2167.5</v>
      </c>
      <c r="F6" s="14">
        <v>0</v>
      </c>
      <c r="G6" s="14">
        <v>-2574.1607384848485</v>
      </c>
      <c r="H6" s="14">
        <v>113.57905190703804</v>
      </c>
      <c r="I6" s="14">
        <v>-382.26690652693833</v>
      </c>
      <c r="J6" s="14">
        <v>-1696.300506022319</v>
      </c>
      <c r="K6" s="14">
        <v>0</v>
      </c>
      <c r="L6" s="14">
        <v>-1964.9883606422195</v>
      </c>
      <c r="M6" s="14">
        <v>609.17237784262898</v>
      </c>
    </row>
    <row r="7" spans="1:13">
      <c r="B7" s="636" t="s">
        <v>5348</v>
      </c>
      <c r="C7" s="15">
        <v>343.58616161616163</v>
      </c>
      <c r="D7" s="15">
        <v>-521.24690010101028</v>
      </c>
      <c r="E7" s="15">
        <v>-244.5</v>
      </c>
      <c r="F7" s="15">
        <v>0</v>
      </c>
      <c r="G7" s="15">
        <v>-422.16073848484871</v>
      </c>
      <c r="H7" s="15">
        <v>374.76905190703803</v>
      </c>
      <c r="I7" s="15">
        <v>-521.26690652693833</v>
      </c>
      <c r="J7" s="15">
        <v>-248.80802571429999</v>
      </c>
      <c r="K7" s="15">
        <v>0</v>
      </c>
      <c r="L7" s="15">
        <v>-395.30588033420031</v>
      </c>
      <c r="M7" s="15">
        <v>26.854858150648397</v>
      </c>
    </row>
    <row r="8" spans="1:13">
      <c r="B8" s="637" t="s">
        <v>5349</v>
      </c>
      <c r="C8" s="17">
        <v>201.61616161616163</v>
      </c>
      <c r="D8" s="17"/>
      <c r="E8" s="17"/>
      <c r="F8" s="17"/>
      <c r="G8" s="17">
        <v>201.61616161616163</v>
      </c>
      <c r="H8" s="17">
        <v>201.61616161616163</v>
      </c>
      <c r="I8" s="17"/>
      <c r="J8" s="17"/>
      <c r="K8" s="17"/>
      <c r="L8" s="17">
        <v>201.61616161616163</v>
      </c>
      <c r="M8" s="17">
        <v>0</v>
      </c>
    </row>
    <row r="9" spans="1:13">
      <c r="B9" s="637" t="s">
        <v>5350</v>
      </c>
      <c r="C9" s="17"/>
      <c r="D9" s="17">
        <v>338.09898989898988</v>
      </c>
      <c r="E9" s="17"/>
      <c r="F9" s="17"/>
      <c r="G9" s="17">
        <v>338.09898989898988</v>
      </c>
      <c r="H9" s="17"/>
      <c r="I9" s="17">
        <v>338.09898989898988</v>
      </c>
      <c r="J9" s="17"/>
      <c r="K9" s="17"/>
      <c r="L9" s="17">
        <v>338.09898989898988</v>
      </c>
      <c r="M9" s="17">
        <v>0</v>
      </c>
    </row>
    <row r="10" spans="1:13">
      <c r="B10" s="637" t="s">
        <v>5351</v>
      </c>
      <c r="C10" s="17"/>
      <c r="D10" s="17">
        <v>95.304999999999993</v>
      </c>
      <c r="E10" s="17"/>
      <c r="F10" s="17"/>
      <c r="G10" s="17">
        <v>95.304999999999993</v>
      </c>
      <c r="H10" s="17"/>
      <c r="I10" s="17">
        <v>95.304999999999993</v>
      </c>
      <c r="J10" s="17"/>
      <c r="K10" s="17"/>
      <c r="L10" s="17">
        <v>95.304999999999993</v>
      </c>
      <c r="M10" s="17">
        <v>0</v>
      </c>
    </row>
    <row r="11" spans="1:13">
      <c r="B11" s="637" t="s">
        <v>5352</v>
      </c>
      <c r="C11" s="17"/>
      <c r="D11" s="17">
        <v>-87.566490000000144</v>
      </c>
      <c r="E11" s="17"/>
      <c r="F11" s="17"/>
      <c r="G11" s="17">
        <v>-87.566490000000144</v>
      </c>
      <c r="H11" s="17"/>
      <c r="I11" s="17">
        <v>-87.566490000000144</v>
      </c>
      <c r="J11" s="17"/>
      <c r="K11" s="17"/>
      <c r="L11" s="17">
        <v>-87.566490000000144</v>
      </c>
      <c r="M11" s="17">
        <v>0</v>
      </c>
    </row>
    <row r="12" spans="1:13">
      <c r="B12" s="637" t="s">
        <v>5353</v>
      </c>
      <c r="C12" s="17"/>
      <c r="D12" s="17">
        <v>-162.9144</v>
      </c>
      <c r="E12" s="17"/>
      <c r="F12" s="17"/>
      <c r="G12" s="17">
        <v>-162.9144</v>
      </c>
      <c r="H12" s="17"/>
      <c r="I12" s="17">
        <v>-162.9144</v>
      </c>
      <c r="J12" s="17"/>
      <c r="K12" s="17"/>
      <c r="L12" s="17">
        <v>-162.9144</v>
      </c>
      <c r="M12" s="17">
        <v>0</v>
      </c>
    </row>
    <row r="13" spans="1:13">
      <c r="B13" s="637" t="s">
        <v>5707</v>
      </c>
      <c r="C13" s="17">
        <v>156.97</v>
      </c>
      <c r="D13" s="17">
        <v>60.83</v>
      </c>
      <c r="E13" s="17">
        <v>5.5</v>
      </c>
      <c r="F13" s="17">
        <v>0</v>
      </c>
      <c r="G13" s="17">
        <v>223.3</v>
      </c>
      <c r="H13" s="17">
        <v>188.1528902908764</v>
      </c>
      <c r="I13" s="17">
        <v>60.809993574071946</v>
      </c>
      <c r="J13" s="17">
        <v>1.1919742857</v>
      </c>
      <c r="K13" s="17">
        <v>0</v>
      </c>
      <c r="L13" s="17">
        <v>250.15485815064835</v>
      </c>
      <c r="M13" s="17">
        <v>26.85485815064834</v>
      </c>
    </row>
    <row r="14" spans="1:13">
      <c r="B14" s="642" t="s">
        <v>5354</v>
      </c>
      <c r="C14" s="17">
        <v>-15</v>
      </c>
      <c r="D14" s="17">
        <v>-765</v>
      </c>
      <c r="E14" s="17">
        <v>-250</v>
      </c>
      <c r="F14" s="17">
        <v>0</v>
      </c>
      <c r="G14" s="17">
        <v>-1030</v>
      </c>
      <c r="H14" s="17">
        <v>-15</v>
      </c>
      <c r="I14" s="17">
        <v>-765</v>
      </c>
      <c r="J14" s="17">
        <v>-250</v>
      </c>
      <c r="K14" s="17">
        <v>0</v>
      </c>
      <c r="L14" s="17">
        <v>-1030</v>
      </c>
      <c r="M14" s="17">
        <v>0</v>
      </c>
    </row>
    <row r="15" spans="1:13">
      <c r="B15" s="642" t="s">
        <v>5360</v>
      </c>
      <c r="C15" s="17">
        <v>-10</v>
      </c>
      <c r="D15" s="17"/>
      <c r="E15" s="17"/>
      <c r="F15" s="17"/>
      <c r="G15" s="17">
        <v>-10</v>
      </c>
      <c r="H15" s="17">
        <v>-10</v>
      </c>
      <c r="I15" s="17"/>
      <c r="J15" s="17"/>
      <c r="K15" s="17"/>
      <c r="L15" s="17">
        <v>-10</v>
      </c>
      <c r="M15" s="17">
        <v>0</v>
      </c>
    </row>
    <row r="16" spans="1:13">
      <c r="B16" s="642" t="s">
        <v>5361</v>
      </c>
      <c r="C16" s="17">
        <v>-5</v>
      </c>
      <c r="D16" s="17"/>
      <c r="E16" s="17"/>
      <c r="F16" s="17"/>
      <c r="G16" s="17">
        <v>-5</v>
      </c>
      <c r="H16" s="17">
        <v>-5</v>
      </c>
      <c r="I16" s="17"/>
      <c r="J16" s="17"/>
      <c r="K16" s="17"/>
      <c r="L16" s="17">
        <v>-5</v>
      </c>
      <c r="M16" s="17">
        <v>0</v>
      </c>
    </row>
    <row r="17" spans="2:13">
      <c r="B17" s="642" t="s">
        <v>5355</v>
      </c>
      <c r="C17" s="17"/>
      <c r="D17" s="17">
        <v>-300</v>
      </c>
      <c r="E17" s="17"/>
      <c r="F17" s="17"/>
      <c r="G17" s="17">
        <v>-300</v>
      </c>
      <c r="H17" s="17"/>
      <c r="I17" s="17">
        <v>-300</v>
      </c>
      <c r="J17" s="17"/>
      <c r="K17" s="17"/>
      <c r="L17" s="17">
        <v>-300</v>
      </c>
      <c r="M17" s="17">
        <v>0</v>
      </c>
    </row>
    <row r="18" spans="2:13">
      <c r="B18" s="642" t="s">
        <v>5357</v>
      </c>
      <c r="C18" s="17"/>
      <c r="D18" s="17">
        <v>-200</v>
      </c>
      <c r="E18" s="17"/>
      <c r="F18" s="17"/>
      <c r="G18" s="17">
        <v>-200</v>
      </c>
      <c r="H18" s="17"/>
      <c r="I18" s="17">
        <v>-200</v>
      </c>
      <c r="J18" s="17"/>
      <c r="K18" s="17"/>
      <c r="L18" s="17">
        <v>-200</v>
      </c>
      <c r="M18" s="17">
        <v>0</v>
      </c>
    </row>
    <row r="19" spans="2:13">
      <c r="B19" s="642" t="s">
        <v>5358</v>
      </c>
      <c r="C19" s="17"/>
      <c r="D19" s="17">
        <v>-200</v>
      </c>
      <c r="E19" s="17"/>
      <c r="F19" s="17"/>
      <c r="G19" s="17">
        <v>-200</v>
      </c>
      <c r="H19" s="17"/>
      <c r="I19" s="17">
        <v>-200</v>
      </c>
      <c r="J19" s="17"/>
      <c r="K19" s="17"/>
      <c r="L19" s="17">
        <v>-200</v>
      </c>
      <c r="M19" s="17">
        <v>0</v>
      </c>
    </row>
    <row r="20" spans="2:13">
      <c r="B20" s="642" t="s">
        <v>5359</v>
      </c>
      <c r="C20" s="17"/>
      <c r="D20" s="17">
        <v>-15</v>
      </c>
      <c r="E20" s="17"/>
      <c r="F20" s="17"/>
      <c r="G20" s="17">
        <v>-15</v>
      </c>
      <c r="H20" s="17"/>
      <c r="I20" s="17">
        <v>-15</v>
      </c>
      <c r="J20" s="17"/>
      <c r="K20" s="17"/>
      <c r="L20" s="17">
        <v>-15</v>
      </c>
      <c r="M20" s="17">
        <v>0</v>
      </c>
    </row>
    <row r="21" spans="2:13">
      <c r="B21" s="642" t="s">
        <v>5362</v>
      </c>
      <c r="C21" s="17"/>
      <c r="D21" s="17">
        <v>-50</v>
      </c>
      <c r="E21" s="17"/>
      <c r="F21" s="17"/>
      <c r="G21" s="17">
        <v>-50</v>
      </c>
      <c r="H21" s="17"/>
      <c r="I21" s="17">
        <v>-50</v>
      </c>
      <c r="J21" s="17"/>
      <c r="K21" s="17"/>
      <c r="L21" s="17">
        <v>-50</v>
      </c>
      <c r="M21" s="17">
        <v>0</v>
      </c>
    </row>
    <row r="22" spans="2:13">
      <c r="B22" s="642" t="s">
        <v>5356</v>
      </c>
      <c r="C22" s="17"/>
      <c r="D22" s="17"/>
      <c r="E22" s="17">
        <v>-250</v>
      </c>
      <c r="F22" s="17"/>
      <c r="G22" s="17">
        <v>-250</v>
      </c>
      <c r="H22" s="17"/>
      <c r="I22" s="17"/>
      <c r="J22" s="17">
        <v>-250</v>
      </c>
      <c r="K22" s="17"/>
      <c r="L22" s="17">
        <v>-250</v>
      </c>
      <c r="M22" s="17">
        <v>0</v>
      </c>
    </row>
    <row r="23" spans="2:13">
      <c r="B23" s="636" t="s">
        <v>2194</v>
      </c>
      <c r="C23" s="15">
        <v>-210</v>
      </c>
      <c r="D23" s="15">
        <v>0</v>
      </c>
      <c r="E23" s="15">
        <v>0</v>
      </c>
      <c r="F23" s="15">
        <v>0</v>
      </c>
      <c r="G23" s="15">
        <v>-210</v>
      </c>
      <c r="H23" s="15">
        <v>-118</v>
      </c>
      <c r="I23" s="15">
        <v>0</v>
      </c>
      <c r="J23" s="15">
        <v>0</v>
      </c>
      <c r="K23" s="15">
        <v>0</v>
      </c>
      <c r="L23" s="15">
        <v>-118</v>
      </c>
      <c r="M23" s="15">
        <v>92</v>
      </c>
    </row>
    <row r="24" spans="2:13">
      <c r="B24" s="637" t="s">
        <v>5708</v>
      </c>
      <c r="C24" s="17">
        <v>-150</v>
      </c>
      <c r="D24" s="17"/>
      <c r="E24" s="17"/>
      <c r="F24" s="17"/>
      <c r="G24" s="17">
        <v>-150</v>
      </c>
      <c r="H24" s="17">
        <v>-63</v>
      </c>
      <c r="I24" s="17"/>
      <c r="J24" s="17"/>
      <c r="K24" s="17"/>
      <c r="L24" s="17">
        <v>-63</v>
      </c>
      <c r="M24" s="17">
        <v>87</v>
      </c>
    </row>
    <row r="25" spans="2:13">
      <c r="B25" s="637" t="s">
        <v>5709</v>
      </c>
      <c r="C25" s="17">
        <v>-60</v>
      </c>
      <c r="D25" s="17"/>
      <c r="E25" s="17"/>
      <c r="F25" s="17"/>
      <c r="G25" s="17">
        <v>-60</v>
      </c>
      <c r="H25" s="17">
        <v>-55</v>
      </c>
      <c r="I25" s="17"/>
      <c r="J25" s="17"/>
      <c r="K25" s="17"/>
      <c r="L25" s="17">
        <v>-55</v>
      </c>
      <c r="M25" s="17">
        <v>5</v>
      </c>
    </row>
    <row r="26" spans="2:13">
      <c r="B26" s="636" t="s">
        <v>2195</v>
      </c>
      <c r="C26" s="15">
        <v>-127</v>
      </c>
      <c r="D26" s="15">
        <v>0</v>
      </c>
      <c r="E26" s="15">
        <v>-410</v>
      </c>
      <c r="F26" s="15">
        <v>0</v>
      </c>
      <c r="G26" s="15">
        <v>-537</v>
      </c>
      <c r="H26" s="15">
        <v>-127</v>
      </c>
      <c r="I26" s="15">
        <v>0</v>
      </c>
      <c r="J26" s="15">
        <v>-322.87857142857138</v>
      </c>
      <c r="K26" s="15">
        <v>0</v>
      </c>
      <c r="L26" s="15">
        <v>-449.87857142857138</v>
      </c>
      <c r="M26" s="15">
        <v>87.121428571428623</v>
      </c>
    </row>
    <row r="27" spans="2:13">
      <c r="B27" s="637" t="s">
        <v>5363</v>
      </c>
      <c r="C27" s="17">
        <v>-67</v>
      </c>
      <c r="D27" s="17"/>
      <c r="E27" s="17"/>
      <c r="F27" s="17"/>
      <c r="G27" s="17">
        <v>-67</v>
      </c>
      <c r="H27" s="17">
        <v>-67</v>
      </c>
      <c r="I27" s="17"/>
      <c r="J27" s="17"/>
      <c r="K27" s="17"/>
      <c r="L27" s="17">
        <v>-67</v>
      </c>
      <c r="M27" s="17">
        <v>0</v>
      </c>
    </row>
    <row r="28" spans="2:13">
      <c r="B28" s="637" t="s">
        <v>5364</v>
      </c>
      <c r="C28" s="17">
        <v>-60</v>
      </c>
      <c r="D28" s="17"/>
      <c r="E28" s="17"/>
      <c r="F28" s="17"/>
      <c r="G28" s="17">
        <v>-60</v>
      </c>
      <c r="H28" s="17">
        <v>-60</v>
      </c>
      <c r="I28" s="17"/>
      <c r="J28" s="17"/>
      <c r="K28" s="17"/>
      <c r="L28" s="17">
        <v>-60</v>
      </c>
      <c r="M28" s="17">
        <v>0</v>
      </c>
    </row>
    <row r="29" spans="2:13">
      <c r="B29" s="637" t="s">
        <v>5365</v>
      </c>
      <c r="C29" s="17"/>
      <c r="D29" s="17"/>
      <c r="E29" s="17">
        <v>-410</v>
      </c>
      <c r="F29" s="17"/>
      <c r="G29" s="17">
        <v>-410</v>
      </c>
      <c r="H29" s="17"/>
      <c r="I29" s="17"/>
      <c r="J29" s="17">
        <v>-322.87857142857138</v>
      </c>
      <c r="K29" s="17"/>
      <c r="L29" s="17">
        <v>-322.87857142857138</v>
      </c>
      <c r="M29" s="17">
        <v>87.121428571428623</v>
      </c>
    </row>
    <row r="30" spans="2:13">
      <c r="B30" s="636" t="s">
        <v>72</v>
      </c>
      <c r="C30" s="15">
        <v>-31</v>
      </c>
      <c r="D30" s="15">
        <v>139</v>
      </c>
      <c r="E30" s="15">
        <v>-1513</v>
      </c>
      <c r="F30" s="15">
        <v>0</v>
      </c>
      <c r="G30" s="15">
        <v>-1405</v>
      </c>
      <c r="H30" s="15">
        <v>-16.190000000000001</v>
      </c>
      <c r="I30" s="15">
        <v>139</v>
      </c>
      <c r="J30" s="15">
        <v>-1124.6139088794478</v>
      </c>
      <c r="K30" s="15">
        <v>0</v>
      </c>
      <c r="L30" s="15">
        <v>-1001.8039088794477</v>
      </c>
      <c r="M30" s="15">
        <v>403.1960911205523</v>
      </c>
    </row>
    <row r="31" spans="2:13">
      <c r="B31" s="637" t="s">
        <v>5371</v>
      </c>
      <c r="C31" s="17">
        <v>-31</v>
      </c>
      <c r="D31" s="17"/>
      <c r="E31" s="17"/>
      <c r="F31" s="17"/>
      <c r="G31" s="17">
        <v>-31</v>
      </c>
      <c r="H31" s="17">
        <v>-16.190000000000001</v>
      </c>
      <c r="I31" s="17"/>
      <c r="J31" s="17"/>
      <c r="K31" s="17"/>
      <c r="L31" s="17">
        <v>-16.190000000000001</v>
      </c>
      <c r="M31" s="17">
        <v>14.809999999999999</v>
      </c>
    </row>
    <row r="32" spans="2:13">
      <c r="B32" s="637" t="s">
        <v>5370</v>
      </c>
      <c r="C32" s="17"/>
      <c r="D32" s="17">
        <v>134</v>
      </c>
      <c r="E32" s="17"/>
      <c r="F32" s="17"/>
      <c r="G32" s="17">
        <v>134</v>
      </c>
      <c r="H32" s="17"/>
      <c r="I32" s="17">
        <v>134</v>
      </c>
      <c r="J32" s="17"/>
      <c r="K32" s="17"/>
      <c r="L32" s="17">
        <v>134</v>
      </c>
      <c r="M32" s="17">
        <v>0</v>
      </c>
    </row>
    <row r="33" spans="2:13">
      <c r="B33" s="637" t="s">
        <v>5368</v>
      </c>
      <c r="C33" s="17"/>
      <c r="D33" s="17">
        <v>5</v>
      </c>
      <c r="E33" s="17"/>
      <c r="F33" s="17"/>
      <c r="G33" s="17">
        <v>5</v>
      </c>
      <c r="H33" s="17"/>
      <c r="I33" s="17">
        <v>5</v>
      </c>
      <c r="J33" s="17"/>
      <c r="K33" s="17"/>
      <c r="L33" s="17">
        <v>5</v>
      </c>
      <c r="M33" s="17">
        <v>0</v>
      </c>
    </row>
    <row r="34" spans="2:13">
      <c r="B34" s="637" t="s">
        <v>5366</v>
      </c>
      <c r="C34" s="17"/>
      <c r="D34" s="17"/>
      <c r="E34" s="17">
        <v>-1458</v>
      </c>
      <c r="F34" s="17"/>
      <c r="G34" s="17">
        <v>-1458</v>
      </c>
      <c r="H34" s="17"/>
      <c r="I34" s="17"/>
      <c r="J34" s="17">
        <v>-1072.7966304594477</v>
      </c>
      <c r="K34" s="17"/>
      <c r="L34" s="17">
        <v>-1072.7966304594477</v>
      </c>
      <c r="M34" s="17">
        <v>385.20336954055233</v>
      </c>
    </row>
    <row r="35" spans="2:13">
      <c r="B35" s="637" t="s">
        <v>5367</v>
      </c>
      <c r="C35" s="17"/>
      <c r="D35" s="17"/>
      <c r="E35" s="17">
        <v>-25</v>
      </c>
      <c r="F35" s="17"/>
      <c r="G35" s="17">
        <v>-25</v>
      </c>
      <c r="H35" s="17"/>
      <c r="I35" s="17"/>
      <c r="J35" s="17">
        <v>-25</v>
      </c>
      <c r="K35" s="17"/>
      <c r="L35" s="17">
        <v>-25</v>
      </c>
      <c r="M35" s="17">
        <v>0</v>
      </c>
    </row>
    <row r="36" spans="2:13">
      <c r="B36" s="637" t="s">
        <v>5369</v>
      </c>
      <c r="C36" s="17"/>
      <c r="D36" s="17"/>
      <c r="E36" s="17">
        <v>-30</v>
      </c>
      <c r="F36" s="17"/>
      <c r="G36" s="17">
        <v>-30</v>
      </c>
      <c r="H36" s="17"/>
      <c r="I36" s="17"/>
      <c r="J36" s="17">
        <v>-26.817278420000001</v>
      </c>
      <c r="K36" s="17"/>
      <c r="L36" s="17">
        <v>-26.817278420000001</v>
      </c>
      <c r="M36" s="17">
        <v>3.1827215799999991</v>
      </c>
    </row>
    <row r="37" spans="2:13" ht="78.75" customHeight="1">
      <c r="B37" s="763" t="s">
        <v>5722</v>
      </c>
      <c r="C37" s="763"/>
      <c r="D37" s="763"/>
      <c r="E37" s="763"/>
      <c r="F37" s="763"/>
      <c r="G37" s="763"/>
      <c r="H37" s="763"/>
      <c r="I37" s="763"/>
      <c r="J37" s="763"/>
      <c r="K37" s="763"/>
      <c r="L37" s="763"/>
      <c r="M37" s="763"/>
    </row>
    <row r="38" spans="2:13" ht="15" customHeight="1"/>
  </sheetData>
  <mergeCells count="6">
    <mergeCell ref="B3:M3"/>
    <mergeCell ref="H4:L4"/>
    <mergeCell ref="M4:M5"/>
    <mergeCell ref="B37:M37"/>
    <mergeCell ref="B4:B5"/>
    <mergeCell ref="C4:G4"/>
  </mergeCells>
  <pageMargins left="0.7" right="0.7" top="0.75" bottom="0.75" header="0.3" footer="0.3"/>
  <drawing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7187-8E08-45E3-805D-69D7FF2D0FFD}">
  <sheetPr codeName="Folha236">
    <tabColor rgb="FF0035BA"/>
  </sheetPr>
  <dimension ref="A1:I33"/>
  <sheetViews>
    <sheetView showGridLines="0" workbookViewId="0">
      <selection activeCell="B3" sqref="B3:H3"/>
    </sheetView>
  </sheetViews>
  <sheetFormatPr baseColWidth="10" defaultColWidth="0" defaultRowHeight="15" zeroHeight="1"/>
  <cols>
    <col min="1" max="1" width="8.6640625" customWidth="1"/>
    <col min="2" max="2" width="40.1640625" customWidth="1"/>
    <col min="3" max="8" width="7.83203125" customWidth="1"/>
    <col min="9" max="9" width="49" customWidth="1"/>
    <col min="10" max="16384" width="8.6640625" hidden="1"/>
  </cols>
  <sheetData>
    <row r="1" spans="1:9" ht="100" customHeight="1">
      <c r="A1" s="20" t="s">
        <v>50</v>
      </c>
    </row>
    <row r="2" spans="1:9" ht="30" customHeight="1">
      <c r="A2" s="9"/>
      <c r="B2" s="781" t="s">
        <v>5795</v>
      </c>
      <c r="C2" s="781"/>
      <c r="D2" s="781"/>
      <c r="E2" s="781"/>
      <c r="F2" s="781"/>
      <c r="G2" s="781"/>
      <c r="H2" s="781"/>
      <c r="I2" s="57"/>
    </row>
    <row r="3" spans="1:9">
      <c r="A3" s="10"/>
      <c r="B3" s="790" t="s">
        <v>1019</v>
      </c>
      <c r="C3" s="790"/>
      <c r="D3" s="790"/>
      <c r="E3" s="790"/>
      <c r="F3" s="790"/>
      <c r="G3" s="790"/>
      <c r="H3" s="790"/>
    </row>
    <row r="4" spans="1:9" ht="20" customHeight="1">
      <c r="B4" s="797" t="s">
        <v>3857</v>
      </c>
      <c r="C4" s="797" t="s">
        <v>5195</v>
      </c>
      <c r="D4" s="797"/>
      <c r="E4" s="797"/>
      <c r="F4" s="797" t="s">
        <v>5196</v>
      </c>
      <c r="G4" s="797"/>
      <c r="H4" s="797"/>
    </row>
    <row r="5" spans="1:9" ht="20" customHeight="1">
      <c r="B5" s="797"/>
      <c r="C5" s="11">
        <v>2022</v>
      </c>
      <c r="D5" s="11">
        <v>2023</v>
      </c>
      <c r="E5" s="11" t="s">
        <v>335</v>
      </c>
      <c r="F5" s="11">
        <v>2022</v>
      </c>
      <c r="G5" s="11">
        <v>2023</v>
      </c>
      <c r="H5" s="11" t="s">
        <v>335</v>
      </c>
    </row>
    <row r="6" spans="1:9">
      <c r="B6" s="21" t="s">
        <v>5197</v>
      </c>
      <c r="C6" s="22">
        <v>358.65516582000015</v>
      </c>
      <c r="D6" s="22">
        <v>481.8187512500001</v>
      </c>
      <c r="E6" s="22">
        <v>123.16358542999996</v>
      </c>
      <c r="F6" s="22">
        <v>146.38307482999988</v>
      </c>
      <c r="G6" s="22">
        <v>249.58214603000013</v>
      </c>
      <c r="H6" s="22">
        <v>103.19907120000025</v>
      </c>
    </row>
    <row r="7" spans="1:9">
      <c r="B7" s="43" t="s">
        <v>3998</v>
      </c>
      <c r="C7" s="24">
        <v>53.327460200000004</v>
      </c>
      <c r="D7" s="24">
        <v>63.84995885</v>
      </c>
      <c r="E7" s="24">
        <v>10.522498649999996</v>
      </c>
      <c r="F7" s="24">
        <v>23.628544920000003</v>
      </c>
      <c r="G7" s="24">
        <v>42.59024651</v>
      </c>
      <c r="H7" s="24">
        <v>18.961701589999997</v>
      </c>
    </row>
    <row r="8" spans="1:9">
      <c r="B8" s="43" t="s">
        <v>5198</v>
      </c>
      <c r="C8" s="24">
        <v>32.630310920000007</v>
      </c>
      <c r="D8" s="24">
        <v>43.210088949999992</v>
      </c>
      <c r="E8" s="24">
        <v>10.579778029999986</v>
      </c>
      <c r="F8" s="24">
        <v>11.541850770000003</v>
      </c>
      <c r="G8" s="24">
        <v>26.674657420000003</v>
      </c>
      <c r="H8" s="24">
        <v>15.132806649999999</v>
      </c>
    </row>
    <row r="9" spans="1:9">
      <c r="B9" s="43" t="s">
        <v>5199</v>
      </c>
      <c r="C9" s="24">
        <v>4.3397238199999997</v>
      </c>
      <c r="D9" s="24">
        <v>2.5415438199999998</v>
      </c>
      <c r="E9" s="24">
        <v>-1.7981799999999999</v>
      </c>
      <c r="F9" s="24">
        <v>0.35903579000000008</v>
      </c>
      <c r="G9" s="24">
        <v>0.13800770000000001</v>
      </c>
      <c r="H9" s="24">
        <v>-0.22102809000000007</v>
      </c>
    </row>
    <row r="10" spans="1:9">
      <c r="B10" s="43" t="s">
        <v>5200</v>
      </c>
      <c r="C10" s="24">
        <v>16.357425460000002</v>
      </c>
      <c r="D10" s="24">
        <v>18.098326080000007</v>
      </c>
      <c r="E10" s="24">
        <v>1.740900620000005</v>
      </c>
      <c r="F10" s="24">
        <v>11.72765836</v>
      </c>
      <c r="G10" s="24">
        <v>15.777581390000002</v>
      </c>
      <c r="H10" s="24">
        <v>4.0499230300000022</v>
      </c>
    </row>
    <row r="11" spans="1:9">
      <c r="B11" s="152" t="s">
        <v>5201</v>
      </c>
      <c r="C11" s="24"/>
      <c r="D11" s="24"/>
      <c r="E11" s="24"/>
      <c r="F11" s="24"/>
      <c r="G11" s="24"/>
      <c r="H11" s="24"/>
    </row>
    <row r="12" spans="1:9">
      <c r="B12" s="493" t="s">
        <v>4469</v>
      </c>
      <c r="C12" s="24">
        <v>4.1030192799999998</v>
      </c>
      <c r="D12" s="24">
        <v>2.0598477799999997</v>
      </c>
      <c r="E12" s="24">
        <v>-2.0431715000000001</v>
      </c>
      <c r="F12" s="24">
        <v>2.1699280000000001</v>
      </c>
      <c r="G12" s="24">
        <v>1.0459713500000001</v>
      </c>
      <c r="H12" s="24">
        <v>-1.12395665</v>
      </c>
    </row>
    <row r="13" spans="1:9">
      <c r="B13" s="43" t="s">
        <v>3999</v>
      </c>
      <c r="C13" s="24">
        <v>251.07018821000014</v>
      </c>
      <c r="D13" s="24">
        <v>331.98804818000008</v>
      </c>
      <c r="E13" s="24">
        <v>80.917859969999938</v>
      </c>
      <c r="F13" s="24">
        <v>116.0397387299999</v>
      </c>
      <c r="G13" s="24">
        <v>180.51880703000009</v>
      </c>
      <c r="H13" s="24">
        <v>64.479068300000193</v>
      </c>
    </row>
    <row r="14" spans="1:9">
      <c r="B14" s="152" t="s">
        <v>5202</v>
      </c>
      <c r="C14" s="24"/>
      <c r="D14" s="24"/>
      <c r="E14" s="24"/>
      <c r="F14" s="24"/>
      <c r="G14" s="24"/>
      <c r="H14" s="24"/>
    </row>
    <row r="15" spans="1:9">
      <c r="B15" s="493" t="s">
        <v>5203</v>
      </c>
      <c r="C15" s="24">
        <v>92.336613510000006</v>
      </c>
      <c r="D15" s="24">
        <v>112.12322684999999</v>
      </c>
      <c r="E15" s="24">
        <v>19.786613339999988</v>
      </c>
      <c r="F15" s="24">
        <v>0</v>
      </c>
      <c r="G15" s="24">
        <v>0</v>
      </c>
      <c r="H15" s="24">
        <v>0</v>
      </c>
    </row>
    <row r="16" spans="1:9">
      <c r="B16" s="493" t="s">
        <v>4575</v>
      </c>
      <c r="C16" s="24">
        <v>15.500608720000001</v>
      </c>
      <c r="D16" s="24">
        <v>63.009110939999999</v>
      </c>
      <c r="E16" s="24">
        <v>47.508502219999997</v>
      </c>
      <c r="F16" s="24">
        <v>15.500608720000001</v>
      </c>
      <c r="G16" s="24">
        <v>63.009110939999999</v>
      </c>
      <c r="H16" s="24">
        <v>47.508502219999997</v>
      </c>
    </row>
    <row r="17" spans="2:8">
      <c r="B17" s="493" t="s">
        <v>5204</v>
      </c>
      <c r="C17" s="24">
        <v>24.25255885</v>
      </c>
      <c r="D17" s="24">
        <v>30.847320589999999</v>
      </c>
      <c r="E17" s="24">
        <v>6.5947617399999992</v>
      </c>
      <c r="F17" s="24">
        <v>24.25255885</v>
      </c>
      <c r="G17" s="24">
        <v>30.847320589999999</v>
      </c>
      <c r="H17" s="24">
        <v>6.5947617399999992</v>
      </c>
    </row>
    <row r="18" spans="2:8">
      <c r="B18" s="493" t="s">
        <v>5205</v>
      </c>
      <c r="C18" s="24">
        <v>24.356793360000001</v>
      </c>
      <c r="D18" s="24">
        <v>26.740830559999999</v>
      </c>
      <c r="E18" s="24">
        <v>2.3840371999999981</v>
      </c>
      <c r="F18" s="24">
        <v>24.356793360000001</v>
      </c>
      <c r="G18" s="24">
        <v>26.740830559999999</v>
      </c>
      <c r="H18" s="24">
        <v>2.3840371999999981</v>
      </c>
    </row>
    <row r="19" spans="2:8">
      <c r="B19" s="589" t="s">
        <v>3464</v>
      </c>
      <c r="C19" s="24">
        <v>4.6796115700000005</v>
      </c>
      <c r="D19" s="24">
        <v>6.559923819999999</v>
      </c>
      <c r="E19" s="24">
        <v>1.8803122499999985</v>
      </c>
      <c r="F19" s="24">
        <v>2.0561680000000002E-2</v>
      </c>
      <c r="G19" s="24">
        <v>3.2190759999999999E-2</v>
      </c>
      <c r="H19" s="24">
        <v>1.1629079999999997E-2</v>
      </c>
    </row>
    <row r="20" spans="2:8">
      <c r="B20" s="589" t="s">
        <v>429</v>
      </c>
      <c r="C20" s="24">
        <v>34.358514169999999</v>
      </c>
      <c r="D20" s="24">
        <v>35.868967820000009</v>
      </c>
      <c r="E20" s="24">
        <v>1.5104536500000094</v>
      </c>
      <c r="F20" s="24">
        <v>2.9140756899999998</v>
      </c>
      <c r="G20" s="24">
        <v>10.248042410000002</v>
      </c>
      <c r="H20" s="24">
        <v>7.333966720000002</v>
      </c>
    </row>
    <row r="21" spans="2:8">
      <c r="B21" s="589" t="s">
        <v>5206</v>
      </c>
      <c r="C21" s="24">
        <v>26.593759939999998</v>
      </c>
      <c r="D21" s="24">
        <v>25.958134860000008</v>
      </c>
      <c r="E21" s="24">
        <v>-0.63562507999998985</v>
      </c>
      <c r="F21" s="24">
        <v>0.77017857000000012</v>
      </c>
      <c r="G21" s="24">
        <v>1.4102118600000002</v>
      </c>
      <c r="H21" s="24">
        <v>0.64003329000000009</v>
      </c>
    </row>
    <row r="22" spans="2:8">
      <c r="B22" s="589" t="s">
        <v>5207</v>
      </c>
      <c r="C22" s="24">
        <v>7.7647542300000003</v>
      </c>
      <c r="D22" s="24">
        <v>9.9108329600000005</v>
      </c>
      <c r="E22" s="24">
        <v>2.1460787300000002</v>
      </c>
      <c r="F22" s="24">
        <v>2.1438971199999997</v>
      </c>
      <c r="G22" s="24">
        <v>8.8378305500000014</v>
      </c>
      <c r="H22" s="24">
        <v>6.6939334300000013</v>
      </c>
    </row>
    <row r="23" spans="2:8">
      <c r="B23" s="589" t="s">
        <v>3066</v>
      </c>
      <c r="C23" s="24">
        <v>0.81804487000000004</v>
      </c>
      <c r="D23" s="24">
        <v>3.3525594500000002</v>
      </c>
      <c r="E23" s="24">
        <v>2.5345145800000002</v>
      </c>
      <c r="F23" s="24">
        <v>0.21580868</v>
      </c>
      <c r="G23" s="24">
        <v>1.0714106000000001</v>
      </c>
      <c r="H23" s="24">
        <v>0.85560192000000013</v>
      </c>
    </row>
    <row r="24" spans="2:8">
      <c r="B24" s="589" t="s">
        <v>428</v>
      </c>
      <c r="C24" s="24">
        <v>14.401346800000004</v>
      </c>
      <c r="D24" s="24">
        <v>40.199293129999994</v>
      </c>
      <c r="E24" s="24">
        <v>25.797946329999988</v>
      </c>
      <c r="F24" s="24">
        <v>3.56434513</v>
      </c>
      <c r="G24" s="24">
        <v>15.121448720000005</v>
      </c>
      <c r="H24" s="24">
        <v>11.557103590000006</v>
      </c>
    </row>
    <row r="25" spans="2:8">
      <c r="B25" s="21" t="s">
        <v>5208</v>
      </c>
      <c r="C25" s="22">
        <v>9.4908112299999967</v>
      </c>
      <c r="D25" s="22">
        <v>26.112780969999999</v>
      </c>
      <c r="E25" s="22">
        <v>16.621969740000004</v>
      </c>
      <c r="F25" s="22">
        <v>7.0994896499999989</v>
      </c>
      <c r="G25" s="22">
        <v>9.8322728700000006</v>
      </c>
      <c r="H25" s="22">
        <v>2.7327832200000017</v>
      </c>
    </row>
    <row r="26" spans="2:8">
      <c r="B26" s="43" t="s">
        <v>4267</v>
      </c>
      <c r="C26" s="146">
        <v>8.4012718699999969</v>
      </c>
      <c r="D26" s="146">
        <v>11.785881119999996</v>
      </c>
      <c r="E26" s="146">
        <v>3.3846092499999987</v>
      </c>
      <c r="F26" s="146">
        <v>6.1972176799999987</v>
      </c>
      <c r="G26" s="146">
        <v>9.6596509800000003</v>
      </c>
      <c r="H26" s="146">
        <v>3.4624333000000016</v>
      </c>
    </row>
    <row r="27" spans="2:8">
      <c r="B27" s="43" t="s">
        <v>3234</v>
      </c>
      <c r="C27" s="24">
        <v>0.90227196999999992</v>
      </c>
      <c r="D27" s="24">
        <v>14.324106840000001</v>
      </c>
      <c r="E27" s="24">
        <v>13.421834870000001</v>
      </c>
      <c r="F27" s="24">
        <v>0.90227196999999992</v>
      </c>
      <c r="G27" s="24">
        <v>0.17262189</v>
      </c>
      <c r="H27" s="24">
        <v>-0.72965007999999987</v>
      </c>
    </row>
    <row r="28" spans="2:8">
      <c r="B28" s="43" t="s">
        <v>5206</v>
      </c>
      <c r="C28" s="24">
        <v>0.90227196999999992</v>
      </c>
      <c r="D28" s="24">
        <v>14.1750433</v>
      </c>
      <c r="E28" s="24">
        <v>13.272771330000001</v>
      </c>
      <c r="F28" s="24">
        <v>0.90227196999999992</v>
      </c>
      <c r="G28" s="24">
        <v>2.3558350000000002E-2</v>
      </c>
      <c r="H28" s="24">
        <v>-0.87871361999999997</v>
      </c>
    </row>
    <row r="29" spans="2:8">
      <c r="B29" s="43" t="s">
        <v>5207</v>
      </c>
      <c r="C29" s="24">
        <v>0</v>
      </c>
      <c r="D29" s="24">
        <v>0.14906353999999999</v>
      </c>
      <c r="E29" s="24">
        <v>0.14906353999999999</v>
      </c>
      <c r="F29" s="24">
        <v>0</v>
      </c>
      <c r="G29" s="24">
        <v>0.14906353999999999</v>
      </c>
      <c r="H29" s="24">
        <v>0.14906353999999999</v>
      </c>
    </row>
    <row r="30" spans="2:8">
      <c r="B30" s="43" t="s">
        <v>4000</v>
      </c>
      <c r="C30" s="24">
        <v>0.18726739000000001</v>
      </c>
      <c r="D30" s="24">
        <v>2.7930100000000003E-3</v>
      </c>
      <c r="E30" s="24">
        <v>-0.18447437999999999</v>
      </c>
      <c r="F30" s="24">
        <v>0</v>
      </c>
      <c r="G30" s="24">
        <v>0</v>
      </c>
      <c r="H30" s="24">
        <v>0</v>
      </c>
    </row>
    <row r="31" spans="2:8">
      <c r="B31" s="581" t="s">
        <v>93</v>
      </c>
      <c r="C31" s="590">
        <v>368.14597705000017</v>
      </c>
      <c r="D31" s="590">
        <v>507.93153222000012</v>
      </c>
      <c r="E31" s="590">
        <v>139.78555516999995</v>
      </c>
      <c r="F31" s="590">
        <v>153.48256447999989</v>
      </c>
      <c r="G31" s="590">
        <v>259.41441890000016</v>
      </c>
      <c r="H31" s="590">
        <v>105.93185442000026</v>
      </c>
    </row>
    <row r="32" spans="2:8" ht="97.5" customHeight="1">
      <c r="B32" s="763" t="s">
        <v>5796</v>
      </c>
      <c r="C32" s="763"/>
      <c r="D32" s="763"/>
      <c r="E32" s="763"/>
      <c r="F32" s="763"/>
      <c r="G32" s="763"/>
      <c r="H32" s="763"/>
    </row>
    <row r="33"/>
  </sheetData>
  <mergeCells count="6">
    <mergeCell ref="B4:B5"/>
    <mergeCell ref="C4:E4"/>
    <mergeCell ref="F4:H4"/>
    <mergeCell ref="B32:H32"/>
    <mergeCell ref="B2:H2"/>
    <mergeCell ref="B3:H3"/>
  </mergeCells>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97536-FA01-4DE1-8931-C7966B4F5D2D}">
  <sheetPr codeName="Folha237">
    <tabColor rgb="FF0035BA"/>
  </sheetPr>
  <dimension ref="A1:F28"/>
  <sheetViews>
    <sheetView showGridLines="0" workbookViewId="0">
      <selection activeCell="B2" sqref="B2:E2"/>
    </sheetView>
  </sheetViews>
  <sheetFormatPr baseColWidth="10" defaultColWidth="0" defaultRowHeight="15" zeroHeight="1"/>
  <cols>
    <col min="1" max="1" width="8.6640625" customWidth="1"/>
    <col min="2" max="2" width="34" customWidth="1"/>
    <col min="3" max="5" width="8.6640625" customWidth="1"/>
    <col min="6" max="6" width="60.33203125" customWidth="1"/>
    <col min="7" max="16384" width="8.6640625" hidden="1"/>
  </cols>
  <sheetData>
    <row r="1" spans="1:6" ht="100" customHeight="1">
      <c r="A1" s="20" t="s">
        <v>50</v>
      </c>
    </row>
    <row r="2" spans="1:6" ht="52.5" customHeight="1">
      <c r="A2" s="9"/>
      <c r="B2" s="860" t="s">
        <v>5797</v>
      </c>
      <c r="C2" s="860"/>
      <c r="D2" s="860"/>
      <c r="E2" s="860"/>
    </row>
    <row r="3" spans="1:6">
      <c r="A3" s="10"/>
      <c r="B3" s="790" t="s">
        <v>1019</v>
      </c>
      <c r="C3" s="790"/>
      <c r="D3" s="790"/>
      <c r="E3" s="790"/>
      <c r="F3" s="10"/>
    </row>
    <row r="4" spans="1:6" ht="20" customHeight="1">
      <c r="B4" s="797" t="s">
        <v>3857</v>
      </c>
      <c r="C4" s="797" t="s">
        <v>5209</v>
      </c>
      <c r="D4" s="797"/>
      <c r="E4" s="797"/>
    </row>
    <row r="5" spans="1:6" ht="20" customHeight="1">
      <c r="B5" s="797"/>
      <c r="C5" s="11">
        <v>2022</v>
      </c>
      <c r="D5" s="11">
        <v>2023</v>
      </c>
      <c r="E5" s="11" t="s">
        <v>335</v>
      </c>
    </row>
    <row r="6" spans="1:6">
      <c r="B6" s="591" t="s">
        <v>5197</v>
      </c>
      <c r="C6" s="22">
        <v>2179.8631065900008</v>
      </c>
      <c r="D6" s="22">
        <v>1826.7743586200002</v>
      </c>
      <c r="E6" s="22">
        <v>-353.08874797000067</v>
      </c>
    </row>
    <row r="7" spans="1:6">
      <c r="B7" s="592" t="s">
        <v>3998</v>
      </c>
      <c r="C7" s="24">
        <v>96.109174690000003</v>
      </c>
      <c r="D7" s="24">
        <v>107.53768334</v>
      </c>
      <c r="E7" s="24">
        <v>11.428508649999998</v>
      </c>
    </row>
    <row r="8" spans="1:6">
      <c r="B8" s="592" t="s">
        <v>5210</v>
      </c>
      <c r="C8" s="24">
        <v>36.324983009999997</v>
      </c>
      <c r="D8" s="24">
        <v>40.964237369999999</v>
      </c>
      <c r="E8" s="24">
        <v>4.6392543600000025</v>
      </c>
    </row>
    <row r="9" spans="1:6">
      <c r="B9" s="592" t="s">
        <v>5211</v>
      </c>
      <c r="C9" s="24">
        <v>18.831311209999999</v>
      </c>
      <c r="D9" s="24">
        <v>17.014974819999999</v>
      </c>
      <c r="E9" s="24">
        <v>-1.81633639</v>
      </c>
    </row>
    <row r="10" spans="1:6">
      <c r="B10" s="592" t="s">
        <v>5212</v>
      </c>
      <c r="C10" s="24">
        <v>40.952880469999997</v>
      </c>
      <c r="D10" s="24">
        <v>49.558471150000003</v>
      </c>
      <c r="E10" s="24">
        <v>8.6055906800000059</v>
      </c>
    </row>
    <row r="11" spans="1:6">
      <c r="B11" s="593" t="s">
        <v>5213</v>
      </c>
      <c r="C11" s="24"/>
      <c r="D11" s="24"/>
      <c r="E11" s="24"/>
    </row>
    <row r="12" spans="1:6">
      <c r="B12" s="592" t="s">
        <v>5214</v>
      </c>
      <c r="C12" s="24">
        <v>1.4222901800000001</v>
      </c>
      <c r="D12" s="24">
        <v>1.3153731399999999</v>
      </c>
      <c r="E12" s="24">
        <v>-0.10691704000000013</v>
      </c>
    </row>
    <row r="13" spans="1:6">
      <c r="B13" s="592" t="s">
        <v>3999</v>
      </c>
      <c r="C13" s="24">
        <v>2082.8449552400002</v>
      </c>
      <c r="D13" s="24">
        <v>1718.3295243</v>
      </c>
      <c r="E13" s="24">
        <v>-364.51543094000021</v>
      </c>
    </row>
    <row r="14" spans="1:6">
      <c r="B14" s="592" t="s">
        <v>3464</v>
      </c>
      <c r="C14" s="24">
        <v>0.41238227999999999</v>
      </c>
      <c r="D14" s="24">
        <v>0.44428237000000004</v>
      </c>
      <c r="E14" s="24">
        <v>3.1900090000000048E-2</v>
      </c>
    </row>
    <row r="15" spans="1:6">
      <c r="B15" s="592" t="s">
        <v>429</v>
      </c>
      <c r="C15" s="24">
        <v>9.4612000000000006E-4</v>
      </c>
      <c r="D15" s="24">
        <v>1.7710280000000002E-2</v>
      </c>
      <c r="E15" s="24">
        <v>1.676416E-2</v>
      </c>
    </row>
    <row r="16" spans="1:6">
      <c r="B16" s="592" t="s">
        <v>5215</v>
      </c>
      <c r="C16" s="146">
        <v>0</v>
      </c>
      <c r="D16" s="146">
        <v>0</v>
      </c>
      <c r="E16" s="146">
        <v>0</v>
      </c>
    </row>
    <row r="17" spans="2:5">
      <c r="B17" s="592" t="s">
        <v>5207</v>
      </c>
      <c r="C17" s="24">
        <v>9.4612000000000006E-4</v>
      </c>
      <c r="D17" s="24">
        <v>1.7710280000000002E-2</v>
      </c>
      <c r="E17" s="24">
        <v>1.676416E-2</v>
      </c>
    </row>
    <row r="18" spans="2:5">
      <c r="B18" s="592" t="s">
        <v>3066</v>
      </c>
      <c r="C18" s="24">
        <v>0</v>
      </c>
      <c r="D18" s="24">
        <v>2.1076049999999999E-2</v>
      </c>
      <c r="E18" s="24">
        <v>2.1076049999999999E-2</v>
      </c>
    </row>
    <row r="19" spans="2:5">
      <c r="B19" s="592" t="s">
        <v>428</v>
      </c>
      <c r="C19" s="24">
        <v>0.49564826000000001</v>
      </c>
      <c r="D19" s="24">
        <v>0.42408227999999998</v>
      </c>
      <c r="E19" s="24">
        <v>-7.1565980000000029E-2</v>
      </c>
    </row>
    <row r="20" spans="2:5">
      <c r="B20" s="591" t="s">
        <v>5208</v>
      </c>
      <c r="C20" s="22">
        <v>54.100120660000002</v>
      </c>
      <c r="D20" s="22">
        <v>37.670028240000001</v>
      </c>
      <c r="E20" s="22">
        <v>-16.430092420000001</v>
      </c>
    </row>
    <row r="21" spans="2:5">
      <c r="B21" s="592" t="s">
        <v>4267</v>
      </c>
      <c r="C21" s="24">
        <v>54.100120660000002</v>
      </c>
      <c r="D21" s="24">
        <v>37.681673160000003</v>
      </c>
      <c r="E21" s="24">
        <v>-16.418447499999999</v>
      </c>
    </row>
    <row r="22" spans="2:5">
      <c r="B22" s="592" t="s">
        <v>3234</v>
      </c>
      <c r="C22" s="24">
        <v>0</v>
      </c>
      <c r="D22" s="24">
        <v>-1.164492E-2</v>
      </c>
      <c r="E22" s="24">
        <v>-1.164492E-2</v>
      </c>
    </row>
    <row r="23" spans="2:5">
      <c r="B23" s="592" t="s">
        <v>5215</v>
      </c>
      <c r="C23" s="24">
        <v>0</v>
      </c>
      <c r="D23" s="24">
        <v>0</v>
      </c>
      <c r="E23" s="24">
        <v>0</v>
      </c>
    </row>
    <row r="24" spans="2:5">
      <c r="B24" s="592" t="s">
        <v>5216</v>
      </c>
      <c r="C24" s="24">
        <v>0</v>
      </c>
      <c r="D24" s="24">
        <v>-1.164492E-2</v>
      </c>
      <c r="E24" s="24">
        <v>-1.164492E-2</v>
      </c>
    </row>
    <row r="25" spans="2:5">
      <c r="B25" s="592" t="s">
        <v>4000</v>
      </c>
      <c r="C25" s="24">
        <v>0</v>
      </c>
      <c r="D25" s="24">
        <v>0</v>
      </c>
      <c r="E25" s="24">
        <v>0</v>
      </c>
    </row>
    <row r="26" spans="2:5">
      <c r="B26" s="581" t="s">
        <v>93</v>
      </c>
      <c r="C26" s="590">
        <v>2233.9632272500007</v>
      </c>
      <c r="D26" s="590">
        <v>1864.4443868600001</v>
      </c>
      <c r="E26" s="590">
        <v>-369.51884039000061</v>
      </c>
    </row>
    <row r="27" spans="2:5" ht="57.75" customHeight="1">
      <c r="B27" s="763" t="s">
        <v>5798</v>
      </c>
      <c r="C27" s="763"/>
      <c r="D27" s="763"/>
      <c r="E27" s="763"/>
    </row>
    <row r="28" spans="2:5"/>
  </sheetData>
  <mergeCells count="5">
    <mergeCell ref="B4:B5"/>
    <mergeCell ref="C4:E4"/>
    <mergeCell ref="B27:E27"/>
    <mergeCell ref="B2:E2"/>
    <mergeCell ref="B3:E3"/>
  </mergeCells>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AA75D-E2EE-4618-98C8-A6B5D1FBFC46}">
  <sheetPr codeName="Folha99">
    <tabColor rgb="FF0035BA"/>
  </sheetPr>
  <dimension ref="A1:G13"/>
  <sheetViews>
    <sheetView showGridLines="0" workbookViewId="0">
      <selection activeCell="B3" sqref="B3:F3"/>
    </sheetView>
  </sheetViews>
  <sheetFormatPr baseColWidth="10" defaultColWidth="0" defaultRowHeight="14.5" customHeight="1" zeroHeight="1"/>
  <cols>
    <col min="1" max="1" width="9.1640625" customWidth="1"/>
    <col min="2" max="2" width="27.5" customWidth="1"/>
    <col min="3" max="6" width="8.5" customWidth="1"/>
    <col min="7" max="7" width="56.33203125" customWidth="1"/>
    <col min="8" max="16384" width="9.1640625" hidden="1"/>
  </cols>
  <sheetData>
    <row r="1" spans="1:6" ht="100" customHeight="1">
      <c r="A1" s="20" t="s">
        <v>50</v>
      </c>
    </row>
    <row r="2" spans="1:6" ht="16">
      <c r="A2" s="9"/>
      <c r="B2" s="9" t="s">
        <v>5799</v>
      </c>
      <c r="C2" s="9"/>
      <c r="D2" s="9"/>
    </row>
    <row r="3" spans="1:6" ht="15">
      <c r="A3" s="10"/>
      <c r="B3" s="790" t="s">
        <v>1019</v>
      </c>
      <c r="C3" s="790"/>
      <c r="D3" s="790"/>
      <c r="E3" s="790"/>
      <c r="F3" s="790"/>
    </row>
    <row r="4" spans="1:6" ht="30" customHeight="1">
      <c r="B4" s="11" t="s">
        <v>1020</v>
      </c>
      <c r="C4" s="11">
        <v>2020</v>
      </c>
      <c r="D4" s="11">
        <v>2021</v>
      </c>
      <c r="E4" s="11">
        <v>2022</v>
      </c>
      <c r="F4" s="11">
        <v>2023</v>
      </c>
    </row>
    <row r="5" spans="1:6" ht="15">
      <c r="B5" s="46" t="s">
        <v>1021</v>
      </c>
      <c r="C5" s="47">
        <v>299</v>
      </c>
      <c r="D5" s="47">
        <v>339.09370999999999</v>
      </c>
      <c r="E5" s="47">
        <v>725.2</v>
      </c>
      <c r="F5" s="47">
        <v>446.48454099999998</v>
      </c>
    </row>
    <row r="6" spans="1:6" ht="15">
      <c r="B6" s="46" t="s">
        <v>1022</v>
      </c>
      <c r="C6" s="47">
        <v>0</v>
      </c>
      <c r="D6" s="47">
        <v>0</v>
      </c>
      <c r="E6" s="47">
        <v>400</v>
      </c>
      <c r="F6" s="47">
        <v>0</v>
      </c>
    </row>
    <row r="7" spans="1:6" ht="15">
      <c r="B7" s="46" t="s">
        <v>1023</v>
      </c>
      <c r="C7" s="47">
        <v>1449.79082561</v>
      </c>
      <c r="D7" s="47">
        <v>204.07499999999999</v>
      </c>
      <c r="E7" s="47">
        <v>249.5</v>
      </c>
      <c r="F7" s="47">
        <v>0</v>
      </c>
    </row>
    <row r="8" spans="1:6" ht="15">
      <c r="B8" s="13" t="s">
        <v>56</v>
      </c>
      <c r="C8" s="51">
        <v>1748.79082561</v>
      </c>
      <c r="D8" s="51">
        <v>543.16870999999992</v>
      </c>
      <c r="E8" s="51">
        <v>1374.7</v>
      </c>
      <c r="F8" s="51">
        <v>446.48454099999998</v>
      </c>
    </row>
    <row r="9" spans="1:6" ht="15">
      <c r="B9" s="41" t="s">
        <v>528</v>
      </c>
      <c r="C9" s="41"/>
      <c r="D9" s="41"/>
      <c r="E9" s="41"/>
      <c r="F9" s="41"/>
    </row>
    <row r="10" spans="1:6" ht="15"/>
    <row r="11" spans="1:6" ht="15" hidden="1">
      <c r="A11" s="10"/>
    </row>
    <row r="12" spans="1:6" ht="15" hidden="1">
      <c r="A12" s="10"/>
    </row>
    <row r="13" spans="1:6" ht="15" hidden="1"/>
  </sheetData>
  <mergeCells count="1">
    <mergeCell ref="B3:F3"/>
  </mergeCells>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B92BE-7314-43E5-B793-9729F91FD8DA}">
  <sheetPr codeName="Folha50">
    <tabColor rgb="FF0035BA"/>
  </sheetPr>
  <dimension ref="A1:K40"/>
  <sheetViews>
    <sheetView showGridLines="0" workbookViewId="0">
      <selection activeCell="B3" sqref="B3:J3"/>
    </sheetView>
  </sheetViews>
  <sheetFormatPr baseColWidth="10" defaultColWidth="0" defaultRowHeight="14.5" customHeight="1" zeroHeight="1"/>
  <cols>
    <col min="1" max="1" width="9.1640625" customWidth="1"/>
    <col min="2" max="2" width="34.1640625" customWidth="1"/>
    <col min="3" max="3" width="10.1640625" customWidth="1"/>
    <col min="4" max="4" width="8.5" customWidth="1"/>
    <col min="5" max="5" width="10.1640625" customWidth="1"/>
    <col min="6" max="6" width="8.5" customWidth="1"/>
    <col min="7" max="7" width="10.1640625" customWidth="1"/>
    <col min="8" max="8" width="8.5" customWidth="1"/>
    <col min="9" max="9" width="10.1640625" customWidth="1"/>
    <col min="10" max="10" width="8.5" customWidth="1"/>
    <col min="11" max="11" width="9.1640625" customWidth="1"/>
    <col min="12" max="16384" width="9.1640625" hidden="1"/>
  </cols>
  <sheetData>
    <row r="1" spans="1:10" ht="100" customHeight="1">
      <c r="A1" s="42" t="s">
        <v>50</v>
      </c>
    </row>
    <row r="2" spans="1:10" ht="31.5" customHeight="1">
      <c r="A2" s="9"/>
      <c r="B2" s="820" t="s">
        <v>5800</v>
      </c>
      <c r="C2" s="820"/>
      <c r="D2" s="820"/>
      <c r="E2" s="820"/>
      <c r="F2" s="820"/>
      <c r="G2" s="820"/>
      <c r="H2" s="820"/>
      <c r="I2" s="820"/>
      <c r="J2" s="820"/>
    </row>
    <row r="3" spans="1:10" s="8" customFormat="1" ht="11">
      <c r="A3" s="10"/>
      <c r="B3" s="750" t="s">
        <v>51</v>
      </c>
      <c r="C3" s="750"/>
      <c r="D3" s="750"/>
      <c r="E3" s="750"/>
      <c r="F3" s="750"/>
      <c r="G3" s="750"/>
      <c r="H3" s="750"/>
      <c r="I3" s="750"/>
      <c r="J3" s="750"/>
    </row>
    <row r="4" spans="1:10" ht="30" customHeight="1">
      <c r="B4" s="11" t="s">
        <v>1024</v>
      </c>
      <c r="C4" s="791">
        <v>2020</v>
      </c>
      <c r="D4" s="793"/>
      <c r="E4" s="791">
        <v>2021</v>
      </c>
      <c r="F4" s="793"/>
      <c r="G4" s="791">
        <v>2022</v>
      </c>
      <c r="H4" s="793"/>
      <c r="I4" s="791">
        <v>2023</v>
      </c>
      <c r="J4" s="793"/>
    </row>
    <row r="5" spans="1:10" ht="15">
      <c r="B5" s="21" t="s">
        <v>1025</v>
      </c>
      <c r="C5" s="35">
        <v>6623.0941662411115</v>
      </c>
      <c r="D5" s="167">
        <v>0.53725715170420763</v>
      </c>
      <c r="E5" s="35">
        <v>5836.9777114211111</v>
      </c>
      <c r="F5" s="167">
        <v>0.49610934315219052</v>
      </c>
      <c r="G5" s="35">
        <v>5208.6530500239132</v>
      </c>
      <c r="H5" s="167">
        <v>0.43466137129054894</v>
      </c>
      <c r="I5" s="35">
        <v>4815.3368096039094</v>
      </c>
      <c r="J5" s="167">
        <v>0.43466137129054894</v>
      </c>
    </row>
    <row r="6" spans="1:10" ht="15">
      <c r="B6" s="46" t="s">
        <v>1026</v>
      </c>
      <c r="C6" s="44">
        <v>3044.1234284711113</v>
      </c>
      <c r="D6" s="168">
        <v>0.45962254983289497</v>
      </c>
      <c r="E6" s="44">
        <v>2823.6651664711112</v>
      </c>
      <c r="F6" s="168">
        <v>0.48375465970104625</v>
      </c>
      <c r="G6" s="44">
        <v>2623.1510150599997</v>
      </c>
      <c r="H6" s="168">
        <v>0.50361408023672394</v>
      </c>
      <c r="I6" s="44">
        <v>2408.8948019099998</v>
      </c>
      <c r="J6" s="168">
        <v>0.50361408023672394</v>
      </c>
    </row>
    <row r="7" spans="1:10" ht="15">
      <c r="B7" s="46" t="s">
        <v>1027</v>
      </c>
      <c r="C7" s="44">
        <v>100.77496235000001</v>
      </c>
      <c r="D7" s="168">
        <v>1.5215692215832423E-2</v>
      </c>
      <c r="E7" s="44">
        <v>93.749145609999999</v>
      </c>
      <c r="F7" s="168">
        <v>1.6061247831486953E-2</v>
      </c>
      <c r="G7" s="44">
        <v>63.490860730000009</v>
      </c>
      <c r="H7" s="168">
        <v>1.218949700051696E-2</v>
      </c>
      <c r="I7" s="44">
        <v>55.302016219999999</v>
      </c>
      <c r="J7" s="168">
        <v>1.218949700051696E-2</v>
      </c>
    </row>
    <row r="8" spans="1:10" ht="15">
      <c r="B8" s="46" t="s">
        <v>1028</v>
      </c>
      <c r="C8" s="44">
        <v>24.802689609999998</v>
      </c>
      <c r="D8" s="168">
        <v>3.7448795060808539E-3</v>
      </c>
      <c r="E8" s="44">
        <v>16.502689</v>
      </c>
      <c r="F8" s="168">
        <v>2.8272660640299313E-3</v>
      </c>
      <c r="G8" s="44">
        <v>7.5026890000000002</v>
      </c>
      <c r="H8" s="168">
        <v>1.4404278664645468E-3</v>
      </c>
      <c r="I8" s="44">
        <v>3.7513445000000001</v>
      </c>
      <c r="J8" s="168">
        <v>1.4404278664645468E-3</v>
      </c>
    </row>
    <row r="9" spans="1:10" ht="15">
      <c r="B9" s="46" t="s">
        <v>1029</v>
      </c>
      <c r="C9" s="44">
        <v>1243.5748690099999</v>
      </c>
      <c r="D9" s="168">
        <v>0.18776342866279699</v>
      </c>
      <c r="E9" s="44">
        <v>1163.56029466</v>
      </c>
      <c r="F9" s="168">
        <v>0.19934293947761392</v>
      </c>
      <c r="G9" s="44">
        <v>1076.7942107000001</v>
      </c>
      <c r="H9" s="168">
        <v>0.20673179809798553</v>
      </c>
      <c r="I9" s="44">
        <v>986.08644117999995</v>
      </c>
      <c r="J9" s="168">
        <v>0.20673179809798553</v>
      </c>
    </row>
    <row r="10" spans="1:10" ht="15">
      <c r="B10" s="46" t="s">
        <v>1030</v>
      </c>
      <c r="C10" s="44">
        <v>2209.8182168000003</v>
      </c>
      <c r="D10" s="168">
        <v>0.33365344978239475</v>
      </c>
      <c r="E10" s="44">
        <v>1739.5004156799998</v>
      </c>
      <c r="F10" s="168">
        <v>0.29801388692582298</v>
      </c>
      <c r="G10" s="44">
        <v>1437.7142745339131</v>
      </c>
      <c r="H10" s="168">
        <v>0.27602419679830903</v>
      </c>
      <c r="I10" s="44">
        <v>1361.3022057939099</v>
      </c>
      <c r="J10" s="168">
        <v>0.27602419679830903</v>
      </c>
    </row>
    <row r="11" spans="1:10" ht="15">
      <c r="B11" s="21" t="s">
        <v>1031</v>
      </c>
      <c r="C11" s="35">
        <v>1757.57476045</v>
      </c>
      <c r="D11" s="167">
        <v>0.14257227603974795</v>
      </c>
      <c r="E11" s="35">
        <v>1811.5312708199999</v>
      </c>
      <c r="F11" s="167">
        <v>0.15396967973813885</v>
      </c>
      <c r="G11" s="35">
        <v>1912.5349651669999</v>
      </c>
      <c r="H11" s="167">
        <v>0.15960077636516676</v>
      </c>
      <c r="I11" s="35">
        <v>1796.2946793470001</v>
      </c>
      <c r="J11" s="167">
        <v>0.15960077636516676</v>
      </c>
    </row>
    <row r="12" spans="1:10" ht="15">
      <c r="B12" s="46" t="s">
        <v>1032</v>
      </c>
      <c r="C12" s="44">
        <v>1757.57476045</v>
      </c>
      <c r="D12" s="168">
        <v>1</v>
      </c>
      <c r="E12" s="44">
        <v>1811.5312708199999</v>
      </c>
      <c r="F12" s="168">
        <v>1</v>
      </c>
      <c r="G12" s="44">
        <v>1912.5349651669999</v>
      </c>
      <c r="H12" s="168">
        <v>1</v>
      </c>
      <c r="I12" s="44">
        <v>1796.2946793470001</v>
      </c>
      <c r="J12" s="168">
        <v>1</v>
      </c>
    </row>
    <row r="13" spans="1:10" ht="15">
      <c r="B13" s="46" t="s">
        <v>1033</v>
      </c>
      <c r="C13" s="44">
        <v>0</v>
      </c>
      <c r="D13" s="168">
        <v>0</v>
      </c>
      <c r="E13" s="44">
        <v>0</v>
      </c>
      <c r="F13" s="168">
        <v>0</v>
      </c>
      <c r="G13" s="44">
        <v>0</v>
      </c>
      <c r="H13" s="168">
        <v>0</v>
      </c>
      <c r="I13" s="44">
        <v>0</v>
      </c>
      <c r="J13" s="168">
        <v>0</v>
      </c>
    </row>
    <row r="14" spans="1:10" ht="15">
      <c r="B14" s="21" t="s">
        <v>823</v>
      </c>
      <c r="C14" s="35">
        <v>0</v>
      </c>
      <c r="D14" s="167">
        <v>0</v>
      </c>
      <c r="E14" s="35">
        <v>0</v>
      </c>
      <c r="F14" s="167">
        <v>0</v>
      </c>
      <c r="G14" s="35">
        <v>0</v>
      </c>
      <c r="H14" s="167">
        <v>0</v>
      </c>
      <c r="I14" s="35">
        <v>0</v>
      </c>
      <c r="J14" s="167">
        <v>0</v>
      </c>
    </row>
    <row r="15" spans="1:10" ht="15">
      <c r="B15" s="21" t="s">
        <v>1034</v>
      </c>
      <c r="C15" s="35">
        <v>1134.3210914199999</v>
      </c>
      <c r="D15" s="167">
        <v>9.2014714482036464E-2</v>
      </c>
      <c r="E15" s="35">
        <v>1121.7341462099998</v>
      </c>
      <c r="F15" s="167">
        <v>9.5340914079340588E-2</v>
      </c>
      <c r="G15" s="35">
        <v>1508.0599759799998</v>
      </c>
      <c r="H15" s="167">
        <v>0.12584739487396834</v>
      </c>
      <c r="I15" s="35">
        <v>1446.2545233635001</v>
      </c>
      <c r="J15" s="167">
        <v>0.12584739487396834</v>
      </c>
    </row>
    <row r="16" spans="1:10" ht="15">
      <c r="B16" s="21" t="s">
        <v>1035</v>
      </c>
      <c r="C16" s="35">
        <v>2193.8574996100001</v>
      </c>
      <c r="D16" s="167">
        <v>0.17796298858216694</v>
      </c>
      <c r="E16" s="35">
        <v>2375.2633914100002</v>
      </c>
      <c r="F16" s="167">
        <v>0.20188364924199109</v>
      </c>
      <c r="G16" s="35">
        <v>2735.2978302299998</v>
      </c>
      <c r="H16" s="167">
        <v>0.2282602228171785</v>
      </c>
      <c r="I16" s="35">
        <v>2921.5588590000002</v>
      </c>
      <c r="J16" s="167">
        <v>0.2282602228171785</v>
      </c>
    </row>
    <row r="17" spans="2:10" ht="15">
      <c r="B17" s="21" t="s">
        <v>1036</v>
      </c>
      <c r="C17" s="35">
        <v>618.75788545</v>
      </c>
      <c r="D17" s="167">
        <v>5.0192869191841002E-2</v>
      </c>
      <c r="E17" s="35">
        <v>620</v>
      </c>
      <c r="F17" s="167">
        <v>5.2696413788338871E-2</v>
      </c>
      <c r="G17" s="35">
        <v>618.6976735500001</v>
      </c>
      <c r="H17" s="167">
        <v>5.1630234653137583E-2</v>
      </c>
      <c r="I17" s="35">
        <v>669.48912685000016</v>
      </c>
      <c r="J17" s="167">
        <v>5.1630234653137583E-2</v>
      </c>
    </row>
    <row r="18" spans="2:10" ht="15">
      <c r="B18" s="169" t="s">
        <v>93</v>
      </c>
      <c r="C18" s="170">
        <v>12327.605403171112</v>
      </c>
      <c r="D18" s="171">
        <v>1</v>
      </c>
      <c r="E18" s="170">
        <v>11765.506519861112</v>
      </c>
      <c r="F18" s="171">
        <v>0.99999999999999989</v>
      </c>
      <c r="G18" s="170">
        <v>11983.243494950912</v>
      </c>
      <c r="H18" s="171">
        <v>1.0000000000000002</v>
      </c>
      <c r="I18" s="170">
        <v>11648.93399816441</v>
      </c>
      <c r="J18" s="171">
        <v>1.0000000000000002</v>
      </c>
    </row>
    <row r="19" spans="2:10" ht="34.5" customHeight="1">
      <c r="B19" s="861" t="s">
        <v>5654</v>
      </c>
      <c r="C19" s="861"/>
      <c r="D19" s="861"/>
      <c r="E19" s="861"/>
      <c r="F19" s="861"/>
      <c r="G19" s="861"/>
      <c r="H19" s="861"/>
    </row>
    <row r="20" spans="2:10" ht="15"/>
    <row r="21" spans="2:10" ht="15" hidden="1"/>
    <row r="22" spans="2:10" ht="15" hidden="1"/>
    <row r="23" spans="2:10" ht="15" hidden="1"/>
    <row r="24" spans="2:10" ht="15" hidden="1"/>
    <row r="25" spans="2:10" ht="15" hidden="1"/>
    <row r="26" spans="2:10" ht="15" hidden="1"/>
    <row r="27" spans="2:10" ht="15" hidden="1"/>
    <row r="28" spans="2:10" ht="15" hidden="1"/>
    <row r="29" spans="2:10" ht="15" hidden="1"/>
    <row r="30" spans="2:10" ht="15" hidden="1"/>
    <row r="31" spans="2:10" ht="15" hidden="1"/>
    <row r="32" spans="2:10" ht="15" hidden="1"/>
    <row r="33" ht="15" hidden="1"/>
    <row r="34" ht="15" hidden="1"/>
    <row r="35" ht="15" hidden="1"/>
    <row r="36" ht="15" hidden="1"/>
    <row r="37" ht="15" hidden="1"/>
    <row r="38" ht="15" hidden="1"/>
    <row r="39" ht="138.75" hidden="1" customHeight="1"/>
    <row r="40" ht="15" hidden="1"/>
  </sheetData>
  <mergeCells count="6">
    <mergeCell ref="B2:J2"/>
    <mergeCell ref="I4:J4"/>
    <mergeCell ref="B19:H19"/>
    <mergeCell ref="C4:D4"/>
    <mergeCell ref="E4:F4"/>
    <mergeCell ref="G4:H4"/>
  </mergeCells>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3F0C6-8B3D-406C-99EB-DD185E5D64B4}">
  <sheetPr codeName="Folha74">
    <tabColor rgb="FF0035BA"/>
  </sheetPr>
  <dimension ref="A1:G25"/>
  <sheetViews>
    <sheetView showGridLines="0" workbookViewId="0">
      <selection activeCell="B3" sqref="B3:F3"/>
    </sheetView>
  </sheetViews>
  <sheetFormatPr baseColWidth="10" defaultColWidth="0" defaultRowHeight="14.5" customHeight="1" zeroHeight="1"/>
  <cols>
    <col min="1" max="1" width="9.1640625" customWidth="1"/>
    <col min="2" max="2" width="28.5" customWidth="1"/>
    <col min="3" max="6" width="9.83203125" customWidth="1"/>
    <col min="7" max="7" width="48.33203125" customWidth="1"/>
    <col min="8" max="16384" width="9.1640625" hidden="1"/>
  </cols>
  <sheetData>
    <row r="1" spans="1:6" ht="100" customHeight="1">
      <c r="A1" s="42" t="s">
        <v>50</v>
      </c>
    </row>
    <row r="2" spans="1:6" ht="16">
      <c r="A2" s="9"/>
      <c r="B2" s="9" t="s">
        <v>5801</v>
      </c>
      <c r="C2" s="9"/>
      <c r="D2" s="9"/>
      <c r="E2" s="9"/>
    </row>
    <row r="3" spans="1:6" s="8" customFormat="1" ht="11">
      <c r="A3" s="10"/>
      <c r="B3" s="790" t="s">
        <v>51</v>
      </c>
      <c r="C3" s="790"/>
      <c r="D3" s="790"/>
      <c r="E3" s="790"/>
      <c r="F3" s="790"/>
    </row>
    <row r="4" spans="1:6" ht="30" customHeight="1">
      <c r="B4" s="11"/>
      <c r="C4" s="11">
        <v>2020</v>
      </c>
      <c r="D4" s="11">
        <v>2021</v>
      </c>
      <c r="E4" s="11">
        <v>2022</v>
      </c>
      <c r="F4" s="11">
        <v>2023</v>
      </c>
    </row>
    <row r="5" spans="1:6" ht="20" customHeight="1">
      <c r="B5" s="46" t="s">
        <v>1037</v>
      </c>
      <c r="C5" s="146">
        <v>12327.60540287111</v>
      </c>
      <c r="D5" s="146">
        <v>11765.6</v>
      </c>
      <c r="E5" s="146">
        <v>11983.243494950913</v>
      </c>
      <c r="F5" s="146">
        <v>11648.933998164413</v>
      </c>
    </row>
    <row r="6" spans="1:6" ht="15">
      <c r="B6" s="46" t="s">
        <v>1038</v>
      </c>
      <c r="C6" s="146">
        <v>11483.09216191111</v>
      </c>
      <c r="D6" s="146">
        <v>10933.005412639999</v>
      </c>
      <c r="E6" s="146">
        <v>11339.515904030914</v>
      </c>
      <c r="F6" s="146">
        <v>10968.827566384412</v>
      </c>
    </row>
    <row r="7" spans="1:6" ht="15">
      <c r="B7" s="41" t="s">
        <v>528</v>
      </c>
      <c r="C7" s="41"/>
      <c r="D7" s="41"/>
      <c r="E7" s="41"/>
      <c r="F7" s="41"/>
    </row>
    <row r="8" spans="1:6" ht="15"/>
    <row r="9" spans="1:6" ht="15" hidden="1"/>
    <row r="10" spans="1:6" ht="15" hidden="1"/>
    <row r="11" spans="1:6" ht="15" hidden="1"/>
    <row r="12" spans="1:6" ht="15" hidden="1"/>
    <row r="13" spans="1:6" ht="15" hidden="1"/>
    <row r="14" spans="1:6" ht="15" hidden="1"/>
    <row r="15" spans="1:6" ht="15" hidden="1"/>
    <row r="16" spans="1:6" ht="15" hidden="1"/>
    <row r="17" ht="15" hidden="1"/>
    <row r="18" ht="15" hidden="1"/>
    <row r="19" ht="15" hidden="1"/>
    <row r="20" ht="15" hidden="1"/>
    <row r="21" ht="15" hidden="1"/>
    <row r="22" ht="15" hidden="1"/>
    <row r="23" ht="15" hidden="1"/>
    <row r="24" ht="171.75" hidden="1" customHeight="1"/>
    <row r="25" ht="15" hidden="1"/>
  </sheetData>
  <mergeCells count="1">
    <mergeCell ref="B3:F3"/>
  </mergeCells>
  <pageMargins left="0.7" right="0.7" top="0.75" bottom="0.75" header="0.3" footer="0.3"/>
  <pageSetup paperSize="9"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1C600-8F56-43A8-9B75-5F2E4ECFA63A}">
  <sheetPr codeName="Folha75">
    <tabColor rgb="FF0035BA"/>
  </sheetPr>
  <dimension ref="A1:G40"/>
  <sheetViews>
    <sheetView showGridLines="0" workbookViewId="0">
      <selection activeCell="C9" sqref="C9"/>
    </sheetView>
  </sheetViews>
  <sheetFormatPr baseColWidth="10" defaultColWidth="0" defaultRowHeight="14.5" customHeight="1" zeroHeight="1"/>
  <cols>
    <col min="1" max="1" width="9.1640625" customWidth="1"/>
    <col min="2" max="2" width="38.5" customWidth="1"/>
    <col min="3" max="3" width="16.33203125" customWidth="1"/>
    <col min="4" max="4" width="76.6640625" customWidth="1"/>
    <col min="5" max="6" width="16.33203125" hidden="1" customWidth="1"/>
    <col min="7" max="7" width="11.83203125" hidden="1" customWidth="1"/>
    <col min="8" max="8" width="9.1640625" hidden="1" customWidth="1"/>
    <col min="9" max="16384" width="9.1640625" hidden="1"/>
  </cols>
  <sheetData>
    <row r="1" spans="1:7" ht="100" customHeight="1">
      <c r="A1" s="42" t="s">
        <v>50</v>
      </c>
    </row>
    <row r="2" spans="1:7" ht="15.75" customHeight="1">
      <c r="A2" s="9"/>
      <c r="B2" s="9" t="s">
        <v>5802</v>
      </c>
      <c r="C2" s="9"/>
      <c r="D2" s="9"/>
      <c r="E2" s="9"/>
      <c r="F2" s="9"/>
      <c r="G2" s="9"/>
    </row>
    <row r="3" spans="1:7" ht="15">
      <c r="A3" s="10"/>
      <c r="B3" s="790" t="s">
        <v>108</v>
      </c>
      <c r="C3" s="790"/>
      <c r="D3" s="10"/>
      <c r="E3" s="10"/>
      <c r="F3" s="10"/>
      <c r="G3" s="10"/>
    </row>
    <row r="4" spans="1:7" ht="20" customHeight="1">
      <c r="B4" s="11" t="s">
        <v>1039</v>
      </c>
      <c r="C4" s="11" t="s">
        <v>1040</v>
      </c>
    </row>
    <row r="5" spans="1:7" ht="15">
      <c r="B5" s="46" t="s">
        <v>1041</v>
      </c>
      <c r="C5" s="47">
        <v>6314073.4400000004</v>
      </c>
    </row>
    <row r="6" spans="1:7" ht="15">
      <c r="B6" s="46" t="s">
        <v>1042</v>
      </c>
      <c r="C6" s="47">
        <v>76337050</v>
      </c>
    </row>
    <row r="7" spans="1:7" ht="15">
      <c r="B7" s="21" t="s">
        <v>56</v>
      </c>
      <c r="C7" s="49">
        <v>82651123.439999998</v>
      </c>
    </row>
    <row r="8" spans="1:7" ht="20" customHeight="1">
      <c r="B8" s="11" t="s">
        <v>1043</v>
      </c>
      <c r="C8" s="11" t="s">
        <v>1040</v>
      </c>
    </row>
    <row r="9" spans="1:7" ht="15">
      <c r="B9" s="46" t="s">
        <v>1041</v>
      </c>
      <c r="C9" s="47">
        <v>12206186.780000001</v>
      </c>
    </row>
    <row r="10" spans="1:7" ht="15">
      <c r="B10" s="21" t="s">
        <v>56</v>
      </c>
      <c r="C10" s="49">
        <v>12206186.780000001</v>
      </c>
    </row>
    <row r="11" spans="1:7" ht="20" customHeight="1">
      <c r="B11" s="11" t="s">
        <v>1044</v>
      </c>
      <c r="C11" s="11" t="s">
        <v>1040</v>
      </c>
    </row>
    <row r="12" spans="1:7" ht="15">
      <c r="B12" s="46" t="s">
        <v>1041</v>
      </c>
      <c r="C12" s="47">
        <v>35227005.079999998</v>
      </c>
    </row>
    <row r="13" spans="1:7" ht="15">
      <c r="B13" s="46" t="s">
        <v>970</v>
      </c>
      <c r="C13" s="47">
        <v>38780.82</v>
      </c>
    </row>
    <row r="14" spans="1:7" ht="15">
      <c r="B14" s="21" t="s">
        <v>56</v>
      </c>
      <c r="C14" s="49">
        <v>35265785.899999999</v>
      </c>
    </row>
    <row r="15" spans="1:7" ht="20" customHeight="1">
      <c r="B15" s="11" t="s">
        <v>1045</v>
      </c>
      <c r="C15" s="11" t="s">
        <v>1040</v>
      </c>
    </row>
    <row r="16" spans="1:7" ht="15">
      <c r="B16" s="46" t="s">
        <v>1041</v>
      </c>
      <c r="C16" s="47">
        <v>140654353.78999999</v>
      </c>
    </row>
    <row r="17" spans="2:3" ht="15">
      <c r="B17" s="46" t="s">
        <v>970</v>
      </c>
      <c r="C17" s="47">
        <v>1229392.29</v>
      </c>
    </row>
    <row r="18" spans="2:3" ht="15">
      <c r="B18" s="21" t="s">
        <v>56</v>
      </c>
      <c r="C18" s="49">
        <v>141883746.07999998</v>
      </c>
    </row>
    <row r="19" spans="2:3" ht="15">
      <c r="B19" s="41" t="s">
        <v>528</v>
      </c>
      <c r="C19" s="41"/>
    </row>
    <row r="20" spans="2:3" ht="15"/>
    <row r="21" spans="2:3" ht="15" hidden="1"/>
    <row r="22" spans="2:3" ht="15" hidden="1"/>
    <row r="23" spans="2:3" ht="15" hidden="1"/>
    <row r="24" spans="2:3" ht="15" hidden="1"/>
    <row r="25" spans="2:3" ht="15" hidden="1"/>
    <row r="26" spans="2:3" ht="15" hidden="1"/>
    <row r="27" spans="2:3" ht="15" hidden="1"/>
    <row r="28" spans="2:3" ht="15" hidden="1"/>
    <row r="29" spans="2:3" ht="15" hidden="1"/>
    <row r="30" spans="2:3" ht="15" hidden="1"/>
    <row r="31" spans="2:3" ht="15" hidden="1"/>
    <row r="32" spans="2:3" ht="15" hidden="1"/>
    <row r="33" ht="15" hidden="1"/>
    <row r="34" ht="15" hidden="1"/>
    <row r="35" ht="15" hidden="1"/>
    <row r="36" ht="15" hidden="1"/>
    <row r="37" ht="15" hidden="1"/>
    <row r="38" ht="15" hidden="1"/>
    <row r="39" ht="142.5" hidden="1" customHeight="1"/>
    <row r="40" ht="15" hidden="1"/>
  </sheetData>
  <mergeCells count="1">
    <mergeCell ref="B3:C3"/>
  </mergeCells>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7FE23-A2BF-4948-B58D-5318C562A8DA}">
  <sheetPr codeName="Folha76">
    <tabColor rgb="FF0035BA"/>
  </sheetPr>
  <dimension ref="A1:XFC23"/>
  <sheetViews>
    <sheetView showGridLines="0" workbookViewId="0">
      <selection activeCell="B2" sqref="B2:E2"/>
    </sheetView>
  </sheetViews>
  <sheetFormatPr baseColWidth="10" defaultColWidth="0" defaultRowHeight="14.5" customHeight="1" zeroHeight="1"/>
  <cols>
    <col min="1" max="1" width="9.1640625" customWidth="1"/>
    <col min="2" max="2" width="26.5" customWidth="1"/>
    <col min="3" max="5" width="8.83203125" customWidth="1"/>
    <col min="6" max="6" width="72.1640625" customWidth="1"/>
    <col min="7" max="7" width="11.1640625" hidden="1" customWidth="1"/>
    <col min="8" max="8" width="18" hidden="1" customWidth="1"/>
    <col min="9" max="16383" width="9.1640625" hidden="1"/>
    <col min="16384" max="16384" width="9.83203125" hidden="1" customWidth="1"/>
  </cols>
  <sheetData>
    <row r="1" spans="1:7" ht="100" customHeight="1">
      <c r="A1" s="42" t="s">
        <v>50</v>
      </c>
    </row>
    <row r="2" spans="1:7" ht="30" customHeight="1">
      <c r="A2" s="9"/>
      <c r="B2" s="781" t="s">
        <v>5803</v>
      </c>
      <c r="C2" s="781"/>
      <c r="D2" s="781"/>
      <c r="E2" s="781"/>
      <c r="F2" s="57"/>
      <c r="G2" s="9"/>
    </row>
    <row r="3" spans="1:7" ht="15">
      <c r="A3" s="10"/>
      <c r="B3" s="790" t="s">
        <v>51</v>
      </c>
      <c r="C3" s="790"/>
      <c r="D3" s="790"/>
      <c r="E3" s="790"/>
      <c r="F3" s="10"/>
      <c r="G3" s="10"/>
    </row>
    <row r="4" spans="1:7" ht="30" customHeight="1">
      <c r="B4" s="11"/>
      <c r="C4" s="11">
        <v>2021</v>
      </c>
      <c r="D4" s="11">
        <v>2022</v>
      </c>
      <c r="E4" s="11">
        <v>2023</v>
      </c>
    </row>
    <row r="5" spans="1:7" ht="15">
      <c r="B5" s="46" t="s">
        <v>1037</v>
      </c>
      <c r="C5" s="146">
        <v>252.53</v>
      </c>
      <c r="D5" s="146">
        <v>252.53</v>
      </c>
      <c r="E5" s="146">
        <v>988.8</v>
      </c>
    </row>
    <row r="6" spans="1:7" ht="15">
      <c r="B6" s="46" t="s">
        <v>1038</v>
      </c>
      <c r="C6" s="146">
        <v>0</v>
      </c>
      <c r="D6" s="146">
        <v>211.3</v>
      </c>
      <c r="E6" s="146">
        <v>238.8</v>
      </c>
    </row>
    <row r="7" spans="1:7" ht="15">
      <c r="B7" s="41" t="s">
        <v>528</v>
      </c>
      <c r="C7" s="41"/>
      <c r="D7" s="41"/>
      <c r="E7" s="41"/>
    </row>
    <row r="8" spans="1:7" ht="15"/>
    <row r="9" spans="1:7" ht="15" hidden="1"/>
    <row r="10" spans="1:7" ht="15" hidden="1"/>
    <row r="11" spans="1:7" ht="15" hidden="1"/>
    <row r="12" spans="1:7" ht="15" hidden="1"/>
    <row r="13" spans="1:7" ht="15" hidden="1"/>
    <row r="14" spans="1:7" ht="15" hidden="1"/>
    <row r="15" spans="1:7" ht="15" hidden="1"/>
    <row r="16" spans="1:7" ht="15" hidden="1"/>
    <row r="17" ht="15" hidden="1"/>
    <row r="18" ht="15" hidden="1"/>
    <row r="19" ht="15" hidden="1"/>
    <row r="20" ht="15" hidden="1"/>
    <row r="21" ht="15" hidden="1"/>
    <row r="22" ht="15" hidden="1"/>
    <row r="23" ht="15" hidden="1"/>
  </sheetData>
  <mergeCells count="2">
    <mergeCell ref="B3:E3"/>
    <mergeCell ref="B2:E2"/>
  </mergeCells>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3F21D-FCD9-46BF-B8C4-69A4FB2AFE20}">
  <sheetPr codeName="Folha77">
    <tabColor rgb="FF0035BA"/>
  </sheetPr>
  <dimension ref="A1:J20"/>
  <sheetViews>
    <sheetView showGridLines="0" workbookViewId="0">
      <selection activeCell="B3" sqref="B3:I3"/>
    </sheetView>
  </sheetViews>
  <sheetFormatPr baseColWidth="10" defaultColWidth="0" defaultRowHeight="14.5" customHeight="1" zeroHeight="1"/>
  <cols>
    <col min="1" max="1" width="9.1640625" customWidth="1"/>
    <col min="2" max="2" width="23.5" customWidth="1"/>
    <col min="3" max="3" width="12.5" customWidth="1"/>
    <col min="4" max="4" width="23.5" customWidth="1"/>
    <col min="5" max="5" width="12.5" customWidth="1"/>
    <col min="6" max="6" width="23.5" customWidth="1"/>
    <col min="7" max="7" width="12.5" customWidth="1"/>
    <col min="8" max="8" width="23.5" customWidth="1"/>
    <col min="9" max="9" width="12.5" customWidth="1"/>
    <col min="10" max="10" width="9.1640625" customWidth="1"/>
    <col min="11" max="16384" width="9.1640625" hidden="1"/>
  </cols>
  <sheetData>
    <row r="1" spans="1:9" ht="100" customHeight="1">
      <c r="A1" s="42" t="s">
        <v>50</v>
      </c>
    </row>
    <row r="2" spans="1:9" ht="16">
      <c r="A2" s="9"/>
      <c r="B2" s="9" t="s">
        <v>5804</v>
      </c>
      <c r="C2" s="9"/>
    </row>
    <row r="3" spans="1:9" ht="15">
      <c r="A3" s="10"/>
      <c r="B3" s="790" t="s">
        <v>108</v>
      </c>
      <c r="C3" s="790"/>
      <c r="D3" s="790"/>
      <c r="E3" s="790"/>
      <c r="F3" s="790"/>
      <c r="G3" s="790"/>
      <c r="H3" s="790"/>
      <c r="I3" s="790"/>
    </row>
    <row r="4" spans="1:9" ht="20" customHeight="1">
      <c r="B4" s="791">
        <v>2020</v>
      </c>
      <c r="C4" s="793"/>
      <c r="D4" s="791">
        <v>2021</v>
      </c>
      <c r="E4" s="793"/>
      <c r="F4" s="791">
        <v>2022</v>
      </c>
      <c r="G4" s="793"/>
      <c r="H4" s="791">
        <v>2023</v>
      </c>
      <c r="I4" s="793"/>
    </row>
    <row r="5" spans="1:9" ht="20" customHeight="1">
      <c r="B5" s="11" t="s">
        <v>1046</v>
      </c>
      <c r="C5" s="11" t="s">
        <v>1047</v>
      </c>
      <c r="D5" s="11" t="s">
        <v>1046</v>
      </c>
      <c r="E5" s="11" t="s">
        <v>1047</v>
      </c>
      <c r="F5" s="11" t="s">
        <v>1046</v>
      </c>
      <c r="G5" s="11" t="s">
        <v>1047</v>
      </c>
      <c r="H5" s="11" t="s">
        <v>1046</v>
      </c>
      <c r="I5" s="11" t="s">
        <v>1047</v>
      </c>
    </row>
    <row r="6" spans="1:9" ht="15">
      <c r="B6" s="46" t="s">
        <v>963</v>
      </c>
      <c r="C6" s="44">
        <v>549262546</v>
      </c>
      <c r="D6" s="172" t="s">
        <v>963</v>
      </c>
      <c r="E6" s="44">
        <v>459123654</v>
      </c>
      <c r="F6" s="172" t="s">
        <v>963</v>
      </c>
      <c r="G6" s="44">
        <v>388072834</v>
      </c>
      <c r="H6" s="172" t="s">
        <v>963</v>
      </c>
      <c r="I6" s="44">
        <v>459447187</v>
      </c>
    </row>
    <row r="7" spans="1:9" ht="15">
      <c r="B7" s="46" t="s">
        <v>1048</v>
      </c>
      <c r="C7" s="44">
        <v>100080953</v>
      </c>
      <c r="D7" s="173" t="s">
        <v>1049</v>
      </c>
      <c r="E7" s="44">
        <v>108671383</v>
      </c>
      <c r="F7" s="173" t="s">
        <v>1049</v>
      </c>
      <c r="G7" s="44">
        <v>99251721</v>
      </c>
      <c r="H7" s="173" t="s">
        <v>1049</v>
      </c>
      <c r="I7" s="44">
        <v>77170021</v>
      </c>
    </row>
    <row r="8" spans="1:9" ht="15">
      <c r="B8" s="46" t="s">
        <v>1049</v>
      </c>
      <c r="C8" s="44">
        <v>84397648</v>
      </c>
      <c r="D8" s="173" t="s">
        <v>1048</v>
      </c>
      <c r="E8" s="44">
        <v>57086733</v>
      </c>
      <c r="F8" s="173" t="s">
        <v>1050</v>
      </c>
      <c r="G8" s="44">
        <v>48908072</v>
      </c>
      <c r="H8" s="173" t="s">
        <v>1050</v>
      </c>
      <c r="I8" s="44">
        <v>47710750</v>
      </c>
    </row>
    <row r="9" spans="1:9" ht="20" customHeight="1">
      <c r="B9" s="46" t="s">
        <v>1051</v>
      </c>
      <c r="C9" s="44">
        <v>30880063</v>
      </c>
      <c r="D9" s="173" t="s">
        <v>1050</v>
      </c>
      <c r="E9" s="44">
        <v>49983072</v>
      </c>
      <c r="F9" s="173" t="s">
        <v>1048</v>
      </c>
      <c r="G9" s="44">
        <v>45816520</v>
      </c>
      <c r="H9" s="173" t="s">
        <v>1048</v>
      </c>
      <c r="I9" s="44">
        <v>44766520</v>
      </c>
    </row>
    <row r="10" spans="1:9" ht="15">
      <c r="B10" s="46" t="s">
        <v>966</v>
      </c>
      <c r="C10" s="44">
        <v>26245000</v>
      </c>
      <c r="D10" s="173" t="s">
        <v>1051</v>
      </c>
      <c r="E10" s="44">
        <v>32411913</v>
      </c>
      <c r="F10" s="173" t="s">
        <v>1051</v>
      </c>
      <c r="G10" s="44">
        <v>32107700</v>
      </c>
      <c r="H10" s="173" t="s">
        <v>1051</v>
      </c>
      <c r="I10" s="44">
        <v>36515886</v>
      </c>
    </row>
    <row r="11" spans="1:9" ht="15">
      <c r="B11" s="46" t="s">
        <v>1052</v>
      </c>
      <c r="C11" s="44">
        <v>8634259</v>
      </c>
      <c r="D11" s="173" t="s">
        <v>1053</v>
      </c>
      <c r="E11" s="44">
        <v>29347104</v>
      </c>
      <c r="F11" s="173" t="s">
        <v>1053</v>
      </c>
      <c r="G11" s="44">
        <v>29410516</v>
      </c>
      <c r="H11" s="173" t="s">
        <v>1053</v>
      </c>
      <c r="I11" s="44">
        <v>30865000</v>
      </c>
    </row>
    <row r="12" spans="1:9" ht="15">
      <c r="B12" s="46" t="s">
        <v>1054</v>
      </c>
      <c r="C12" s="44">
        <v>8551022</v>
      </c>
      <c r="D12" s="173" t="s">
        <v>1055</v>
      </c>
      <c r="E12" s="44">
        <v>20630000</v>
      </c>
      <c r="F12" s="173" t="s">
        <v>1055</v>
      </c>
      <c r="G12" s="44">
        <v>20665000</v>
      </c>
      <c r="H12" s="173" t="s">
        <v>1055</v>
      </c>
      <c r="I12" s="44">
        <v>22255601</v>
      </c>
    </row>
    <row r="13" spans="1:9" ht="15">
      <c r="B13" s="46" t="s">
        <v>1056</v>
      </c>
      <c r="C13" s="44">
        <v>7187950</v>
      </c>
      <c r="D13" s="173" t="s">
        <v>1057</v>
      </c>
      <c r="E13" s="44">
        <v>10828274</v>
      </c>
      <c r="F13" s="173" t="s">
        <v>964</v>
      </c>
      <c r="G13" s="44">
        <v>8772000</v>
      </c>
      <c r="H13" s="173" t="s">
        <v>964</v>
      </c>
      <c r="I13" s="44">
        <v>9934000</v>
      </c>
    </row>
    <row r="14" spans="1:9" ht="15">
      <c r="B14" s="46" t="s">
        <v>1058</v>
      </c>
      <c r="C14" s="44">
        <v>7144621</v>
      </c>
      <c r="D14" s="173" t="s">
        <v>964</v>
      </c>
      <c r="E14" s="44">
        <v>9084259</v>
      </c>
      <c r="F14" s="173" t="s">
        <v>1059</v>
      </c>
      <c r="G14" s="44">
        <v>8299438</v>
      </c>
      <c r="H14" s="172" t="s">
        <v>1060</v>
      </c>
      <c r="I14" s="44">
        <v>9610122</v>
      </c>
    </row>
    <row r="15" spans="1:9" ht="14.5" customHeight="1">
      <c r="B15" s="46" t="s">
        <v>1060</v>
      </c>
      <c r="C15" s="44">
        <v>5440284</v>
      </c>
      <c r="D15" s="173" t="s">
        <v>1061</v>
      </c>
      <c r="E15" s="44">
        <v>6914800</v>
      </c>
      <c r="F15" s="173" t="s">
        <v>1054</v>
      </c>
      <c r="G15" s="44">
        <v>7655000</v>
      </c>
      <c r="H15" s="173" t="s">
        <v>1059</v>
      </c>
      <c r="I15" s="44">
        <v>957443</v>
      </c>
    </row>
    <row r="16" spans="1:9" ht="14.5" customHeight="1">
      <c r="B16" s="21" t="s">
        <v>1062</v>
      </c>
      <c r="C16" s="35">
        <v>827824346</v>
      </c>
      <c r="D16" s="174" t="s">
        <v>1062</v>
      </c>
      <c r="E16" s="35">
        <v>784081192</v>
      </c>
      <c r="F16" s="174" t="s">
        <v>1062</v>
      </c>
      <c r="G16" s="35">
        <v>688958801</v>
      </c>
      <c r="H16" s="174" t="s">
        <v>1062</v>
      </c>
      <c r="I16" s="35">
        <v>739232530</v>
      </c>
    </row>
    <row r="17" spans="2:9" ht="14.5" customHeight="1">
      <c r="B17" s="46" t="s">
        <v>1063</v>
      </c>
      <c r="C17" s="44">
        <v>64884245</v>
      </c>
      <c r="D17" s="175" t="s">
        <v>1063</v>
      </c>
      <c r="E17" s="44">
        <v>96236796</v>
      </c>
      <c r="F17" s="175" t="s">
        <v>1063</v>
      </c>
      <c r="G17" s="44">
        <v>78577818</v>
      </c>
      <c r="H17" s="175" t="s">
        <v>1063</v>
      </c>
      <c r="I17" s="44">
        <v>85947020</v>
      </c>
    </row>
    <row r="18" spans="2:9" ht="14.5" customHeight="1">
      <c r="B18" s="13" t="s">
        <v>56</v>
      </c>
      <c r="C18" s="14">
        <v>892708591</v>
      </c>
      <c r="D18" s="13" t="s">
        <v>56</v>
      </c>
      <c r="E18" s="14">
        <v>880317988</v>
      </c>
      <c r="F18" s="13" t="s">
        <v>56</v>
      </c>
      <c r="G18" s="14">
        <v>767536619</v>
      </c>
      <c r="H18" s="13" t="s">
        <v>56</v>
      </c>
      <c r="I18" s="14">
        <v>825179550</v>
      </c>
    </row>
    <row r="19" spans="2:9" ht="14.5" customHeight="1">
      <c r="B19" s="799" t="s">
        <v>985</v>
      </c>
      <c r="C19" s="799"/>
      <c r="D19" s="799"/>
      <c r="E19" s="799"/>
      <c r="F19" s="799"/>
      <c r="G19" s="799"/>
      <c r="H19" s="799"/>
      <c r="I19" s="799"/>
    </row>
    <row r="20" spans="2:9" ht="14.5" customHeight="1"/>
  </sheetData>
  <mergeCells count="6">
    <mergeCell ref="B19:I19"/>
    <mergeCell ref="B3:I3"/>
    <mergeCell ref="B4:C4"/>
    <mergeCell ref="D4:E4"/>
    <mergeCell ref="F4:G4"/>
    <mergeCell ref="H4:I4"/>
  </mergeCells>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44A30-4B13-4322-A955-19BC45D37C51}">
  <sheetPr codeName="Folha78">
    <tabColor rgb="FF0035BA"/>
  </sheetPr>
  <dimension ref="A1:J14"/>
  <sheetViews>
    <sheetView showGridLines="0" workbookViewId="0">
      <selection activeCell="B3" sqref="B3:F3"/>
    </sheetView>
  </sheetViews>
  <sheetFormatPr baseColWidth="10" defaultColWidth="0" defaultRowHeight="14.5" customHeight="1" zeroHeight="1"/>
  <cols>
    <col min="1" max="1" width="9.1640625" customWidth="1"/>
    <col min="2" max="2" width="37.83203125" customWidth="1"/>
    <col min="3" max="6" width="11.5" customWidth="1"/>
    <col min="7" max="7" width="48.5" customWidth="1"/>
    <col min="8" max="8" width="19.6640625" hidden="1" customWidth="1"/>
    <col min="9" max="9" width="12.5" hidden="1" customWidth="1"/>
    <col min="10" max="10" width="9.1640625" hidden="1" customWidth="1"/>
  </cols>
  <sheetData>
    <row r="1" spans="1:9" ht="100" customHeight="1">
      <c r="A1" s="42" t="s">
        <v>50</v>
      </c>
    </row>
    <row r="2" spans="1:9" ht="16">
      <c r="A2" s="9"/>
      <c r="B2" s="9" t="s">
        <v>5805</v>
      </c>
      <c r="C2" s="9"/>
    </row>
    <row r="3" spans="1:9" ht="15">
      <c r="A3" s="10"/>
      <c r="B3" s="790" t="s">
        <v>108</v>
      </c>
      <c r="C3" s="790"/>
      <c r="D3" s="790"/>
      <c r="E3" s="790"/>
      <c r="F3" s="790"/>
      <c r="G3" s="10"/>
      <c r="H3" s="10"/>
      <c r="I3" s="10"/>
    </row>
    <row r="4" spans="1:9" ht="30" customHeight="1">
      <c r="B4" s="11" t="s">
        <v>1064</v>
      </c>
      <c r="C4" s="11">
        <v>2020</v>
      </c>
      <c r="D4" s="11">
        <v>2021</v>
      </c>
      <c r="E4" s="11">
        <v>2022</v>
      </c>
      <c r="F4" s="11">
        <v>2023</v>
      </c>
    </row>
    <row r="5" spans="1:9" ht="20" customHeight="1">
      <c r="B5" s="46" t="s">
        <v>980</v>
      </c>
      <c r="C5" s="47">
        <v>1686685.8000000003</v>
      </c>
      <c r="D5" s="47">
        <v>1988590</v>
      </c>
      <c r="E5" s="47">
        <v>845750.0199999999</v>
      </c>
      <c r="F5" s="47">
        <v>1586819.9099999995</v>
      </c>
    </row>
    <row r="6" spans="1:9" ht="15">
      <c r="B6" s="46" t="s">
        <v>1065</v>
      </c>
      <c r="C6" s="176">
        <v>0</v>
      </c>
      <c r="D6" s="47">
        <v>117574</v>
      </c>
      <c r="E6" s="47">
        <v>557682.52</v>
      </c>
      <c r="F6" s="47">
        <v>69524.259999999995</v>
      </c>
    </row>
    <row r="7" spans="1:9" ht="15">
      <c r="B7" s="46" t="s">
        <v>1066</v>
      </c>
      <c r="C7" s="176">
        <v>0</v>
      </c>
      <c r="D7" s="176">
        <v>0</v>
      </c>
      <c r="E7" s="47">
        <v>190408.06999999998</v>
      </c>
      <c r="F7" s="47">
        <v>7801.24</v>
      </c>
    </row>
    <row r="8" spans="1:9" ht="15">
      <c r="B8" s="13" t="s">
        <v>56</v>
      </c>
      <c r="C8" s="51">
        <v>1686685.8</v>
      </c>
      <c r="D8" s="51">
        <v>2106164</v>
      </c>
      <c r="E8" s="51">
        <v>1593840.61</v>
      </c>
      <c r="F8" s="51">
        <v>1664145.4099999995</v>
      </c>
    </row>
    <row r="9" spans="1:9" ht="70.5" customHeight="1">
      <c r="B9" s="763" t="s">
        <v>5806</v>
      </c>
      <c r="C9" s="763"/>
      <c r="D9" s="763"/>
      <c r="E9" s="763"/>
      <c r="F9" s="763"/>
    </row>
    <row r="10" spans="1:9" ht="15"/>
    <row r="11" spans="1:9" ht="15" hidden="1"/>
    <row r="12" spans="1:9" ht="15" hidden="1"/>
    <row r="13" spans="1:9" ht="15" hidden="1"/>
    <row r="14" spans="1:9" ht="15" hidden="1"/>
  </sheetData>
  <mergeCells count="2">
    <mergeCell ref="B9:F9"/>
    <mergeCell ref="B3:F3"/>
  </mergeCells>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E9B9D-66EF-4E09-B0D0-BBD286EE2EF8}">
  <sheetPr codeName="Folha9">
    <tabColor rgb="FF0035BA"/>
  </sheetPr>
  <dimension ref="A1:E13"/>
  <sheetViews>
    <sheetView showGridLines="0" workbookViewId="0">
      <selection activeCell="B3" sqref="B3:D3"/>
    </sheetView>
  </sheetViews>
  <sheetFormatPr baseColWidth="10" defaultColWidth="0" defaultRowHeight="15" zeroHeight="1"/>
  <cols>
    <col min="1" max="1" width="9.1640625" customWidth="1"/>
    <col min="2" max="2" width="30.5" customWidth="1"/>
    <col min="3" max="4" width="9.1640625" customWidth="1"/>
    <col min="5" max="5" width="64.6640625" customWidth="1"/>
    <col min="6" max="16384" width="9.1640625" hidden="1"/>
  </cols>
  <sheetData>
    <row r="1" spans="1:5" ht="100" customHeight="1">
      <c r="A1" s="20" t="s">
        <v>50</v>
      </c>
    </row>
    <row r="2" spans="1:5" ht="32.25" customHeight="1">
      <c r="A2" s="9"/>
      <c r="B2" s="781" t="s">
        <v>5807</v>
      </c>
      <c r="C2" s="781"/>
      <c r="D2" s="781"/>
      <c r="E2" s="9"/>
    </row>
    <row r="3" spans="1:5">
      <c r="A3" s="10"/>
      <c r="B3" s="790" t="s">
        <v>100</v>
      </c>
      <c r="C3" s="790"/>
      <c r="D3" s="790"/>
    </row>
    <row r="4" spans="1:5" ht="30" customHeight="1">
      <c r="B4" s="11" t="s">
        <v>101</v>
      </c>
      <c r="C4" s="11" t="s">
        <v>102</v>
      </c>
      <c r="D4" s="11" t="s">
        <v>84</v>
      </c>
    </row>
    <row r="5" spans="1:5">
      <c r="B5" s="21" t="s">
        <v>103</v>
      </c>
      <c r="C5" s="35">
        <v>21499</v>
      </c>
      <c r="D5" s="36">
        <v>0.72112836681984371</v>
      </c>
    </row>
    <row r="6" spans="1:5">
      <c r="B6" s="37" t="s">
        <v>104</v>
      </c>
      <c r="C6" s="38">
        <v>16320</v>
      </c>
      <c r="D6" s="39">
        <v>0.54741220273035252</v>
      </c>
    </row>
    <row r="7" spans="1:5">
      <c r="B7" s="37" t="s">
        <v>105</v>
      </c>
      <c r="C7" s="38">
        <v>5179</v>
      </c>
      <c r="D7" s="39">
        <v>0.17371616408949117</v>
      </c>
    </row>
    <row r="8" spans="1:5">
      <c r="B8" s="21" t="s">
        <v>106</v>
      </c>
      <c r="C8" s="35">
        <v>8314</v>
      </c>
      <c r="D8" s="36">
        <v>0.27887163318015629</v>
      </c>
    </row>
    <row r="9" spans="1:5">
      <c r="B9" s="37" t="s">
        <v>104</v>
      </c>
      <c r="C9" s="38">
        <v>5956</v>
      </c>
      <c r="D9" s="39">
        <v>0.19977862006507227</v>
      </c>
    </row>
    <row r="10" spans="1:5">
      <c r="B10" s="37" t="s">
        <v>105</v>
      </c>
      <c r="C10" s="38">
        <v>2358</v>
      </c>
      <c r="D10" s="39">
        <v>7.9093013115084029E-2</v>
      </c>
    </row>
    <row r="11" spans="1:5">
      <c r="A11" s="10"/>
      <c r="B11" s="13" t="s">
        <v>93</v>
      </c>
      <c r="C11" s="14">
        <v>29813</v>
      </c>
      <c r="D11" s="40">
        <v>1</v>
      </c>
    </row>
    <row r="12" spans="1:5">
      <c r="A12" s="10"/>
      <c r="B12" s="41" t="s">
        <v>107</v>
      </c>
      <c r="C12" s="41"/>
      <c r="D12" s="41"/>
    </row>
    <row r="13" spans="1:5"/>
  </sheetData>
  <mergeCells count="2">
    <mergeCell ref="B2:D2"/>
    <mergeCell ref="B3:D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33A18-CC51-43B5-A3FE-8C7C7CCB6FA8}">
  <sheetPr codeName="Folha4">
    <tabColor rgb="FF0035BA"/>
  </sheetPr>
  <dimension ref="A1:P69"/>
  <sheetViews>
    <sheetView showGridLines="0" workbookViewId="0">
      <selection activeCell="B3" sqref="B3:M3"/>
    </sheetView>
  </sheetViews>
  <sheetFormatPr baseColWidth="10" defaultColWidth="0" defaultRowHeight="15" zeroHeight="1"/>
  <cols>
    <col min="1" max="1" width="9.1640625" customWidth="1"/>
    <col min="2" max="2" width="72.33203125" customWidth="1"/>
    <col min="3" max="12" width="9.83203125" customWidth="1"/>
    <col min="13" max="14" width="9.1640625" customWidth="1"/>
    <col min="15" max="16" width="0" hidden="1" customWidth="1"/>
    <col min="17" max="16384" width="9.1640625" hidden="1"/>
  </cols>
  <sheetData>
    <row r="1" spans="1:13" ht="100" customHeight="1">
      <c r="A1" s="20" t="s">
        <v>50</v>
      </c>
    </row>
    <row r="2" spans="1:13" ht="16">
      <c r="B2" s="9" t="s">
        <v>3392</v>
      </c>
    </row>
    <row r="3" spans="1:13">
      <c r="B3" s="790" t="s">
        <v>51</v>
      </c>
      <c r="C3" s="790"/>
      <c r="D3" s="790"/>
      <c r="E3" s="790"/>
      <c r="F3" s="790"/>
      <c r="G3" s="790"/>
      <c r="H3" s="790"/>
      <c r="I3" s="790"/>
      <c r="J3" s="790"/>
      <c r="K3" s="790"/>
      <c r="L3" s="790"/>
      <c r="M3" s="790"/>
    </row>
    <row r="4" spans="1:13" ht="15" customHeight="1">
      <c r="B4" s="794"/>
      <c r="C4" s="791" t="s">
        <v>5315</v>
      </c>
      <c r="D4" s="792"/>
      <c r="E4" s="792"/>
      <c r="F4" s="792"/>
      <c r="G4" s="792"/>
      <c r="H4" s="791">
        <v>2023</v>
      </c>
      <c r="I4" s="792"/>
      <c r="J4" s="792"/>
      <c r="K4" s="792"/>
      <c r="L4" s="793"/>
      <c r="M4" s="794" t="s">
        <v>5314</v>
      </c>
    </row>
    <row r="5" spans="1:13" ht="26">
      <c r="B5" s="762"/>
      <c r="C5" s="11" t="s">
        <v>52</v>
      </c>
      <c r="D5" s="11" t="s">
        <v>53</v>
      </c>
      <c r="E5" s="11" t="s">
        <v>54</v>
      </c>
      <c r="F5" s="11" t="s">
        <v>55</v>
      </c>
      <c r="G5" s="11" t="s">
        <v>56</v>
      </c>
      <c r="H5" s="11" t="s">
        <v>52</v>
      </c>
      <c r="I5" s="11" t="s">
        <v>53</v>
      </c>
      <c r="J5" s="11" t="s">
        <v>54</v>
      </c>
      <c r="K5" s="11" t="s">
        <v>55</v>
      </c>
      <c r="L5" s="11" t="s">
        <v>56</v>
      </c>
      <c r="M5" s="795"/>
    </row>
    <row r="6" spans="1:13">
      <c r="B6" s="641" t="s">
        <v>57</v>
      </c>
      <c r="C6" s="14">
        <v>5220.4225012009083</v>
      </c>
      <c r="D6" s="14">
        <v>1748.3140000000001</v>
      </c>
      <c r="E6" s="14">
        <v>1329.3</v>
      </c>
      <c r="F6" s="14">
        <v>574</v>
      </c>
      <c r="G6" s="14">
        <v>8872.0365012009079</v>
      </c>
      <c r="H6" s="14">
        <v>4945.2892400156761</v>
      </c>
      <c r="I6" s="14">
        <v>1828.9145443586542</v>
      </c>
      <c r="J6" s="14">
        <v>1515.4414836099998</v>
      </c>
      <c r="K6" s="14">
        <v>1299.2170000000001</v>
      </c>
      <c r="L6" s="14">
        <v>9588.8622679843284</v>
      </c>
      <c r="M6" s="14">
        <v>716.82576678342048</v>
      </c>
    </row>
    <row r="7" spans="1:13">
      <c r="B7" s="636" t="s">
        <v>5316</v>
      </c>
      <c r="C7" s="15">
        <v>512</v>
      </c>
      <c r="D7" s="15">
        <v>1306.2640000000001</v>
      </c>
      <c r="E7" s="15">
        <v>0</v>
      </c>
      <c r="F7" s="15">
        <v>0</v>
      </c>
      <c r="G7" s="15">
        <v>1818.2640000000001</v>
      </c>
      <c r="H7" s="15">
        <v>512</v>
      </c>
      <c r="I7" s="15">
        <v>1306.2640000000001</v>
      </c>
      <c r="J7" s="15">
        <v>0</v>
      </c>
      <c r="K7" s="15">
        <v>0</v>
      </c>
      <c r="L7" s="15">
        <v>1818.2640000000001</v>
      </c>
      <c r="M7" s="15">
        <v>0</v>
      </c>
    </row>
    <row r="8" spans="1:13">
      <c r="B8" s="637" t="s">
        <v>5319</v>
      </c>
      <c r="C8" s="17">
        <v>284</v>
      </c>
      <c r="D8" s="17"/>
      <c r="E8" s="17"/>
      <c r="F8" s="17"/>
      <c r="G8" s="17">
        <v>284</v>
      </c>
      <c r="H8" s="17">
        <v>284</v>
      </c>
      <c r="I8" s="17"/>
      <c r="J8" s="17"/>
      <c r="K8" s="17"/>
      <c r="L8" s="17">
        <v>284</v>
      </c>
      <c r="M8" s="17">
        <v>0</v>
      </c>
    </row>
    <row r="9" spans="1:13">
      <c r="B9" s="637" t="s">
        <v>5321</v>
      </c>
      <c r="C9" s="17">
        <v>118</v>
      </c>
      <c r="D9" s="17"/>
      <c r="E9" s="17"/>
      <c r="F9" s="17"/>
      <c r="G9" s="17">
        <v>118</v>
      </c>
      <c r="H9" s="17">
        <v>118</v>
      </c>
      <c r="I9" s="17"/>
      <c r="J9" s="17"/>
      <c r="K9" s="17"/>
      <c r="L9" s="17">
        <v>118</v>
      </c>
      <c r="M9" s="17">
        <v>0</v>
      </c>
    </row>
    <row r="10" spans="1:13">
      <c r="B10" s="637" t="s">
        <v>5322</v>
      </c>
      <c r="C10" s="17">
        <v>110</v>
      </c>
      <c r="D10" s="17"/>
      <c r="E10" s="17"/>
      <c r="F10" s="17"/>
      <c r="G10" s="17">
        <v>110</v>
      </c>
      <c r="H10" s="17">
        <v>110</v>
      </c>
      <c r="I10" s="17"/>
      <c r="J10" s="17"/>
      <c r="K10" s="17"/>
      <c r="L10" s="17">
        <v>110</v>
      </c>
      <c r="M10" s="17">
        <v>0</v>
      </c>
    </row>
    <row r="11" spans="1:13">
      <c r="B11" s="637" t="s">
        <v>5317</v>
      </c>
      <c r="C11" s="17"/>
      <c r="D11" s="17">
        <v>620</v>
      </c>
      <c r="E11" s="17"/>
      <c r="F11" s="17"/>
      <c r="G11" s="17">
        <v>620</v>
      </c>
      <c r="H11" s="17"/>
      <c r="I11" s="17">
        <v>620</v>
      </c>
      <c r="J11" s="17"/>
      <c r="K11" s="17"/>
      <c r="L11" s="17">
        <v>620</v>
      </c>
      <c r="M11" s="17">
        <v>0</v>
      </c>
    </row>
    <row r="12" spans="1:13">
      <c r="B12" s="637" t="s">
        <v>5318</v>
      </c>
      <c r="C12" s="17"/>
      <c r="D12" s="17">
        <v>245</v>
      </c>
      <c r="E12" s="17"/>
      <c r="F12" s="17"/>
      <c r="G12" s="17">
        <v>245</v>
      </c>
      <c r="H12" s="17"/>
      <c r="I12" s="17">
        <v>245</v>
      </c>
      <c r="J12" s="17"/>
      <c r="K12" s="17"/>
      <c r="L12" s="17">
        <v>245</v>
      </c>
      <c r="M12" s="17">
        <v>0</v>
      </c>
    </row>
    <row r="13" spans="1:13">
      <c r="B13" s="637" t="s">
        <v>5320</v>
      </c>
      <c r="C13" s="17"/>
      <c r="D13" s="17">
        <v>221</v>
      </c>
      <c r="E13" s="17"/>
      <c r="F13" s="17"/>
      <c r="G13" s="17">
        <v>221</v>
      </c>
      <c r="H13" s="17"/>
      <c r="I13" s="17">
        <v>221</v>
      </c>
      <c r="J13" s="17"/>
      <c r="K13" s="17"/>
      <c r="L13" s="17">
        <v>221</v>
      </c>
      <c r="M13" s="17">
        <v>0</v>
      </c>
    </row>
    <row r="14" spans="1:13">
      <c r="B14" s="638" t="s">
        <v>5323</v>
      </c>
      <c r="C14" s="17"/>
      <c r="D14" s="17">
        <v>77</v>
      </c>
      <c r="E14" s="17"/>
      <c r="F14" s="17"/>
      <c r="G14" s="17">
        <v>77</v>
      </c>
      <c r="H14" s="17"/>
      <c r="I14" s="17">
        <v>77</v>
      </c>
      <c r="J14" s="17"/>
      <c r="K14" s="17"/>
      <c r="L14" s="17">
        <v>77</v>
      </c>
      <c r="M14" s="17">
        <v>0</v>
      </c>
    </row>
    <row r="15" spans="1:13">
      <c r="B15" s="638" t="s">
        <v>5324</v>
      </c>
      <c r="C15" s="17"/>
      <c r="D15" s="17">
        <v>143.26400000000001</v>
      </c>
      <c r="E15" s="17"/>
      <c r="F15" s="17"/>
      <c r="G15" s="17">
        <v>143.26400000000001</v>
      </c>
      <c r="H15" s="17"/>
      <c r="I15" s="17">
        <v>143.26400000000001</v>
      </c>
      <c r="J15" s="17"/>
      <c r="K15" s="17"/>
      <c r="L15" s="17">
        <v>143.26400000000001</v>
      </c>
      <c r="M15" s="17">
        <v>0</v>
      </c>
    </row>
    <row r="16" spans="1:13">
      <c r="B16" s="636" t="s">
        <v>60</v>
      </c>
      <c r="C16" s="15">
        <v>1427</v>
      </c>
      <c r="D16" s="15">
        <v>553</v>
      </c>
      <c r="E16" s="15">
        <v>50</v>
      </c>
      <c r="F16" s="15">
        <v>0</v>
      </c>
      <c r="G16" s="15">
        <v>2030</v>
      </c>
      <c r="H16" s="15">
        <v>1710.4808208261491</v>
      </c>
      <c r="I16" s="15">
        <v>602.76186652865397</v>
      </c>
      <c r="J16" s="15">
        <v>16.241487559999999</v>
      </c>
      <c r="K16" s="15">
        <v>0</v>
      </c>
      <c r="L16" s="15">
        <v>2329.4841749148031</v>
      </c>
      <c r="M16" s="15">
        <v>299.48417491480313</v>
      </c>
    </row>
    <row r="17" spans="2:13">
      <c r="B17" s="638" t="s">
        <v>61</v>
      </c>
      <c r="C17" s="17">
        <v>1427</v>
      </c>
      <c r="D17" s="17">
        <v>0</v>
      </c>
      <c r="E17" s="17">
        <v>0</v>
      </c>
      <c r="F17" s="17">
        <v>0</v>
      </c>
      <c r="G17" s="17">
        <v>1427</v>
      </c>
      <c r="H17" s="17">
        <v>1710.4808208261491</v>
      </c>
      <c r="I17" s="17">
        <v>0</v>
      </c>
      <c r="J17" s="17">
        <v>0</v>
      </c>
      <c r="K17" s="17">
        <v>0</v>
      </c>
      <c r="L17" s="17">
        <v>1710.4808208261491</v>
      </c>
      <c r="M17" s="17">
        <v>283.48082082614906</v>
      </c>
    </row>
    <row r="18" spans="2:13">
      <c r="B18" s="639" t="s">
        <v>62</v>
      </c>
      <c r="C18" s="17">
        <v>272</v>
      </c>
      <c r="D18" s="17"/>
      <c r="E18" s="17"/>
      <c r="F18" s="17"/>
      <c r="G18" s="17">
        <v>272</v>
      </c>
      <c r="H18" s="17">
        <v>358.9662282699976</v>
      </c>
      <c r="I18" s="17"/>
      <c r="J18" s="17"/>
      <c r="K18" s="17"/>
      <c r="L18" s="17">
        <v>358.9662282699976</v>
      </c>
      <c r="M18" s="17">
        <v>86.9662282699976</v>
      </c>
    </row>
    <row r="19" spans="2:13">
      <c r="B19" s="639" t="s">
        <v>63</v>
      </c>
      <c r="C19" s="17">
        <v>1155</v>
      </c>
      <c r="D19" s="17"/>
      <c r="E19" s="17"/>
      <c r="F19" s="17"/>
      <c r="G19" s="17">
        <v>1155</v>
      </c>
      <c r="H19" s="17">
        <v>1351.5145925561515</v>
      </c>
      <c r="I19" s="17"/>
      <c r="J19" s="17"/>
      <c r="K19" s="17"/>
      <c r="L19" s="17">
        <v>1351.5145925561515</v>
      </c>
      <c r="M19" s="17">
        <v>196.51459255615146</v>
      </c>
    </row>
    <row r="20" spans="2:13">
      <c r="B20" s="638" t="s">
        <v>5710</v>
      </c>
      <c r="C20" s="17"/>
      <c r="D20" s="17">
        <v>500</v>
      </c>
      <c r="E20" s="17"/>
      <c r="F20" s="17"/>
      <c r="G20" s="17">
        <v>500</v>
      </c>
      <c r="H20" s="17"/>
      <c r="I20" s="17">
        <v>552.81812340065403</v>
      </c>
      <c r="J20" s="17"/>
      <c r="K20" s="17"/>
      <c r="L20" s="17">
        <v>552.81812340065403</v>
      </c>
      <c r="M20" s="17">
        <v>52.818123400654031</v>
      </c>
    </row>
    <row r="21" spans="2:13">
      <c r="B21" s="638" t="s">
        <v>5326</v>
      </c>
      <c r="C21" s="17"/>
      <c r="D21" s="17">
        <v>53</v>
      </c>
      <c r="E21" s="17"/>
      <c r="F21" s="17"/>
      <c r="G21" s="17">
        <v>53</v>
      </c>
      <c r="H21" s="17"/>
      <c r="I21" s="17">
        <v>49.943743127999973</v>
      </c>
      <c r="J21" s="17"/>
      <c r="K21" s="17"/>
      <c r="L21" s="17">
        <v>49.943743127999973</v>
      </c>
      <c r="M21" s="17">
        <v>-3.0562568720000272</v>
      </c>
    </row>
    <row r="22" spans="2:13">
      <c r="B22" s="637" t="s">
        <v>5711</v>
      </c>
      <c r="C22" s="17"/>
      <c r="D22" s="17"/>
      <c r="E22" s="17">
        <v>50</v>
      </c>
      <c r="F22" s="17"/>
      <c r="G22" s="17">
        <v>50</v>
      </c>
      <c r="H22" s="17"/>
      <c r="I22" s="17"/>
      <c r="J22" s="17">
        <v>10.836129869999999</v>
      </c>
      <c r="K22" s="17"/>
      <c r="L22" s="17">
        <v>10.836129869999999</v>
      </c>
      <c r="M22" s="17">
        <v>-39.163870129999999</v>
      </c>
    </row>
    <row r="23" spans="2:13">
      <c r="B23" s="638" t="s">
        <v>5325</v>
      </c>
      <c r="C23" s="17"/>
      <c r="D23" s="17"/>
      <c r="E23" s="17"/>
      <c r="F23" s="17"/>
      <c r="G23" s="17">
        <v>0</v>
      </c>
      <c r="H23" s="17"/>
      <c r="I23" s="17"/>
      <c r="J23" s="17">
        <v>5.4053576900000007</v>
      </c>
      <c r="K23" s="17"/>
      <c r="L23" s="17">
        <v>5.4053576900000007</v>
      </c>
      <c r="M23" s="17">
        <v>5.4053576900000007</v>
      </c>
    </row>
    <row r="24" spans="2:13">
      <c r="B24" s="636" t="s">
        <v>64</v>
      </c>
      <c r="C24" s="15">
        <v>386</v>
      </c>
      <c r="D24" s="15">
        <v>30.05</v>
      </c>
      <c r="E24" s="15">
        <v>1096.3</v>
      </c>
      <c r="F24" s="15">
        <v>0</v>
      </c>
      <c r="G24" s="15">
        <v>1512.35</v>
      </c>
      <c r="H24" s="15">
        <v>512.33662255360002</v>
      </c>
      <c r="I24" s="15">
        <v>60.888677829999999</v>
      </c>
      <c r="J24" s="15">
        <v>915.80135721999989</v>
      </c>
      <c r="K24" s="15">
        <v>0</v>
      </c>
      <c r="L24" s="15">
        <v>1489.0266576035997</v>
      </c>
      <c r="M24" s="15">
        <v>-23.323342396400221</v>
      </c>
    </row>
    <row r="25" spans="2:13">
      <c r="B25" s="637" t="s">
        <v>5327</v>
      </c>
      <c r="C25" s="17">
        <v>155</v>
      </c>
      <c r="D25" s="17"/>
      <c r="E25" s="17"/>
      <c r="F25" s="17"/>
      <c r="G25" s="17">
        <v>155</v>
      </c>
      <c r="H25" s="17">
        <v>172.50422191359999</v>
      </c>
      <c r="I25" s="17"/>
      <c r="J25" s="17"/>
      <c r="K25" s="17"/>
      <c r="L25" s="17">
        <v>172.50422191359999</v>
      </c>
      <c r="M25" s="17">
        <v>17.504221913599991</v>
      </c>
    </row>
    <row r="26" spans="2:13">
      <c r="B26" s="637" t="s">
        <v>5712</v>
      </c>
      <c r="C26" s="17">
        <v>65.5</v>
      </c>
      <c r="D26" s="17"/>
      <c r="E26" s="17"/>
      <c r="F26" s="17"/>
      <c r="G26" s="17">
        <v>65.5</v>
      </c>
      <c r="H26" s="17">
        <v>74.03240064000002</v>
      </c>
      <c r="I26" s="17"/>
      <c r="J26" s="17"/>
      <c r="K26" s="17"/>
      <c r="L26" s="17">
        <v>74.03240064000002</v>
      </c>
      <c r="M26" s="17">
        <v>8.5324006400000201</v>
      </c>
    </row>
    <row r="27" spans="2:13">
      <c r="B27" s="638" t="s">
        <v>5713</v>
      </c>
      <c r="C27" s="17">
        <v>52.5</v>
      </c>
      <c r="D27" s="17"/>
      <c r="E27" s="17"/>
      <c r="F27" s="17"/>
      <c r="G27" s="17">
        <v>52.5</v>
      </c>
      <c r="H27" s="17">
        <v>85.7</v>
      </c>
      <c r="I27" s="17"/>
      <c r="J27" s="17"/>
      <c r="K27" s="17"/>
      <c r="L27" s="17">
        <v>85.7</v>
      </c>
      <c r="M27" s="17">
        <v>33.200000000000003</v>
      </c>
    </row>
    <row r="28" spans="2:13">
      <c r="B28" s="638" t="s">
        <v>5714</v>
      </c>
      <c r="C28" s="17">
        <v>30</v>
      </c>
      <c r="D28" s="17"/>
      <c r="E28" s="17"/>
      <c r="F28" s="17"/>
      <c r="G28" s="17">
        <v>30</v>
      </c>
      <c r="H28" s="17"/>
      <c r="I28" s="17">
        <v>4.4718349399999999</v>
      </c>
      <c r="J28" s="17"/>
      <c r="K28" s="17"/>
      <c r="L28" s="17">
        <v>4.4718349399999999</v>
      </c>
      <c r="M28" s="17">
        <v>-25.528165059999999</v>
      </c>
    </row>
    <row r="29" spans="2:13">
      <c r="B29" s="638" t="s">
        <v>5330</v>
      </c>
      <c r="C29" s="17">
        <v>43</v>
      </c>
      <c r="D29" s="17"/>
      <c r="E29" s="17"/>
      <c r="F29" s="17"/>
      <c r="G29" s="17">
        <v>43</v>
      </c>
      <c r="H29" s="17">
        <v>67.2</v>
      </c>
      <c r="I29" s="17"/>
      <c r="J29" s="17"/>
      <c r="K29" s="17"/>
      <c r="L29" s="17">
        <v>67.2</v>
      </c>
      <c r="M29" s="17">
        <v>24.200000000000003</v>
      </c>
    </row>
    <row r="30" spans="2:13">
      <c r="B30" s="638" t="s">
        <v>5329</v>
      </c>
      <c r="C30" s="17">
        <v>40</v>
      </c>
      <c r="D30" s="17"/>
      <c r="E30" s="17"/>
      <c r="F30" s="17"/>
      <c r="G30" s="17">
        <v>40</v>
      </c>
      <c r="H30" s="17">
        <v>112.9</v>
      </c>
      <c r="I30" s="17"/>
      <c r="J30" s="17"/>
      <c r="K30" s="17"/>
      <c r="L30" s="17">
        <v>112.9</v>
      </c>
      <c r="M30" s="17">
        <v>72.900000000000006</v>
      </c>
    </row>
    <row r="31" spans="2:13">
      <c r="B31" s="638" t="s">
        <v>5715</v>
      </c>
      <c r="C31" s="17"/>
      <c r="D31" s="17">
        <v>20</v>
      </c>
      <c r="E31" s="17"/>
      <c r="F31" s="17"/>
      <c r="G31" s="17">
        <v>20</v>
      </c>
      <c r="H31" s="17"/>
      <c r="I31" s="17">
        <v>41.3</v>
      </c>
      <c r="J31" s="17"/>
      <c r="K31" s="17"/>
      <c r="L31" s="17">
        <v>41.3</v>
      </c>
      <c r="M31" s="17">
        <v>21.299999999999997</v>
      </c>
    </row>
    <row r="32" spans="2:13">
      <c r="B32" s="637" t="s">
        <v>5331</v>
      </c>
      <c r="C32" s="17"/>
      <c r="D32" s="17">
        <v>10.050000000000001</v>
      </c>
      <c r="E32" s="17"/>
      <c r="F32" s="17"/>
      <c r="G32" s="17">
        <v>10.050000000000001</v>
      </c>
      <c r="H32" s="17"/>
      <c r="I32" s="17">
        <v>15.116842889999999</v>
      </c>
      <c r="J32" s="17"/>
      <c r="K32" s="17"/>
      <c r="L32" s="17">
        <v>15.116842889999999</v>
      </c>
      <c r="M32" s="17">
        <v>5.0668428899999984</v>
      </c>
    </row>
    <row r="33" spans="2:13">
      <c r="B33" s="637" t="s">
        <v>5333</v>
      </c>
      <c r="C33" s="17"/>
      <c r="D33" s="17"/>
      <c r="E33" s="17">
        <v>201.1</v>
      </c>
      <c r="F33" s="17"/>
      <c r="G33" s="17">
        <v>201.1</v>
      </c>
      <c r="H33" s="17"/>
      <c r="I33" s="17"/>
      <c r="J33" s="17">
        <v>199.29812555999993</v>
      </c>
      <c r="K33" s="17"/>
      <c r="L33" s="17">
        <v>199.29812555999993</v>
      </c>
      <c r="M33" s="17">
        <v>-1.8018744400000628</v>
      </c>
    </row>
    <row r="34" spans="2:13">
      <c r="B34" s="637" t="s">
        <v>5334</v>
      </c>
      <c r="C34" s="17"/>
      <c r="D34" s="17"/>
      <c r="E34" s="17">
        <v>379.2</v>
      </c>
      <c r="F34" s="17"/>
      <c r="G34" s="17">
        <v>379.2</v>
      </c>
      <c r="H34" s="17"/>
      <c r="I34" s="17"/>
      <c r="J34" s="17">
        <v>346.63903409</v>
      </c>
      <c r="K34" s="17"/>
      <c r="L34" s="17">
        <v>346.63903409</v>
      </c>
      <c r="M34" s="17">
        <v>-32.560965909999993</v>
      </c>
    </row>
    <row r="35" spans="2:13">
      <c r="B35" s="637" t="s">
        <v>5335</v>
      </c>
      <c r="C35" s="17"/>
      <c r="D35" s="17"/>
      <c r="E35" s="17">
        <v>250</v>
      </c>
      <c r="F35" s="17"/>
      <c r="G35" s="17">
        <v>250</v>
      </c>
      <c r="H35" s="17"/>
      <c r="I35" s="17"/>
      <c r="J35" s="17">
        <v>268.75261061999998</v>
      </c>
      <c r="K35" s="17"/>
      <c r="L35" s="17">
        <v>268.75261061999998</v>
      </c>
      <c r="M35" s="17">
        <v>18.752610619999984</v>
      </c>
    </row>
    <row r="36" spans="2:13">
      <c r="B36" s="638" t="s">
        <v>5336</v>
      </c>
      <c r="C36" s="17"/>
      <c r="D36" s="17"/>
      <c r="E36" s="17">
        <v>200</v>
      </c>
      <c r="F36" s="17"/>
      <c r="G36" s="17">
        <v>200</v>
      </c>
      <c r="H36" s="17"/>
      <c r="I36" s="17"/>
      <c r="J36" s="17">
        <v>1.8038448699999998</v>
      </c>
      <c r="K36" s="17"/>
      <c r="L36" s="17">
        <v>1.8038448699999998</v>
      </c>
      <c r="M36" s="17">
        <v>-198.19615512999999</v>
      </c>
    </row>
    <row r="37" spans="2:13">
      <c r="B37" s="638" t="s">
        <v>5328</v>
      </c>
      <c r="C37" s="17"/>
      <c r="D37" s="17"/>
      <c r="E37" s="17">
        <v>66</v>
      </c>
      <c r="F37" s="17"/>
      <c r="G37" s="17">
        <v>66</v>
      </c>
      <c r="H37" s="17"/>
      <c r="I37" s="17"/>
      <c r="J37" s="17">
        <v>49.999999999999993</v>
      </c>
      <c r="K37" s="17"/>
      <c r="L37" s="17">
        <v>49.999999999999993</v>
      </c>
      <c r="M37" s="17">
        <v>-16.000000000000007</v>
      </c>
    </row>
    <row r="38" spans="2:13">
      <c r="B38" s="638" t="s">
        <v>66</v>
      </c>
      <c r="C38" s="17"/>
      <c r="D38" s="17"/>
      <c r="E38" s="17"/>
      <c r="F38" s="17"/>
      <c r="G38" s="17">
        <v>0</v>
      </c>
      <c r="H38" s="17"/>
      <c r="I38" s="17"/>
      <c r="J38" s="17">
        <v>27.428092079999999</v>
      </c>
      <c r="K38" s="17"/>
      <c r="L38" s="17">
        <v>27.428092079999999</v>
      </c>
      <c r="M38" s="17">
        <v>27.428092079999999</v>
      </c>
    </row>
    <row r="39" spans="2:13">
      <c r="B39" s="638" t="s">
        <v>489</v>
      </c>
      <c r="C39" s="17"/>
      <c r="D39" s="17"/>
      <c r="E39" s="17"/>
      <c r="F39" s="17"/>
      <c r="G39" s="17">
        <v>0</v>
      </c>
      <c r="H39" s="17"/>
      <c r="I39" s="17"/>
      <c r="J39" s="17">
        <v>12.9693</v>
      </c>
      <c r="K39" s="17"/>
      <c r="L39" s="17">
        <v>12.9693</v>
      </c>
      <c r="M39" s="17">
        <v>12.9693</v>
      </c>
    </row>
    <row r="40" spans="2:13">
      <c r="B40" s="638" t="s">
        <v>5332</v>
      </c>
      <c r="C40" s="17"/>
      <c r="D40" s="17"/>
      <c r="E40" s="17"/>
      <c r="F40" s="17"/>
      <c r="G40" s="17">
        <v>0</v>
      </c>
      <c r="H40" s="17"/>
      <c r="I40" s="17"/>
      <c r="J40" s="17">
        <v>6.0903499999999999</v>
      </c>
      <c r="K40" s="17"/>
      <c r="L40" s="17">
        <v>6.0903499999999999</v>
      </c>
      <c r="M40" s="17">
        <v>6.0903499999999999</v>
      </c>
    </row>
    <row r="41" spans="2:13">
      <c r="B41" s="638" t="s">
        <v>5337</v>
      </c>
      <c r="C41" s="17"/>
      <c r="D41" s="17"/>
      <c r="E41" s="17"/>
      <c r="F41" s="17"/>
      <c r="G41" s="17">
        <v>0</v>
      </c>
      <c r="H41" s="17"/>
      <c r="I41" s="17"/>
      <c r="J41" s="17">
        <v>2.8200000000000003</v>
      </c>
      <c r="K41" s="17"/>
      <c r="L41" s="17">
        <v>2.8200000000000003</v>
      </c>
      <c r="M41" s="17">
        <v>2.8200000000000003</v>
      </c>
    </row>
    <row r="42" spans="2:13">
      <c r="B42" s="636" t="s">
        <v>67</v>
      </c>
      <c r="C42" s="15">
        <v>713.62250120090778</v>
      </c>
      <c r="D42" s="15">
        <v>0</v>
      </c>
      <c r="E42" s="15">
        <v>0</v>
      </c>
      <c r="F42" s="15">
        <v>0</v>
      </c>
      <c r="G42" s="15">
        <v>713.62250120090778</v>
      </c>
      <c r="H42" s="15">
        <v>452.95879663592882</v>
      </c>
      <c r="I42" s="15">
        <v>0</v>
      </c>
      <c r="J42" s="15">
        <v>0</v>
      </c>
      <c r="K42" s="15">
        <v>0</v>
      </c>
      <c r="L42" s="15">
        <v>452.95879663592882</v>
      </c>
      <c r="M42" s="15">
        <v>-260.66370456497896</v>
      </c>
    </row>
    <row r="43" spans="2:13">
      <c r="B43" s="637" t="s">
        <v>5716</v>
      </c>
      <c r="C43" s="17">
        <v>457.19250120090783</v>
      </c>
      <c r="D43" s="17"/>
      <c r="E43" s="17"/>
      <c r="F43" s="17"/>
      <c r="G43" s="17">
        <v>457.19250120090783</v>
      </c>
      <c r="H43" s="17">
        <v>264.42103334592878</v>
      </c>
      <c r="I43" s="17"/>
      <c r="J43" s="17"/>
      <c r="K43" s="17"/>
      <c r="L43" s="17">
        <v>264.42103334592878</v>
      </c>
      <c r="M43" s="17">
        <v>-192.77146785497905</v>
      </c>
    </row>
    <row r="44" spans="2:13">
      <c r="B44" s="638" t="s">
        <v>5338</v>
      </c>
      <c r="C44" s="17">
        <v>172.03</v>
      </c>
      <c r="D44" s="17"/>
      <c r="E44" s="17"/>
      <c r="F44" s="17"/>
      <c r="G44" s="17">
        <v>172.03</v>
      </c>
      <c r="H44" s="17">
        <v>140.85810728999999</v>
      </c>
      <c r="I44" s="17"/>
      <c r="J44" s="17"/>
      <c r="K44" s="17"/>
      <c r="L44" s="17">
        <v>140.85810728999999</v>
      </c>
      <c r="M44" s="17">
        <v>-31.171892710000009</v>
      </c>
    </row>
    <row r="45" spans="2:13">
      <c r="B45" s="638" t="s">
        <v>5339</v>
      </c>
      <c r="C45" s="17">
        <v>20</v>
      </c>
      <c r="D45" s="17"/>
      <c r="E45" s="17"/>
      <c r="F45" s="17"/>
      <c r="G45" s="17">
        <v>20</v>
      </c>
      <c r="H45" s="17">
        <v>20</v>
      </c>
      <c r="I45" s="17"/>
      <c r="J45" s="17"/>
      <c r="K45" s="17"/>
      <c r="L45" s="17">
        <v>20</v>
      </c>
      <c r="M45" s="17">
        <v>0</v>
      </c>
    </row>
    <row r="46" spans="2:13">
      <c r="B46" s="638" t="s">
        <v>5340</v>
      </c>
      <c r="C46" s="17">
        <v>64.400000000000006</v>
      </c>
      <c r="D46" s="17"/>
      <c r="E46" s="17"/>
      <c r="F46" s="17"/>
      <c r="G46" s="17">
        <v>64.400000000000006</v>
      </c>
      <c r="H46" s="17">
        <v>27.679656000000001</v>
      </c>
      <c r="I46" s="17"/>
      <c r="J46" s="17"/>
      <c r="K46" s="17"/>
      <c r="L46" s="17">
        <v>27.679656000000001</v>
      </c>
      <c r="M46" s="17">
        <v>-36.720344000000004</v>
      </c>
    </row>
    <row r="47" spans="2:13">
      <c r="B47" s="640" t="s">
        <v>70</v>
      </c>
      <c r="C47" s="17">
        <v>0</v>
      </c>
      <c r="D47" s="17">
        <v>0</v>
      </c>
      <c r="E47" s="17">
        <v>0</v>
      </c>
      <c r="F47" s="17">
        <v>0</v>
      </c>
      <c r="G47" s="17">
        <v>0</v>
      </c>
      <c r="H47" s="17">
        <v>0</v>
      </c>
      <c r="I47" s="17">
        <v>0</v>
      </c>
      <c r="J47" s="17">
        <v>328.44902317999998</v>
      </c>
      <c r="K47" s="17">
        <v>0</v>
      </c>
      <c r="L47" s="17">
        <v>328.44902317999998</v>
      </c>
      <c r="M47" s="17">
        <v>328.44902317999998</v>
      </c>
    </row>
    <row r="48" spans="2:13">
      <c r="B48" s="637" t="s">
        <v>71</v>
      </c>
      <c r="C48" s="17"/>
      <c r="D48" s="17"/>
      <c r="E48" s="17"/>
      <c r="F48" s="17"/>
      <c r="G48" s="17">
        <v>0</v>
      </c>
      <c r="H48" s="17"/>
      <c r="I48" s="17"/>
      <c r="J48" s="17">
        <v>200</v>
      </c>
      <c r="K48" s="17"/>
      <c r="L48" s="17">
        <v>200</v>
      </c>
      <c r="M48" s="17">
        <v>200</v>
      </c>
    </row>
    <row r="49" spans="2:13">
      <c r="B49" s="637" t="s">
        <v>5341</v>
      </c>
      <c r="C49" s="17"/>
      <c r="D49" s="17"/>
      <c r="E49" s="17"/>
      <c r="F49" s="17"/>
      <c r="G49" s="17">
        <v>0</v>
      </c>
      <c r="H49" s="17"/>
      <c r="I49" s="17"/>
      <c r="J49" s="17">
        <v>75.927929019999993</v>
      </c>
      <c r="K49" s="17"/>
      <c r="L49" s="17">
        <v>75.927929019999993</v>
      </c>
      <c r="M49" s="17">
        <v>75.927929019999993</v>
      </c>
    </row>
    <row r="50" spans="2:13">
      <c r="B50" s="637" t="s">
        <v>5342</v>
      </c>
      <c r="C50" s="17"/>
      <c r="D50" s="17"/>
      <c r="E50" s="17"/>
      <c r="F50" s="17"/>
      <c r="G50" s="17">
        <v>0</v>
      </c>
      <c r="H50" s="17"/>
      <c r="I50" s="17"/>
      <c r="J50" s="17">
        <v>52.521094159999997</v>
      </c>
      <c r="K50" s="17"/>
      <c r="L50" s="17">
        <v>52.521094159999997</v>
      </c>
      <c r="M50" s="17">
        <v>52.521094159999997</v>
      </c>
    </row>
    <row r="51" spans="2:13">
      <c r="B51" s="636" t="s">
        <v>72</v>
      </c>
      <c r="C51" s="15">
        <v>2181.8000000000002</v>
      </c>
      <c r="D51" s="15">
        <v>-141</v>
      </c>
      <c r="E51" s="15">
        <v>183</v>
      </c>
      <c r="F51" s="15">
        <v>574</v>
      </c>
      <c r="G51" s="15">
        <v>2797.8</v>
      </c>
      <c r="H51" s="15">
        <v>1757.5129999999986</v>
      </c>
      <c r="I51" s="15">
        <v>-141</v>
      </c>
      <c r="J51" s="15">
        <v>254.94961565</v>
      </c>
      <c r="K51" s="15">
        <v>1299.2170000000001</v>
      </c>
      <c r="L51" s="15">
        <v>3170.6796156499986</v>
      </c>
      <c r="M51" s="15">
        <v>372.87961564999841</v>
      </c>
    </row>
    <row r="52" spans="2:13">
      <c r="B52" s="638" t="s">
        <v>73</v>
      </c>
      <c r="C52" s="17">
        <v>1078</v>
      </c>
      <c r="D52" s="17"/>
      <c r="E52" s="17"/>
      <c r="F52" s="17"/>
      <c r="G52" s="17">
        <v>1078</v>
      </c>
      <c r="H52" s="17">
        <v>673.77499999999782</v>
      </c>
      <c r="I52" s="17"/>
      <c r="J52" s="17"/>
      <c r="K52" s="17"/>
      <c r="L52" s="17">
        <v>673.77499999999782</v>
      </c>
      <c r="M52" s="17">
        <v>-404.22500000000218</v>
      </c>
    </row>
    <row r="53" spans="2:13">
      <c r="B53" s="637" t="s">
        <v>74</v>
      </c>
      <c r="C53" s="17">
        <v>1197</v>
      </c>
      <c r="D53" s="17"/>
      <c r="E53" s="17"/>
      <c r="F53" s="17"/>
      <c r="G53" s="17">
        <v>1197</v>
      </c>
      <c r="H53" s="17">
        <v>1087.4180000000006</v>
      </c>
      <c r="I53" s="17"/>
      <c r="J53" s="17"/>
      <c r="K53" s="17"/>
      <c r="L53" s="17">
        <v>1087.4180000000006</v>
      </c>
      <c r="M53" s="17">
        <v>-109.58199999999943</v>
      </c>
    </row>
    <row r="54" spans="2:13">
      <c r="B54" s="637" t="s">
        <v>75</v>
      </c>
      <c r="C54" s="17">
        <v>-93.2</v>
      </c>
      <c r="D54" s="17"/>
      <c r="E54" s="17"/>
      <c r="F54" s="17"/>
      <c r="G54" s="17">
        <v>-93.2</v>
      </c>
      <c r="H54" s="17">
        <v>-3.6799999999998363</v>
      </c>
      <c r="I54" s="17"/>
      <c r="J54" s="17"/>
      <c r="K54" s="17"/>
      <c r="L54" s="17">
        <v>-3.6799999999998363</v>
      </c>
      <c r="M54" s="17">
        <v>89.520000000000167</v>
      </c>
    </row>
    <row r="55" spans="2:13">
      <c r="B55" s="638" t="s">
        <v>5346</v>
      </c>
      <c r="C55" s="17"/>
      <c r="D55" s="17">
        <v>-141</v>
      </c>
      <c r="E55" s="17"/>
      <c r="F55" s="17"/>
      <c r="G55" s="17">
        <v>-141</v>
      </c>
      <c r="H55" s="17"/>
      <c r="I55" s="17">
        <v>-141</v>
      </c>
      <c r="J55" s="17"/>
      <c r="K55" s="17"/>
      <c r="L55" s="17">
        <v>-141</v>
      </c>
      <c r="M55" s="17">
        <v>0</v>
      </c>
    </row>
    <row r="56" spans="2:13">
      <c r="B56" s="638" t="s">
        <v>5343</v>
      </c>
      <c r="C56" s="17"/>
      <c r="D56" s="17"/>
      <c r="E56" s="17">
        <v>183</v>
      </c>
      <c r="F56" s="17"/>
      <c r="G56" s="17">
        <v>183</v>
      </c>
      <c r="H56" s="17"/>
      <c r="I56" s="17"/>
      <c r="J56" s="17">
        <v>235.50805707999999</v>
      </c>
      <c r="K56" s="17"/>
      <c r="L56" s="17">
        <v>235.50805707999999</v>
      </c>
      <c r="M56" s="17">
        <v>52.508057079999986</v>
      </c>
    </row>
    <row r="57" spans="2:13">
      <c r="B57" s="638" t="s">
        <v>4055</v>
      </c>
      <c r="C57" s="17"/>
      <c r="D57" s="17"/>
      <c r="E57" s="17"/>
      <c r="F57" s="17"/>
      <c r="G57" s="17">
        <v>0</v>
      </c>
      <c r="H57" s="17"/>
      <c r="I57" s="17"/>
      <c r="J57" s="17">
        <v>11.868795</v>
      </c>
      <c r="K57" s="17"/>
      <c r="L57" s="17">
        <v>11.868795</v>
      </c>
      <c r="M57" s="17">
        <v>11.868795</v>
      </c>
    </row>
    <row r="58" spans="2:13">
      <c r="B58" s="638" t="s">
        <v>4057</v>
      </c>
      <c r="C58" s="17"/>
      <c r="D58" s="17"/>
      <c r="E58" s="17"/>
      <c r="F58" s="17"/>
      <c r="G58" s="17">
        <v>0</v>
      </c>
      <c r="H58" s="17"/>
      <c r="I58" s="17"/>
      <c r="J58" s="17">
        <v>7.5727635700000002</v>
      </c>
      <c r="K58" s="17"/>
      <c r="L58" s="17">
        <v>7.5727635700000002</v>
      </c>
      <c r="M58" s="17">
        <v>7.5727635700000002</v>
      </c>
    </row>
    <row r="59" spans="2:13">
      <c r="B59" s="638" t="s">
        <v>5344</v>
      </c>
      <c r="C59" s="17"/>
      <c r="D59" s="17"/>
      <c r="E59" s="17"/>
      <c r="F59" s="17">
        <v>236</v>
      </c>
      <c r="G59" s="17">
        <v>236</v>
      </c>
      <c r="H59" s="17"/>
      <c r="I59" s="17"/>
      <c r="J59" s="17"/>
      <c r="K59" s="17">
        <v>0</v>
      </c>
      <c r="L59" s="17">
        <v>0</v>
      </c>
      <c r="M59" s="17">
        <v>-236</v>
      </c>
    </row>
    <row r="60" spans="2:13">
      <c r="B60" s="638" t="s">
        <v>76</v>
      </c>
      <c r="C60" s="17"/>
      <c r="D60" s="17"/>
      <c r="E60" s="17"/>
      <c r="F60" s="17">
        <v>120</v>
      </c>
      <c r="G60" s="17">
        <v>120</v>
      </c>
      <c r="H60" s="17"/>
      <c r="I60" s="17"/>
      <c r="J60" s="17"/>
      <c r="K60" s="17">
        <v>116.97499999999999</v>
      </c>
      <c r="L60" s="17">
        <v>116.97499999999999</v>
      </c>
      <c r="M60" s="17">
        <v>-3.0250000000000057</v>
      </c>
    </row>
    <row r="61" spans="2:13">
      <c r="B61" s="638" t="s">
        <v>5345</v>
      </c>
      <c r="C61" s="17"/>
      <c r="D61" s="17"/>
      <c r="E61" s="17"/>
      <c r="F61" s="17">
        <v>218</v>
      </c>
      <c r="G61" s="17">
        <v>218</v>
      </c>
      <c r="H61" s="17"/>
      <c r="I61" s="17"/>
      <c r="J61" s="17"/>
      <c r="K61" s="17">
        <v>227.63200000000001</v>
      </c>
      <c r="L61" s="17">
        <v>227.63200000000001</v>
      </c>
      <c r="M61" s="17">
        <v>9.632000000000005</v>
      </c>
    </row>
    <row r="62" spans="2:13">
      <c r="B62" s="638" t="s">
        <v>5717</v>
      </c>
      <c r="C62" s="17"/>
      <c r="D62" s="17"/>
      <c r="E62" s="17"/>
      <c r="F62" s="17"/>
      <c r="G62" s="17">
        <v>0</v>
      </c>
      <c r="H62" s="17"/>
      <c r="I62" s="17"/>
      <c r="J62" s="17"/>
      <c r="K62" s="17">
        <v>915.9</v>
      </c>
      <c r="L62" s="17">
        <v>915.9</v>
      </c>
      <c r="M62" s="17">
        <v>915.9</v>
      </c>
    </row>
    <row r="63" spans="2:13">
      <c r="B63" s="638" t="s">
        <v>5718</v>
      </c>
      <c r="C63" s="17"/>
      <c r="D63" s="17"/>
      <c r="E63" s="17"/>
      <c r="F63" s="17"/>
      <c r="G63" s="17">
        <v>0</v>
      </c>
      <c r="H63" s="17"/>
      <c r="I63" s="17"/>
      <c r="J63" s="17"/>
      <c r="K63" s="17">
        <v>38.71</v>
      </c>
      <c r="L63" s="17">
        <v>38.71</v>
      </c>
      <c r="M63" s="17">
        <v>38.71</v>
      </c>
    </row>
    <row r="64" spans="2:13">
      <c r="B64" s="641" t="s">
        <v>5719</v>
      </c>
      <c r="C64" s="14">
        <v>-5244.8363395847464</v>
      </c>
      <c r="D64" s="14">
        <v>-2130.5609001010102</v>
      </c>
      <c r="E64" s="14">
        <v>-3496.8</v>
      </c>
      <c r="F64" s="14">
        <v>-574</v>
      </c>
      <c r="G64" s="14">
        <v>-11446.197239685756</v>
      </c>
      <c r="H64" s="14">
        <v>-4831.7101881086382</v>
      </c>
      <c r="I64" s="14">
        <v>-2211.1814508855923</v>
      </c>
      <c r="J64" s="14">
        <v>-3211.741989632319</v>
      </c>
      <c r="K64" s="14">
        <v>-1299.2170000000001</v>
      </c>
      <c r="L64" s="14">
        <v>-11553.850628626547</v>
      </c>
      <c r="M64" s="14">
        <v>-107.65338894079105</v>
      </c>
    </row>
    <row r="65" spans="2:13">
      <c r="B65" s="638" t="s">
        <v>5720</v>
      </c>
      <c r="C65" s="17"/>
      <c r="D65" s="17"/>
      <c r="E65" s="17"/>
      <c r="F65" s="17"/>
      <c r="G65" s="17">
        <v>0</v>
      </c>
      <c r="H65" s="17"/>
      <c r="I65" s="17"/>
      <c r="J65" s="17">
        <v>69.952585229999997</v>
      </c>
      <c r="K65" s="17"/>
      <c r="L65" s="17">
        <v>69.952585229999997</v>
      </c>
      <c r="M65" s="17">
        <v>69.952585229999997</v>
      </c>
    </row>
    <row r="66" spans="2:13">
      <c r="B66" s="641" t="s">
        <v>77</v>
      </c>
      <c r="C66" s="14">
        <v>-5244.8363395847464</v>
      </c>
      <c r="D66" s="14">
        <v>-2130.5609001010102</v>
      </c>
      <c r="E66" s="14">
        <v>-3496.8</v>
      </c>
      <c r="F66" s="14">
        <v>-574</v>
      </c>
      <c r="G66" s="14">
        <v>-11446.197239685756</v>
      </c>
      <c r="H66" s="14">
        <v>-4831.7101881086382</v>
      </c>
      <c r="I66" s="14">
        <v>-2211.1814508855923</v>
      </c>
      <c r="J66" s="14">
        <v>-3141.7894044023192</v>
      </c>
      <c r="K66" s="14">
        <v>-1299.2170000000001</v>
      </c>
      <c r="L66" s="14">
        <v>-11483.898043396548</v>
      </c>
      <c r="M66" s="14">
        <v>-37.700803710791661</v>
      </c>
    </row>
    <row r="67" spans="2:13">
      <c r="B67" s="641" t="s">
        <v>78</v>
      </c>
      <c r="C67" s="19">
        <v>-2.1042634110565825</v>
      </c>
      <c r="D67" s="19">
        <v>-0.85479527993532978</v>
      </c>
      <c r="E67" s="19">
        <v>-1.4029395426979583</v>
      </c>
      <c r="F67" s="19">
        <v>-0.23029263827174218</v>
      </c>
      <c r="G67" s="19">
        <v>-4.5922908719616125</v>
      </c>
      <c r="H67" s="19">
        <v>-1.81983293726629</v>
      </c>
      <c r="I67" s="19">
        <v>-0.83282744161628663</v>
      </c>
      <c r="J67" s="19">
        <v>-1.1833350133782952</v>
      </c>
      <c r="K67" s="19">
        <v>-0.48934182664250819</v>
      </c>
      <c r="L67" s="19">
        <v>-4.3253372189033792</v>
      </c>
      <c r="M67" s="19">
        <v>0.26695365305823326</v>
      </c>
    </row>
    <row r="68" spans="2:13" ht="150" customHeight="1">
      <c r="B68" s="796" t="s">
        <v>5723</v>
      </c>
      <c r="C68" s="796"/>
      <c r="D68" s="796"/>
      <c r="E68" s="796"/>
      <c r="F68" s="796"/>
      <c r="G68" s="796"/>
      <c r="H68" s="796"/>
      <c r="I68" s="796"/>
      <c r="J68" s="796"/>
      <c r="K68" s="796"/>
      <c r="L68" s="796"/>
      <c r="M68" s="796"/>
    </row>
    <row r="69" spans="2:13"/>
  </sheetData>
  <mergeCells count="6">
    <mergeCell ref="B68:M68"/>
    <mergeCell ref="B3:M3"/>
    <mergeCell ref="B4:B5"/>
    <mergeCell ref="C4:G4"/>
    <mergeCell ref="H4:L4"/>
    <mergeCell ref="M4:M5"/>
  </mergeCells>
  <pageMargins left="0.7" right="0.7" top="0.75" bottom="0.75" header="0.3" footer="0.3"/>
  <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31-99C0-4AD5-9C64-45EF4A0DC549}">
  <sheetPr codeName="Folha10">
    <tabColor rgb="FF0035BA"/>
  </sheetPr>
  <dimension ref="A1:H40"/>
  <sheetViews>
    <sheetView showGridLines="0" workbookViewId="0">
      <selection activeCell="B3" sqref="B3:G3"/>
    </sheetView>
  </sheetViews>
  <sheetFormatPr baseColWidth="10" defaultColWidth="0" defaultRowHeight="15" zeroHeight="1"/>
  <cols>
    <col min="1" max="1" width="9.1640625" customWidth="1"/>
    <col min="2" max="2" width="19.6640625" customWidth="1"/>
    <col min="3" max="6" width="16.33203125" customWidth="1"/>
    <col min="7" max="7" width="11.83203125" customWidth="1"/>
    <col min="8" max="8" width="27.5" customWidth="1"/>
    <col min="9" max="16384" width="9.1640625" hidden="1"/>
  </cols>
  <sheetData>
    <row r="1" spans="1:7" ht="100" customHeight="1">
      <c r="A1" s="42" t="s">
        <v>50</v>
      </c>
    </row>
    <row r="2" spans="1:7" ht="16">
      <c r="A2" s="9"/>
      <c r="B2" s="9" t="s">
        <v>5808</v>
      </c>
      <c r="C2" s="9"/>
      <c r="D2" s="9"/>
      <c r="E2" s="9"/>
      <c r="F2" s="9"/>
      <c r="G2" s="9"/>
    </row>
    <row r="3" spans="1:7" s="8" customFormat="1" ht="11">
      <c r="A3" s="10"/>
      <c r="B3" s="790" t="s">
        <v>108</v>
      </c>
      <c r="C3" s="790"/>
      <c r="D3" s="790"/>
      <c r="E3" s="790"/>
      <c r="F3" s="790"/>
      <c r="G3" s="790"/>
    </row>
    <row r="4" spans="1:7" ht="20" customHeight="1">
      <c r="B4" s="797" t="s">
        <v>109</v>
      </c>
      <c r="C4" s="797" t="s">
        <v>110</v>
      </c>
      <c r="D4" s="797"/>
      <c r="E4" s="797"/>
      <c r="F4" s="797"/>
      <c r="G4" s="797"/>
    </row>
    <row r="5" spans="1:7" ht="20" customHeight="1">
      <c r="B5" s="797"/>
      <c r="C5" s="11" t="s">
        <v>111</v>
      </c>
      <c r="D5" s="11" t="s">
        <v>112</v>
      </c>
      <c r="E5" s="11" t="s">
        <v>113</v>
      </c>
      <c r="F5" s="11" t="s">
        <v>114</v>
      </c>
      <c r="G5" s="11" t="s">
        <v>115</v>
      </c>
    </row>
    <row r="6" spans="1:7">
      <c r="B6" s="43" t="s">
        <v>116</v>
      </c>
      <c r="C6" s="44">
        <v>15940242</v>
      </c>
      <c r="D6" s="44">
        <v>15040014</v>
      </c>
      <c r="E6" s="44">
        <v>791184</v>
      </c>
      <c r="F6" s="44">
        <v>15831198</v>
      </c>
      <c r="G6" s="45">
        <v>0.99315920046885109</v>
      </c>
    </row>
    <row r="7" spans="1:7">
      <c r="B7" s="43" t="s">
        <v>117</v>
      </c>
      <c r="C7" s="44">
        <v>6155712</v>
      </c>
      <c r="D7" s="44">
        <v>5266777.6399999997</v>
      </c>
      <c r="E7" s="44">
        <v>184318.36</v>
      </c>
      <c r="F7" s="44">
        <v>5451096</v>
      </c>
      <c r="G7" s="45">
        <v>0.88553460590748889</v>
      </c>
    </row>
    <row r="8" spans="1:7">
      <c r="B8" s="43" t="s">
        <v>118</v>
      </c>
      <c r="C8" s="44">
        <v>4712532</v>
      </c>
      <c r="D8" s="44">
        <v>778043</v>
      </c>
      <c r="E8" s="44">
        <v>276906</v>
      </c>
      <c r="F8" s="44">
        <v>1054949</v>
      </c>
      <c r="G8" s="45">
        <v>0.2238603366512949</v>
      </c>
    </row>
    <row r="9" spans="1:7">
      <c r="B9" s="43" t="s">
        <v>119</v>
      </c>
      <c r="C9" s="44">
        <v>1320120</v>
      </c>
      <c r="D9" s="44">
        <v>1190256</v>
      </c>
      <c r="E9" s="44">
        <v>0</v>
      </c>
      <c r="F9" s="44">
        <v>1190256</v>
      </c>
      <c r="G9" s="45">
        <v>0.90162712480683571</v>
      </c>
    </row>
    <row r="10" spans="1:7">
      <c r="B10" s="43" t="s">
        <v>120</v>
      </c>
      <c r="C10" s="44">
        <v>5905914</v>
      </c>
      <c r="D10" s="44">
        <v>449892</v>
      </c>
      <c r="E10" s="44">
        <v>220794</v>
      </c>
      <c r="F10" s="44">
        <v>670686</v>
      </c>
      <c r="G10" s="45">
        <v>0.11356176198976145</v>
      </c>
    </row>
    <row r="11" spans="1:7">
      <c r="B11" s="43" t="s">
        <v>121</v>
      </c>
      <c r="C11" s="44">
        <v>8642892</v>
      </c>
      <c r="D11" s="44">
        <v>6972696</v>
      </c>
      <c r="E11" s="44">
        <v>168256.4</v>
      </c>
      <c r="F11" s="44">
        <v>7140952.4000000004</v>
      </c>
      <c r="G11" s="45">
        <v>0.82622256531725724</v>
      </c>
    </row>
    <row r="12" spans="1:7">
      <c r="B12" s="43" t="s">
        <v>122</v>
      </c>
      <c r="C12" s="44">
        <v>2420868</v>
      </c>
      <c r="D12" s="44">
        <v>1859659.15</v>
      </c>
      <c r="E12" s="44">
        <v>0</v>
      </c>
      <c r="F12" s="44">
        <v>1859659.15</v>
      </c>
      <c r="G12" s="45">
        <v>0.76817866566867743</v>
      </c>
    </row>
    <row r="13" spans="1:7">
      <c r="B13" s="43" t="s">
        <v>123</v>
      </c>
      <c r="C13" s="44">
        <v>905436</v>
      </c>
      <c r="D13" s="44">
        <v>564848</v>
      </c>
      <c r="E13" s="44">
        <v>0</v>
      </c>
      <c r="F13" s="44">
        <v>564848</v>
      </c>
      <c r="G13" s="45">
        <v>0.62384088991380948</v>
      </c>
    </row>
    <row r="14" spans="1:7">
      <c r="B14" s="43" t="s">
        <v>124</v>
      </c>
      <c r="C14" s="44">
        <v>3160620</v>
      </c>
      <c r="D14" s="44">
        <v>324882</v>
      </c>
      <c r="E14" s="44">
        <v>205698.84999999998</v>
      </c>
      <c r="F14" s="44">
        <v>530580.85</v>
      </c>
      <c r="G14" s="45">
        <v>0.1678723952895318</v>
      </c>
    </row>
    <row r="15" spans="1:7">
      <c r="B15" s="43" t="s">
        <v>125</v>
      </c>
      <c r="C15" s="44">
        <v>3516132</v>
      </c>
      <c r="D15" s="44">
        <v>2316312</v>
      </c>
      <c r="E15" s="44">
        <v>0</v>
      </c>
      <c r="F15" s="44">
        <v>2316312</v>
      </c>
      <c r="G15" s="45">
        <v>0.658767077003935</v>
      </c>
    </row>
    <row r="16" spans="1:7">
      <c r="B16" s="43" t="s">
        <v>126</v>
      </c>
      <c r="C16" s="44">
        <v>3474696</v>
      </c>
      <c r="D16" s="44">
        <v>1269408</v>
      </c>
      <c r="E16" s="44">
        <v>0</v>
      </c>
      <c r="F16" s="44">
        <v>1269408</v>
      </c>
      <c r="G16" s="45">
        <v>0.36532922592364914</v>
      </c>
    </row>
    <row r="17" spans="2:7">
      <c r="B17" s="43" t="s">
        <v>127</v>
      </c>
      <c r="C17" s="44">
        <v>1756464</v>
      </c>
      <c r="D17" s="44">
        <v>1756464</v>
      </c>
      <c r="E17" s="44">
        <v>0</v>
      </c>
      <c r="F17" s="44">
        <v>1756464</v>
      </c>
      <c r="G17" s="45">
        <v>1</v>
      </c>
    </row>
    <row r="18" spans="2:7">
      <c r="B18" s="43" t="s">
        <v>128</v>
      </c>
      <c r="C18" s="44">
        <v>15133728</v>
      </c>
      <c r="D18" s="44">
        <v>11774706</v>
      </c>
      <c r="E18" s="44">
        <v>41706</v>
      </c>
      <c r="F18" s="44">
        <v>11816412</v>
      </c>
      <c r="G18" s="45">
        <v>0.78079981350266103</v>
      </c>
    </row>
    <row r="19" spans="2:7">
      <c r="B19" s="43" t="s">
        <v>129</v>
      </c>
      <c r="C19" s="44">
        <v>529932672.00000012</v>
      </c>
      <c r="D19" s="44">
        <v>529932671.99999964</v>
      </c>
      <c r="E19" s="44">
        <v>0</v>
      </c>
      <c r="F19" s="44">
        <v>529932671.99999964</v>
      </c>
      <c r="G19" s="45">
        <v>0.99999999999999911</v>
      </c>
    </row>
    <row r="20" spans="2:7">
      <c r="B20" s="43" t="s">
        <v>130</v>
      </c>
      <c r="C20" s="44">
        <v>2155644</v>
      </c>
      <c r="D20" s="44">
        <v>2017926</v>
      </c>
      <c r="E20" s="44">
        <v>82698</v>
      </c>
      <c r="F20" s="44">
        <v>2100624</v>
      </c>
      <c r="G20" s="45">
        <v>0.97447630499284665</v>
      </c>
    </row>
    <row r="21" spans="2:7">
      <c r="B21" s="43" t="s">
        <v>131</v>
      </c>
      <c r="C21" s="44">
        <v>10540182</v>
      </c>
      <c r="D21" s="44">
        <v>9666046</v>
      </c>
      <c r="E21" s="44">
        <v>0</v>
      </c>
      <c r="F21" s="44">
        <v>9666046</v>
      </c>
      <c r="G21" s="45">
        <v>0.91706632769718777</v>
      </c>
    </row>
    <row r="22" spans="2:7">
      <c r="B22" s="43" t="s">
        <v>132</v>
      </c>
      <c r="C22" s="44">
        <v>1153020</v>
      </c>
      <c r="D22" s="44">
        <v>1153020</v>
      </c>
      <c r="E22" s="44">
        <v>0</v>
      </c>
      <c r="F22" s="44">
        <v>1153020</v>
      </c>
      <c r="G22" s="45">
        <v>1</v>
      </c>
    </row>
    <row r="23" spans="2:7">
      <c r="B23" s="43" t="s">
        <v>133</v>
      </c>
      <c r="C23" s="44">
        <v>203298</v>
      </c>
      <c r="D23" s="44">
        <v>203298</v>
      </c>
      <c r="E23" s="44">
        <v>0</v>
      </c>
      <c r="F23" s="44">
        <v>203298</v>
      </c>
      <c r="G23" s="45">
        <v>1</v>
      </c>
    </row>
    <row r="24" spans="2:7">
      <c r="B24" s="43" t="s">
        <v>134</v>
      </c>
      <c r="C24" s="44">
        <v>926670</v>
      </c>
      <c r="D24" s="44">
        <v>926670</v>
      </c>
      <c r="E24" s="44">
        <v>0</v>
      </c>
      <c r="F24" s="44">
        <v>926670</v>
      </c>
      <c r="G24" s="45">
        <v>1</v>
      </c>
    </row>
    <row r="25" spans="2:7">
      <c r="B25" s="43" t="s">
        <v>135</v>
      </c>
      <c r="C25" s="44">
        <v>45998772</v>
      </c>
      <c r="D25" s="44">
        <v>45984144</v>
      </c>
      <c r="E25" s="44">
        <v>16422</v>
      </c>
      <c r="F25" s="44">
        <v>46000566</v>
      </c>
      <c r="G25" s="45">
        <v>1.0000390010411582</v>
      </c>
    </row>
    <row r="26" spans="2:7">
      <c r="B26" s="43" t="s">
        <v>136</v>
      </c>
      <c r="C26" s="44">
        <v>0</v>
      </c>
      <c r="D26" s="44">
        <v>0</v>
      </c>
      <c r="E26" s="44">
        <v>0</v>
      </c>
      <c r="F26" s="44">
        <v>0</v>
      </c>
      <c r="G26" s="45" t="s">
        <v>137</v>
      </c>
    </row>
    <row r="27" spans="2:7">
      <c r="B27" s="43" t="s">
        <v>138</v>
      </c>
      <c r="C27" s="44">
        <v>2450814</v>
      </c>
      <c r="D27" s="44">
        <v>2359002</v>
      </c>
      <c r="E27" s="44">
        <v>0</v>
      </c>
      <c r="F27" s="44">
        <v>2359002</v>
      </c>
      <c r="G27" s="45">
        <v>0.96253816079065979</v>
      </c>
    </row>
    <row r="28" spans="2:7">
      <c r="B28" s="43" t="s">
        <v>139</v>
      </c>
      <c r="C28" s="44">
        <v>5841384</v>
      </c>
      <c r="D28" s="44">
        <v>3624933</v>
      </c>
      <c r="E28" s="44">
        <v>79369</v>
      </c>
      <c r="F28" s="44">
        <v>3704302</v>
      </c>
      <c r="G28" s="45">
        <v>0.63414800328141419</v>
      </c>
    </row>
    <row r="29" spans="2:7">
      <c r="B29" s="43" t="s">
        <v>140</v>
      </c>
      <c r="C29" s="44">
        <v>789204</v>
      </c>
      <c r="D29" s="44">
        <v>789204</v>
      </c>
      <c r="E29" s="44">
        <v>0</v>
      </c>
      <c r="F29" s="44">
        <v>789204</v>
      </c>
      <c r="G29" s="45">
        <v>1</v>
      </c>
    </row>
    <row r="30" spans="2:7">
      <c r="B30" s="43" t="s">
        <v>141</v>
      </c>
      <c r="C30" s="44">
        <v>1219890</v>
      </c>
      <c r="D30" s="44">
        <v>1219890</v>
      </c>
      <c r="E30" s="44">
        <v>0</v>
      </c>
      <c r="F30" s="44">
        <v>1219890</v>
      </c>
      <c r="G30" s="45">
        <v>1</v>
      </c>
    </row>
    <row r="31" spans="2:7">
      <c r="B31" s="43" t="s">
        <v>142</v>
      </c>
      <c r="C31" s="44">
        <v>15891294</v>
      </c>
      <c r="D31" s="44">
        <v>15895290</v>
      </c>
      <c r="E31" s="44">
        <v>0</v>
      </c>
      <c r="F31" s="44">
        <v>15895290</v>
      </c>
      <c r="G31" s="45">
        <v>1.0002514584400741</v>
      </c>
    </row>
    <row r="32" spans="2:7">
      <c r="B32" s="43" t="s">
        <v>143</v>
      </c>
      <c r="C32" s="44">
        <v>800106</v>
      </c>
      <c r="D32" s="44">
        <v>451038</v>
      </c>
      <c r="E32" s="44">
        <v>38220</v>
      </c>
      <c r="F32" s="44">
        <v>489258</v>
      </c>
      <c r="G32" s="45">
        <v>0.61149147737924725</v>
      </c>
    </row>
    <row r="33" spans="2:7">
      <c r="B33" s="43" t="s">
        <v>144</v>
      </c>
      <c r="C33" s="44">
        <v>4035444</v>
      </c>
      <c r="D33" s="44">
        <v>3056712</v>
      </c>
      <c r="E33" s="44">
        <v>0</v>
      </c>
      <c r="F33" s="44">
        <v>3056712</v>
      </c>
      <c r="G33" s="45">
        <v>0.75746609295036682</v>
      </c>
    </row>
    <row r="34" spans="2:7">
      <c r="B34" s="43" t="s">
        <v>145</v>
      </c>
      <c r="C34" s="44">
        <v>3437736</v>
      </c>
      <c r="D34" s="44">
        <v>3393576</v>
      </c>
      <c r="E34" s="44">
        <v>0</v>
      </c>
      <c r="F34" s="44">
        <v>3393576</v>
      </c>
      <c r="G34" s="45">
        <v>0.98715433645864603</v>
      </c>
    </row>
    <row r="35" spans="2:7">
      <c r="B35" s="43" t="s">
        <v>146</v>
      </c>
      <c r="C35" s="44">
        <v>2256030</v>
      </c>
      <c r="D35" s="44">
        <v>2128270.8000000003</v>
      </c>
      <c r="E35" s="44">
        <v>0</v>
      </c>
      <c r="F35" s="44">
        <v>2128270.8000000003</v>
      </c>
      <c r="G35" s="45">
        <v>0.94336990199598425</v>
      </c>
    </row>
    <row r="36" spans="2:7">
      <c r="B36" s="43" t="s">
        <v>147</v>
      </c>
      <c r="C36" s="44">
        <v>22173744</v>
      </c>
      <c r="D36" s="44">
        <v>17988107.890000001</v>
      </c>
      <c r="E36" s="44">
        <v>601524</v>
      </c>
      <c r="F36" s="44">
        <v>18589631.890000001</v>
      </c>
      <c r="G36" s="45">
        <v>0.8383623392603432</v>
      </c>
    </row>
    <row r="37" spans="2:7">
      <c r="B37" s="43" t="s">
        <v>148</v>
      </c>
      <c r="C37" s="44">
        <v>11310726</v>
      </c>
      <c r="D37" s="44">
        <v>8840886</v>
      </c>
      <c r="E37" s="44">
        <v>1809444</v>
      </c>
      <c r="F37" s="44">
        <v>10650330</v>
      </c>
      <c r="G37" s="45">
        <v>0.94161329697138807</v>
      </c>
    </row>
    <row r="38" spans="2:7">
      <c r="B38" s="13" t="s">
        <v>149</v>
      </c>
      <c r="C38" s="14">
        <v>734161986.00000012</v>
      </c>
      <c r="D38" s="14">
        <v>699194643.47999954</v>
      </c>
      <c r="E38" s="14">
        <v>4516540.6099999994</v>
      </c>
      <c r="F38" s="14">
        <v>703711184.08999956</v>
      </c>
      <c r="G38" s="40">
        <v>0.95852304737826544</v>
      </c>
    </row>
    <row r="39" spans="2:7" ht="138.75" customHeight="1">
      <c r="B39" s="763" t="s">
        <v>5809</v>
      </c>
      <c r="C39" s="763"/>
      <c r="D39" s="763"/>
      <c r="E39" s="763"/>
      <c r="F39" s="763"/>
      <c r="G39" s="763"/>
    </row>
    <row r="40" spans="2:7"/>
  </sheetData>
  <mergeCells count="4">
    <mergeCell ref="B4:B5"/>
    <mergeCell ref="C4:G4"/>
    <mergeCell ref="B39:G39"/>
    <mergeCell ref="B3:G3"/>
  </mergeCells>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010D9-BECB-4BEA-8D15-0D1697A03F7E}">
  <sheetPr codeName="Folha11">
    <tabColor rgb="FF0035BA"/>
  </sheetPr>
  <dimension ref="A1:F25"/>
  <sheetViews>
    <sheetView showGridLines="0" workbookViewId="0">
      <selection activeCell="B2" sqref="B2:E2"/>
    </sheetView>
  </sheetViews>
  <sheetFormatPr baseColWidth="10" defaultColWidth="0" defaultRowHeight="15" zeroHeight="1"/>
  <cols>
    <col min="1" max="1" width="9.1640625" customWidth="1"/>
    <col min="2" max="2" width="15.5" customWidth="1"/>
    <col min="3" max="4" width="13.5" customWidth="1"/>
    <col min="5" max="5" width="12.1640625" customWidth="1"/>
    <col min="6" max="6" width="80.5" customWidth="1"/>
    <col min="7" max="16384" width="9.1640625" hidden="1"/>
  </cols>
  <sheetData>
    <row r="1" spans="1:6" ht="100" customHeight="1">
      <c r="A1" s="42" t="s">
        <v>50</v>
      </c>
    </row>
    <row r="2" spans="1:6" ht="31.5" customHeight="1">
      <c r="A2" s="9"/>
      <c r="B2" s="781" t="s">
        <v>5810</v>
      </c>
      <c r="C2" s="781"/>
      <c r="D2" s="781"/>
      <c r="E2" s="781"/>
      <c r="F2" s="9"/>
    </row>
    <row r="3" spans="1:6" s="8" customFormat="1" ht="11">
      <c r="A3" s="10"/>
      <c r="B3" s="790" t="s">
        <v>108</v>
      </c>
      <c r="C3" s="790"/>
      <c r="D3" s="790"/>
      <c r="E3" s="790"/>
    </row>
    <row r="4" spans="1:6" ht="20" customHeight="1">
      <c r="B4" s="797" t="s">
        <v>109</v>
      </c>
      <c r="C4" s="791">
        <v>2023</v>
      </c>
      <c r="D4" s="792"/>
      <c r="E4" s="793"/>
    </row>
    <row r="5" spans="1:6" ht="20" customHeight="1">
      <c r="B5" s="797"/>
      <c r="C5" s="11" t="s">
        <v>111</v>
      </c>
      <c r="D5" s="11" t="s">
        <v>150</v>
      </c>
      <c r="E5" s="11" t="s">
        <v>115</v>
      </c>
    </row>
    <row r="6" spans="1:6">
      <c r="B6" s="46" t="s">
        <v>116</v>
      </c>
      <c r="C6" s="44">
        <v>2179728</v>
      </c>
      <c r="D6" s="44">
        <v>1390224</v>
      </c>
      <c r="E6" s="45">
        <v>0.63779700953513463</v>
      </c>
    </row>
    <row r="7" spans="1:6">
      <c r="B7" s="46" t="s">
        <v>119</v>
      </c>
      <c r="C7" s="44">
        <v>2638224</v>
      </c>
      <c r="D7" s="44">
        <v>2188872</v>
      </c>
      <c r="E7" s="45">
        <v>0.82967632771136945</v>
      </c>
    </row>
    <row r="8" spans="1:6">
      <c r="B8" s="46" t="s">
        <v>120</v>
      </c>
      <c r="C8" s="44">
        <v>838716</v>
      </c>
      <c r="D8" s="44">
        <v>233268</v>
      </c>
      <c r="E8" s="45">
        <v>0.27812513413360423</v>
      </c>
    </row>
    <row r="9" spans="1:6">
      <c r="B9" s="46" t="s">
        <v>125</v>
      </c>
      <c r="C9" s="44">
        <v>374928</v>
      </c>
      <c r="D9" s="44">
        <v>351828</v>
      </c>
      <c r="E9" s="45">
        <v>0.93838817052874157</v>
      </c>
    </row>
    <row r="10" spans="1:6">
      <c r="B10" s="46" t="s">
        <v>126</v>
      </c>
      <c r="C10" s="44">
        <v>1949712</v>
      </c>
      <c r="D10" s="44">
        <v>412860</v>
      </c>
      <c r="E10" s="45">
        <v>0.21175435141190083</v>
      </c>
    </row>
    <row r="11" spans="1:6">
      <c r="B11" s="46" t="s">
        <v>127</v>
      </c>
      <c r="C11" s="44">
        <v>267288</v>
      </c>
      <c r="D11" s="44">
        <v>195636</v>
      </c>
      <c r="E11" s="45">
        <v>0.7319296040226273</v>
      </c>
    </row>
    <row r="12" spans="1:6">
      <c r="B12" s="46" t="s">
        <v>128</v>
      </c>
      <c r="C12" s="44">
        <v>1877712</v>
      </c>
      <c r="D12" s="44">
        <v>1214436</v>
      </c>
      <c r="E12" s="45">
        <v>0.64676372095401213</v>
      </c>
    </row>
    <row r="13" spans="1:6">
      <c r="B13" s="46" t="s">
        <v>129</v>
      </c>
      <c r="C13" s="44">
        <v>179139540</v>
      </c>
      <c r="D13" s="44">
        <v>0</v>
      </c>
      <c r="E13" s="45">
        <v>0</v>
      </c>
    </row>
    <row r="14" spans="1:6">
      <c r="B14" s="46" t="s">
        <v>131</v>
      </c>
      <c r="C14" s="44">
        <v>834312</v>
      </c>
      <c r="D14" s="44">
        <v>530472</v>
      </c>
      <c r="E14" s="45">
        <v>0.63581969335212729</v>
      </c>
    </row>
    <row r="15" spans="1:6">
      <c r="B15" s="46" t="s">
        <v>133</v>
      </c>
      <c r="C15" s="44">
        <v>406596</v>
      </c>
      <c r="D15" s="44">
        <v>354696</v>
      </c>
      <c r="E15" s="45">
        <v>0.87235486822300268</v>
      </c>
    </row>
    <row r="16" spans="1:6">
      <c r="B16" s="46" t="s">
        <v>135</v>
      </c>
      <c r="C16" s="44">
        <v>5520396</v>
      </c>
      <c r="D16" s="44">
        <v>4121034</v>
      </c>
      <c r="E16" s="45">
        <v>0.74651057641517027</v>
      </c>
    </row>
    <row r="17" spans="2:5">
      <c r="B17" s="46" t="s">
        <v>136</v>
      </c>
      <c r="C17" s="44">
        <v>600036</v>
      </c>
      <c r="D17" s="44">
        <v>600036</v>
      </c>
      <c r="E17" s="45">
        <v>1</v>
      </c>
    </row>
    <row r="18" spans="2:5">
      <c r="B18" s="46" t="s">
        <v>139</v>
      </c>
      <c r="C18" s="44">
        <v>789768</v>
      </c>
      <c r="D18" s="44">
        <v>277284</v>
      </c>
      <c r="E18" s="45">
        <v>0.35109551159327801</v>
      </c>
    </row>
    <row r="19" spans="2:5">
      <c r="B19" s="46" t="s">
        <v>142</v>
      </c>
      <c r="C19" s="44">
        <v>2198196</v>
      </c>
      <c r="D19" s="44">
        <v>1870554</v>
      </c>
      <c r="E19" s="45">
        <v>0.85094959685123617</v>
      </c>
    </row>
    <row r="20" spans="2:5">
      <c r="B20" s="46" t="s">
        <v>145</v>
      </c>
      <c r="C20" s="44">
        <v>482328</v>
      </c>
      <c r="D20" s="44">
        <v>378168</v>
      </c>
      <c r="E20" s="45">
        <v>0.78404737025426685</v>
      </c>
    </row>
    <row r="21" spans="2:5">
      <c r="B21" s="46" t="s">
        <v>147</v>
      </c>
      <c r="C21" s="44">
        <v>2068008</v>
      </c>
      <c r="D21" s="44">
        <v>1781903.88</v>
      </c>
      <c r="E21" s="45">
        <v>0.86165231469123904</v>
      </c>
    </row>
    <row r="22" spans="2:5">
      <c r="B22" s="46" t="s">
        <v>148</v>
      </c>
      <c r="C22" s="44">
        <v>2395812</v>
      </c>
      <c r="D22" s="44">
        <v>2174652</v>
      </c>
      <c r="E22" s="45">
        <v>0.90768891716044497</v>
      </c>
    </row>
    <row r="23" spans="2:5">
      <c r="B23" s="13" t="s">
        <v>149</v>
      </c>
      <c r="C23" s="14">
        <v>204561300</v>
      </c>
      <c r="D23" s="14">
        <v>18075923.879999999</v>
      </c>
      <c r="E23" s="40">
        <v>8.8364338122606759E-2</v>
      </c>
    </row>
    <row r="24" spans="2:5" ht="171.75" customHeight="1">
      <c r="B24" s="763" t="s">
        <v>5811</v>
      </c>
      <c r="C24" s="763"/>
      <c r="D24" s="763"/>
      <c r="E24" s="763"/>
    </row>
    <row r="25" spans="2:5"/>
  </sheetData>
  <mergeCells count="5">
    <mergeCell ref="B4:B5"/>
    <mergeCell ref="C4:E4"/>
    <mergeCell ref="B24:E24"/>
    <mergeCell ref="B3:E3"/>
    <mergeCell ref="B2:E2"/>
  </mergeCells>
  <pageMargins left="0.7" right="0.7" top="0.75" bottom="0.75" header="0.3" footer="0.3"/>
  <pageSetup paperSize="9" orientation="portrait"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7EAE4-1299-44BB-A654-0E297DA322C1}">
  <sheetPr codeName="Folha12">
    <tabColor rgb="FF0035BA"/>
  </sheetPr>
  <dimension ref="A1:H40"/>
  <sheetViews>
    <sheetView showGridLines="0" workbookViewId="0">
      <selection activeCell="B3" sqref="B3:G3"/>
    </sheetView>
  </sheetViews>
  <sheetFormatPr baseColWidth="10" defaultColWidth="0" defaultRowHeight="15" zeroHeight="1"/>
  <cols>
    <col min="1" max="1" width="9.1640625" customWidth="1"/>
    <col min="2" max="2" width="19.6640625" customWidth="1"/>
    <col min="3" max="6" width="16.33203125" customWidth="1"/>
    <col min="7" max="7" width="11.83203125" customWidth="1"/>
    <col min="8" max="8" width="29" customWidth="1"/>
    <col min="9" max="16384" width="9.1640625" hidden="1"/>
  </cols>
  <sheetData>
    <row r="1" spans="1:7" ht="100" customHeight="1">
      <c r="A1" s="42" t="s">
        <v>50</v>
      </c>
    </row>
    <row r="2" spans="1:7" ht="15.75" customHeight="1">
      <c r="A2" s="9"/>
      <c r="B2" s="9" t="s">
        <v>5812</v>
      </c>
      <c r="C2" s="9"/>
      <c r="D2" s="9"/>
      <c r="E2" s="9"/>
      <c r="F2" s="9"/>
      <c r="G2" s="9"/>
    </row>
    <row r="3" spans="1:7">
      <c r="A3" s="10"/>
      <c r="B3" s="790" t="s">
        <v>108</v>
      </c>
      <c r="C3" s="790"/>
      <c r="D3" s="790"/>
      <c r="E3" s="790"/>
      <c r="F3" s="790"/>
      <c r="G3" s="790"/>
    </row>
    <row r="4" spans="1:7" ht="20" customHeight="1">
      <c r="B4" s="797" t="s">
        <v>109</v>
      </c>
      <c r="C4" s="797" t="s">
        <v>151</v>
      </c>
      <c r="D4" s="797"/>
      <c r="E4" s="797"/>
      <c r="F4" s="797"/>
      <c r="G4" s="797"/>
    </row>
    <row r="5" spans="1:7" ht="20" customHeight="1">
      <c r="B5" s="797"/>
      <c r="C5" s="11" t="s">
        <v>111</v>
      </c>
      <c r="D5" s="11" t="s">
        <v>112</v>
      </c>
      <c r="E5" s="11" t="s">
        <v>113</v>
      </c>
      <c r="F5" s="11" t="s">
        <v>114</v>
      </c>
      <c r="G5" s="11" t="s">
        <v>115</v>
      </c>
    </row>
    <row r="6" spans="1:7">
      <c r="B6" s="43" t="s">
        <v>116</v>
      </c>
      <c r="C6" s="44">
        <v>18119970</v>
      </c>
      <c r="D6" s="44">
        <v>15040014</v>
      </c>
      <c r="E6" s="44">
        <v>2181408</v>
      </c>
      <c r="F6" s="44">
        <v>17221422</v>
      </c>
      <c r="G6" s="45">
        <v>0.95041117617744397</v>
      </c>
    </row>
    <row r="7" spans="1:7">
      <c r="B7" s="43" t="s">
        <v>117</v>
      </c>
      <c r="C7" s="44">
        <v>6155712</v>
      </c>
      <c r="D7" s="44">
        <v>5266777.6399999997</v>
      </c>
      <c r="E7" s="44">
        <v>184318.36</v>
      </c>
      <c r="F7" s="44">
        <v>5451096</v>
      </c>
      <c r="G7" s="45">
        <v>0.88553460590748889</v>
      </c>
    </row>
    <row r="8" spans="1:7">
      <c r="B8" s="43" t="s">
        <v>118</v>
      </c>
      <c r="C8" s="44">
        <v>4712532</v>
      </c>
      <c r="D8" s="44">
        <v>778043</v>
      </c>
      <c r="E8" s="44">
        <v>276906</v>
      </c>
      <c r="F8" s="44">
        <v>1054949</v>
      </c>
      <c r="G8" s="45">
        <v>0.2238603366512949</v>
      </c>
    </row>
    <row r="9" spans="1:7">
      <c r="B9" s="43" t="s">
        <v>119</v>
      </c>
      <c r="C9" s="44">
        <v>3958344</v>
      </c>
      <c r="D9" s="44">
        <v>1190256</v>
      </c>
      <c r="E9" s="44">
        <v>2188872</v>
      </c>
      <c r="F9" s="44">
        <v>3379128</v>
      </c>
      <c r="G9" s="45">
        <v>0.85367214168349193</v>
      </c>
    </row>
    <row r="10" spans="1:7">
      <c r="B10" s="43" t="s">
        <v>120</v>
      </c>
      <c r="C10" s="44">
        <v>6744630</v>
      </c>
      <c r="D10" s="44">
        <v>449892</v>
      </c>
      <c r="E10" s="44">
        <v>454062</v>
      </c>
      <c r="F10" s="44">
        <v>903954</v>
      </c>
      <c r="G10" s="45">
        <v>0.13402573602999721</v>
      </c>
    </row>
    <row r="11" spans="1:7">
      <c r="B11" s="43" t="s">
        <v>121</v>
      </c>
      <c r="C11" s="44">
        <v>8642892</v>
      </c>
      <c r="D11" s="44">
        <v>6972696</v>
      </c>
      <c r="E11" s="44">
        <v>168256.4</v>
      </c>
      <c r="F11" s="44">
        <v>7140952.4000000004</v>
      </c>
      <c r="G11" s="45">
        <v>0.82622256531725724</v>
      </c>
    </row>
    <row r="12" spans="1:7">
      <c r="B12" s="43" t="s">
        <v>122</v>
      </c>
      <c r="C12" s="44">
        <v>2420868</v>
      </c>
      <c r="D12" s="44">
        <v>1859659.15</v>
      </c>
      <c r="E12" s="44">
        <v>0</v>
      </c>
      <c r="F12" s="44">
        <v>1859659.15</v>
      </c>
      <c r="G12" s="45">
        <v>0.76817866566867743</v>
      </c>
    </row>
    <row r="13" spans="1:7">
      <c r="B13" s="43" t="s">
        <v>123</v>
      </c>
      <c r="C13" s="44">
        <v>905436</v>
      </c>
      <c r="D13" s="44">
        <v>564848</v>
      </c>
      <c r="E13" s="44">
        <v>0</v>
      </c>
      <c r="F13" s="44">
        <v>564848</v>
      </c>
      <c r="G13" s="45">
        <v>0.62384088991380948</v>
      </c>
    </row>
    <row r="14" spans="1:7">
      <c r="B14" s="43" t="s">
        <v>124</v>
      </c>
      <c r="C14" s="44">
        <v>3160620</v>
      </c>
      <c r="D14" s="44">
        <v>324882</v>
      </c>
      <c r="E14" s="44">
        <v>205698.84999999998</v>
      </c>
      <c r="F14" s="44">
        <v>530580.85</v>
      </c>
      <c r="G14" s="45">
        <v>0.1678723952895318</v>
      </c>
    </row>
    <row r="15" spans="1:7">
      <c r="B15" s="43" t="s">
        <v>125</v>
      </c>
      <c r="C15" s="44">
        <v>3891060</v>
      </c>
      <c r="D15" s="44">
        <v>2316312</v>
      </c>
      <c r="E15" s="44">
        <v>351828</v>
      </c>
      <c r="F15" s="44">
        <v>2668140</v>
      </c>
      <c r="G15" s="45">
        <v>0.68571032058102421</v>
      </c>
    </row>
    <row r="16" spans="1:7">
      <c r="B16" s="43" t="s">
        <v>126</v>
      </c>
      <c r="C16" s="44">
        <v>5424408</v>
      </c>
      <c r="D16" s="44">
        <v>1269408</v>
      </c>
      <c r="E16" s="44">
        <v>412860</v>
      </c>
      <c r="F16" s="44">
        <v>1682268</v>
      </c>
      <c r="G16" s="45">
        <v>0.31012932655508213</v>
      </c>
    </row>
    <row r="17" spans="2:7">
      <c r="B17" s="43" t="s">
        <v>127</v>
      </c>
      <c r="C17" s="44">
        <v>2023752</v>
      </c>
      <c r="D17" s="44">
        <v>1756464</v>
      </c>
      <c r="E17" s="44">
        <v>195636</v>
      </c>
      <c r="F17" s="44">
        <v>1952100</v>
      </c>
      <c r="G17" s="45">
        <v>0.96459447600298853</v>
      </c>
    </row>
    <row r="18" spans="2:7">
      <c r="B18" s="43" t="s">
        <v>128</v>
      </c>
      <c r="C18" s="44">
        <v>17011440</v>
      </c>
      <c r="D18" s="44">
        <v>11774706</v>
      </c>
      <c r="E18" s="44">
        <v>1256142</v>
      </c>
      <c r="F18" s="44">
        <v>13030848</v>
      </c>
      <c r="G18" s="45">
        <v>0.76600499428619795</v>
      </c>
    </row>
    <row r="19" spans="2:7">
      <c r="B19" s="43" t="s">
        <v>129</v>
      </c>
      <c r="C19" s="44">
        <v>709072212.00000012</v>
      </c>
      <c r="D19" s="44">
        <v>529932671.99999964</v>
      </c>
      <c r="E19" s="44">
        <v>0</v>
      </c>
      <c r="F19" s="44">
        <v>529932671.99999964</v>
      </c>
      <c r="G19" s="45">
        <v>0.74736065386807116</v>
      </c>
    </row>
    <row r="20" spans="2:7">
      <c r="B20" s="43" t="s">
        <v>130</v>
      </c>
      <c r="C20" s="44">
        <v>2155644</v>
      </c>
      <c r="D20" s="44">
        <v>2017926</v>
      </c>
      <c r="E20" s="44">
        <v>82698</v>
      </c>
      <c r="F20" s="44">
        <v>2100624</v>
      </c>
      <c r="G20" s="45">
        <v>0.97447630499284665</v>
      </c>
    </row>
    <row r="21" spans="2:7">
      <c r="B21" s="43" t="s">
        <v>131</v>
      </c>
      <c r="C21" s="44">
        <v>11374494</v>
      </c>
      <c r="D21" s="44">
        <v>9666046</v>
      </c>
      <c r="E21" s="44">
        <v>530472</v>
      </c>
      <c r="F21" s="44">
        <v>10196518</v>
      </c>
      <c r="G21" s="45">
        <v>0.89643706348607688</v>
      </c>
    </row>
    <row r="22" spans="2:7">
      <c r="B22" s="43" t="s">
        <v>132</v>
      </c>
      <c r="C22" s="44">
        <v>1153020</v>
      </c>
      <c r="D22" s="44">
        <v>1153020</v>
      </c>
      <c r="E22" s="44">
        <v>0</v>
      </c>
      <c r="F22" s="44">
        <v>1153020</v>
      </c>
      <c r="G22" s="45">
        <v>1</v>
      </c>
    </row>
    <row r="23" spans="2:7">
      <c r="B23" s="43" t="s">
        <v>133</v>
      </c>
      <c r="C23" s="44">
        <v>609894</v>
      </c>
      <c r="D23" s="44">
        <v>203298</v>
      </c>
      <c r="E23" s="44">
        <v>354696</v>
      </c>
      <c r="F23" s="44">
        <v>557994</v>
      </c>
      <c r="G23" s="45">
        <v>0.91490324548200175</v>
      </c>
    </row>
    <row r="24" spans="2:7">
      <c r="B24" s="43" t="s">
        <v>134</v>
      </c>
      <c r="C24" s="44">
        <v>926670</v>
      </c>
      <c r="D24" s="44">
        <v>926670</v>
      </c>
      <c r="E24" s="44">
        <v>0</v>
      </c>
      <c r="F24" s="44">
        <v>926670</v>
      </c>
      <c r="G24" s="45">
        <v>1</v>
      </c>
    </row>
    <row r="25" spans="2:7">
      <c r="B25" s="43" t="s">
        <v>135</v>
      </c>
      <c r="C25" s="44">
        <v>51519168</v>
      </c>
      <c r="D25" s="44">
        <v>45984144</v>
      </c>
      <c r="E25" s="44">
        <v>4137456</v>
      </c>
      <c r="F25" s="44">
        <v>50121600</v>
      </c>
      <c r="G25" s="45">
        <v>0.97287285384732924</v>
      </c>
    </row>
    <row r="26" spans="2:7">
      <c r="B26" s="43" t="s">
        <v>136</v>
      </c>
      <c r="C26" s="44">
        <v>600036</v>
      </c>
      <c r="D26" s="44">
        <v>0</v>
      </c>
      <c r="E26" s="44">
        <v>600036</v>
      </c>
      <c r="F26" s="44">
        <v>600036</v>
      </c>
      <c r="G26" s="45">
        <v>1</v>
      </c>
    </row>
    <row r="27" spans="2:7">
      <c r="B27" s="43" t="s">
        <v>138</v>
      </c>
      <c r="C27" s="44">
        <v>2450814</v>
      </c>
      <c r="D27" s="44">
        <v>2359002</v>
      </c>
      <c r="E27" s="44">
        <v>0</v>
      </c>
      <c r="F27" s="44">
        <v>2359002</v>
      </c>
      <c r="G27" s="45">
        <v>0.96253816079065979</v>
      </c>
    </row>
    <row r="28" spans="2:7">
      <c r="B28" s="43" t="s">
        <v>139</v>
      </c>
      <c r="C28" s="44">
        <v>6631152</v>
      </c>
      <c r="D28" s="44">
        <v>3624933</v>
      </c>
      <c r="E28" s="44">
        <v>356653</v>
      </c>
      <c r="F28" s="44">
        <v>3981586</v>
      </c>
      <c r="G28" s="45">
        <v>0.60043654556553672</v>
      </c>
    </row>
    <row r="29" spans="2:7">
      <c r="B29" s="43" t="s">
        <v>140</v>
      </c>
      <c r="C29" s="44">
        <v>789204</v>
      </c>
      <c r="D29" s="44">
        <v>789204</v>
      </c>
      <c r="E29" s="44">
        <v>0</v>
      </c>
      <c r="F29" s="44">
        <v>789204</v>
      </c>
      <c r="G29" s="45">
        <v>1</v>
      </c>
    </row>
    <row r="30" spans="2:7">
      <c r="B30" s="43" t="s">
        <v>141</v>
      </c>
      <c r="C30" s="44">
        <v>1219890</v>
      </c>
      <c r="D30" s="44">
        <v>1219890</v>
      </c>
      <c r="E30" s="44">
        <v>0</v>
      </c>
      <c r="F30" s="44">
        <v>1219890</v>
      </c>
      <c r="G30" s="45">
        <v>1</v>
      </c>
    </row>
    <row r="31" spans="2:7">
      <c r="B31" s="43" t="s">
        <v>142</v>
      </c>
      <c r="C31" s="44">
        <v>18089490</v>
      </c>
      <c r="D31" s="44">
        <v>15895290</v>
      </c>
      <c r="E31" s="44">
        <v>1870554</v>
      </c>
      <c r="F31" s="44">
        <v>17765844</v>
      </c>
      <c r="G31" s="45">
        <v>0.9821086166608346</v>
      </c>
    </row>
    <row r="32" spans="2:7">
      <c r="B32" s="43" t="s">
        <v>143</v>
      </c>
      <c r="C32" s="44">
        <v>800106</v>
      </c>
      <c r="D32" s="44">
        <v>451038</v>
      </c>
      <c r="E32" s="44">
        <v>38220</v>
      </c>
      <c r="F32" s="44">
        <v>489258</v>
      </c>
      <c r="G32" s="45">
        <v>0.61149147737924725</v>
      </c>
    </row>
    <row r="33" spans="2:7">
      <c r="B33" s="43" t="s">
        <v>144</v>
      </c>
      <c r="C33" s="44">
        <v>4035444</v>
      </c>
      <c r="D33" s="44">
        <v>3056712</v>
      </c>
      <c r="E33" s="44">
        <v>0</v>
      </c>
      <c r="F33" s="44">
        <v>3056712</v>
      </c>
      <c r="G33" s="45">
        <v>0.75746609295036682</v>
      </c>
    </row>
    <row r="34" spans="2:7">
      <c r="B34" s="43" t="s">
        <v>145</v>
      </c>
      <c r="C34" s="44">
        <v>3920064</v>
      </c>
      <c r="D34" s="44">
        <v>3393576</v>
      </c>
      <c r="E34" s="44">
        <v>378168</v>
      </c>
      <c r="F34" s="44">
        <v>3771744</v>
      </c>
      <c r="G34" s="45">
        <v>0.96216388303864431</v>
      </c>
    </row>
    <row r="35" spans="2:7">
      <c r="B35" s="43" t="s">
        <v>146</v>
      </c>
      <c r="C35" s="44">
        <v>2256030</v>
      </c>
      <c r="D35" s="44">
        <v>2128270.8000000003</v>
      </c>
      <c r="E35" s="44">
        <v>0</v>
      </c>
      <c r="F35" s="44">
        <v>2128270.8000000003</v>
      </c>
      <c r="G35" s="45">
        <v>0.94336990199598425</v>
      </c>
    </row>
    <row r="36" spans="2:7">
      <c r="B36" s="43" t="s">
        <v>147</v>
      </c>
      <c r="C36" s="44">
        <v>24241752</v>
      </c>
      <c r="D36" s="44">
        <v>17988107.890000001</v>
      </c>
      <c r="E36" s="44">
        <v>2383427.88</v>
      </c>
      <c r="F36" s="44">
        <v>20371535.77</v>
      </c>
      <c r="G36" s="45">
        <v>0.84034915339452365</v>
      </c>
    </row>
    <row r="37" spans="2:7">
      <c r="B37" s="43" t="s">
        <v>148</v>
      </c>
      <c r="C37" s="44">
        <v>13706538</v>
      </c>
      <c r="D37" s="44">
        <v>8840886</v>
      </c>
      <c r="E37" s="44">
        <v>3984096</v>
      </c>
      <c r="F37" s="44">
        <v>12824982</v>
      </c>
      <c r="G37" s="45">
        <v>0.935683540220003</v>
      </c>
    </row>
    <row r="38" spans="2:7">
      <c r="B38" s="13" t="s">
        <v>149</v>
      </c>
      <c r="C38" s="14">
        <v>938723286.00000012</v>
      </c>
      <c r="D38" s="14">
        <v>699194643.47999954</v>
      </c>
      <c r="E38" s="14">
        <v>22592464.489999998</v>
      </c>
      <c r="F38" s="14">
        <v>721787107.96999955</v>
      </c>
      <c r="G38" s="40">
        <v>0.76890295440055745</v>
      </c>
    </row>
    <row r="39" spans="2:7" ht="142.5" customHeight="1">
      <c r="B39" s="763" t="s">
        <v>5813</v>
      </c>
      <c r="C39" s="763"/>
      <c r="D39" s="763"/>
      <c r="E39" s="763"/>
      <c r="F39" s="763"/>
      <c r="G39" s="763"/>
    </row>
    <row r="40" spans="2:7"/>
  </sheetData>
  <mergeCells count="4">
    <mergeCell ref="B4:B5"/>
    <mergeCell ref="C4:G4"/>
    <mergeCell ref="B39:G39"/>
    <mergeCell ref="B3:G3"/>
  </mergeCells>
  <pageMargins left="0.7" right="0.7" top="0.75" bottom="0.75" header="0.3" footer="0.3"/>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A87C-779F-447F-A475-CE9215DFA41D}">
  <sheetPr codeName="Folha13">
    <tabColor rgb="FF0035BA"/>
  </sheetPr>
  <dimension ref="A1:H23"/>
  <sheetViews>
    <sheetView showGridLines="0" workbookViewId="0">
      <selection activeCell="B3" sqref="B3:G3"/>
    </sheetView>
  </sheetViews>
  <sheetFormatPr baseColWidth="10" defaultColWidth="0" defaultRowHeight="15" zeroHeight="1"/>
  <cols>
    <col min="1" max="1" width="9.1640625" customWidth="1"/>
    <col min="2" max="2" width="14.33203125" customWidth="1"/>
    <col min="3" max="6" width="16.5" customWidth="1"/>
    <col min="7" max="7" width="11.1640625" bestFit="1" customWidth="1"/>
    <col min="8" max="8" width="32.5" customWidth="1"/>
    <col min="9" max="16384" width="9.1640625" hidden="1"/>
  </cols>
  <sheetData>
    <row r="1" spans="1:7" ht="100" customHeight="1">
      <c r="A1" s="42" t="s">
        <v>50</v>
      </c>
    </row>
    <row r="2" spans="1:7" ht="16">
      <c r="A2" s="9"/>
      <c r="B2" s="9" t="s">
        <v>5814</v>
      </c>
      <c r="C2" s="9"/>
      <c r="D2" s="9"/>
      <c r="E2" s="9"/>
      <c r="F2" s="9"/>
      <c r="G2" s="9"/>
    </row>
    <row r="3" spans="1:7">
      <c r="A3" s="10"/>
      <c r="B3" s="790" t="s">
        <v>108</v>
      </c>
      <c r="C3" s="790"/>
      <c r="D3" s="790"/>
      <c r="E3" s="790"/>
      <c r="F3" s="790"/>
      <c r="G3" s="790"/>
    </row>
    <row r="4" spans="1:7" ht="20" customHeight="1">
      <c r="B4" s="797" t="s">
        <v>152</v>
      </c>
      <c r="C4" s="797" t="s">
        <v>151</v>
      </c>
      <c r="D4" s="797"/>
      <c r="E4" s="797"/>
      <c r="F4" s="797"/>
      <c r="G4" s="797"/>
    </row>
    <row r="5" spans="1:7" ht="20" customHeight="1">
      <c r="B5" s="797"/>
      <c r="C5" s="11" t="s">
        <v>111</v>
      </c>
      <c r="D5" s="11" t="s">
        <v>112</v>
      </c>
      <c r="E5" s="11" t="s">
        <v>113</v>
      </c>
      <c r="F5" s="11" t="s">
        <v>114</v>
      </c>
      <c r="G5" s="11" t="s">
        <v>115</v>
      </c>
    </row>
    <row r="6" spans="1:7">
      <c r="B6" s="46">
        <v>2014</v>
      </c>
      <c r="C6" s="44">
        <v>6125832</v>
      </c>
      <c r="D6" s="44">
        <v>5504620.5999999996</v>
      </c>
      <c r="E6" s="44">
        <v>0</v>
      </c>
      <c r="F6" s="44">
        <v>5504620.5999999996</v>
      </c>
      <c r="G6" s="45">
        <v>0.89859150561099288</v>
      </c>
    </row>
    <row r="7" spans="1:7">
      <c r="B7" s="46">
        <v>2015</v>
      </c>
      <c r="C7" s="44">
        <v>11116818</v>
      </c>
      <c r="D7" s="44">
        <v>9981615.3499999996</v>
      </c>
      <c r="E7" s="44">
        <v>0</v>
      </c>
      <c r="F7" s="44">
        <v>9981615.3499999996</v>
      </c>
      <c r="G7" s="45">
        <v>0.89788421021195086</v>
      </c>
    </row>
    <row r="8" spans="1:7">
      <c r="B8" s="46">
        <v>2016</v>
      </c>
      <c r="C8" s="44">
        <v>21044064</v>
      </c>
      <c r="D8" s="44">
        <v>17864868.600000001</v>
      </c>
      <c r="E8" s="44">
        <v>0</v>
      </c>
      <c r="F8" s="44">
        <v>17864868.600000001</v>
      </c>
      <c r="G8" s="45">
        <v>0.84892673772518468</v>
      </c>
    </row>
    <row r="9" spans="1:7">
      <c r="B9" s="46">
        <v>2017</v>
      </c>
      <c r="C9" s="44">
        <v>29069424</v>
      </c>
      <c r="D9" s="44">
        <v>24951695.34</v>
      </c>
      <c r="E9" s="44">
        <v>184716</v>
      </c>
      <c r="F9" s="44">
        <v>25136411.34</v>
      </c>
      <c r="G9" s="45">
        <v>0.86470276604035912</v>
      </c>
    </row>
    <row r="10" spans="1:7">
      <c r="B10" s="46">
        <v>2018</v>
      </c>
      <c r="C10" s="44">
        <v>28485390</v>
      </c>
      <c r="D10" s="44">
        <v>24246081.969999999</v>
      </c>
      <c r="E10" s="44">
        <v>455568.27999999997</v>
      </c>
      <c r="F10" s="44">
        <v>24701650.25</v>
      </c>
      <c r="G10" s="45">
        <v>0.86716910844471495</v>
      </c>
    </row>
    <row r="11" spans="1:7">
      <c r="B11" s="46">
        <v>2019</v>
      </c>
      <c r="C11" s="44">
        <v>27868884</v>
      </c>
      <c r="D11" s="44">
        <v>23152035.98</v>
      </c>
      <c r="E11" s="44">
        <v>189065.96999999997</v>
      </c>
      <c r="F11" s="44">
        <v>23341101.949999999</v>
      </c>
      <c r="G11" s="45">
        <v>0.8375327103159208</v>
      </c>
    </row>
    <row r="12" spans="1:7">
      <c r="B12" s="46" t="s">
        <v>153</v>
      </c>
      <c r="C12" s="44">
        <v>57666816</v>
      </c>
      <c r="D12" s="44">
        <v>57666816</v>
      </c>
      <c r="E12" s="44">
        <v>0</v>
      </c>
      <c r="F12" s="44">
        <v>57666816</v>
      </c>
      <c r="G12" s="45">
        <v>1</v>
      </c>
    </row>
    <row r="13" spans="1:7">
      <c r="B13" s="46">
        <v>2020</v>
      </c>
      <c r="C13" s="44">
        <v>26529198</v>
      </c>
      <c r="D13" s="44">
        <v>22102660</v>
      </c>
      <c r="E13" s="44">
        <v>0</v>
      </c>
      <c r="F13" s="44">
        <v>22102660</v>
      </c>
      <c r="G13" s="45">
        <v>0.83314467327659136</v>
      </c>
    </row>
    <row r="14" spans="1:7">
      <c r="B14" s="46" t="s">
        <v>154</v>
      </c>
      <c r="C14" s="44">
        <v>114586092.00000009</v>
      </c>
      <c r="D14" s="44">
        <v>114586092.00000009</v>
      </c>
      <c r="E14" s="44">
        <v>0</v>
      </c>
      <c r="F14" s="44">
        <v>114586092.00000009</v>
      </c>
      <c r="G14" s="45">
        <v>1</v>
      </c>
    </row>
    <row r="15" spans="1:7">
      <c r="B15" s="46">
        <v>2021</v>
      </c>
      <c r="C15" s="44">
        <v>26824002</v>
      </c>
      <c r="D15" s="44">
        <v>21200047.640000001</v>
      </c>
      <c r="E15" s="44">
        <v>1332250.3600000001</v>
      </c>
      <c r="F15" s="44">
        <v>22532298</v>
      </c>
      <c r="G15" s="45">
        <v>0.8400050820157261</v>
      </c>
    </row>
    <row r="16" spans="1:7">
      <c r="B16" s="46" t="s">
        <v>155</v>
      </c>
      <c r="C16" s="44">
        <v>178522848</v>
      </c>
      <c r="D16" s="44">
        <v>178522848</v>
      </c>
      <c r="E16" s="44">
        <v>0</v>
      </c>
      <c r="F16" s="44">
        <v>178522848</v>
      </c>
      <c r="G16" s="45">
        <v>1</v>
      </c>
    </row>
    <row r="17" spans="2:7">
      <c r="B17" s="46">
        <v>2022</v>
      </c>
      <c r="C17" s="44">
        <v>27165702</v>
      </c>
      <c r="D17" s="44">
        <v>20258346</v>
      </c>
      <c r="E17" s="44">
        <v>2354940</v>
      </c>
      <c r="F17" s="44">
        <v>22613286</v>
      </c>
      <c r="G17" s="45">
        <v>0.83242045429195977</v>
      </c>
    </row>
    <row r="18" spans="2:7">
      <c r="B18" s="46" t="s">
        <v>156</v>
      </c>
      <c r="C18" s="44">
        <v>179156916</v>
      </c>
      <c r="D18" s="44">
        <v>179156916</v>
      </c>
      <c r="E18" s="44">
        <v>0</v>
      </c>
      <c r="F18" s="44">
        <v>179156916</v>
      </c>
      <c r="G18" s="45">
        <v>1</v>
      </c>
    </row>
    <row r="19" spans="2:7">
      <c r="B19" s="46">
        <v>2023</v>
      </c>
      <c r="C19" s="44">
        <v>25421760</v>
      </c>
      <c r="D19" s="44">
        <v>0</v>
      </c>
      <c r="E19" s="44">
        <v>18075923.879999999</v>
      </c>
      <c r="F19" s="44">
        <v>18075923.879999999</v>
      </c>
      <c r="G19" s="45">
        <v>0.71104140232619606</v>
      </c>
    </row>
    <row r="20" spans="2:7">
      <c r="B20" s="46" t="s">
        <v>157</v>
      </c>
      <c r="C20" s="44">
        <v>179139540</v>
      </c>
      <c r="D20" s="44">
        <v>0</v>
      </c>
      <c r="E20" s="44">
        <v>0</v>
      </c>
      <c r="F20" s="44">
        <v>0</v>
      </c>
      <c r="G20" s="45">
        <v>0</v>
      </c>
    </row>
    <row r="21" spans="2:7">
      <c r="B21" s="13" t="s">
        <v>149</v>
      </c>
      <c r="C21" s="14">
        <v>938723286.00000012</v>
      </c>
      <c r="D21" s="14">
        <v>699194643.48000002</v>
      </c>
      <c r="E21" s="14">
        <v>22592464.489999998</v>
      </c>
      <c r="F21" s="14">
        <v>721787107.97000015</v>
      </c>
      <c r="G21" s="40">
        <v>0.76890295440055811</v>
      </c>
    </row>
    <row r="22" spans="2:7">
      <c r="B22" s="41" t="s">
        <v>107</v>
      </c>
      <c r="C22" s="41"/>
      <c r="D22" s="41"/>
      <c r="E22" s="41"/>
      <c r="F22" s="41"/>
      <c r="G22" s="41"/>
    </row>
    <row r="23" spans="2:7"/>
  </sheetData>
  <mergeCells count="3">
    <mergeCell ref="B4:B5"/>
    <mergeCell ref="C4:G4"/>
    <mergeCell ref="B3:G3"/>
  </mergeCells>
  <pageMargins left="0.7" right="0.7" top="0.75" bottom="0.75" header="0.3" footer="0.3"/>
  <drawing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DE8F-92CC-45F4-BCCA-0F52220212A0}">
  <sheetPr codeName="Folha14">
    <tabColor rgb="FF0035BA"/>
  </sheetPr>
  <dimension ref="A1:D14"/>
  <sheetViews>
    <sheetView showGridLines="0" workbookViewId="0">
      <selection activeCell="B2" sqref="B2:C2"/>
    </sheetView>
  </sheetViews>
  <sheetFormatPr baseColWidth="10" defaultColWidth="0" defaultRowHeight="15" zeroHeight="1"/>
  <cols>
    <col min="1" max="1" width="9.1640625" customWidth="1"/>
    <col min="2" max="2" width="43.6640625" customWidth="1"/>
    <col min="3" max="3" width="12.5" customWidth="1"/>
    <col min="4" max="4" width="72.6640625" customWidth="1"/>
    <col min="5" max="16384" width="9.1640625" hidden="1"/>
  </cols>
  <sheetData>
    <row r="1" spans="1:4" ht="100" customHeight="1">
      <c r="A1" s="42" t="s">
        <v>50</v>
      </c>
    </row>
    <row r="2" spans="1:4" ht="33.75" customHeight="1">
      <c r="A2" s="9"/>
      <c r="B2" s="781" t="s">
        <v>5815</v>
      </c>
      <c r="C2" s="781"/>
      <c r="D2" s="57"/>
    </row>
    <row r="3" spans="1:4">
      <c r="A3" s="10"/>
      <c r="B3" s="790" t="s">
        <v>108</v>
      </c>
      <c r="C3" s="790"/>
    </row>
    <row r="4" spans="1:4" ht="20" customHeight="1">
      <c r="B4" s="11" t="s">
        <v>158</v>
      </c>
      <c r="C4" s="11" t="s">
        <v>159</v>
      </c>
    </row>
    <row r="5" spans="1:4">
      <c r="B5" s="37" t="s">
        <v>160</v>
      </c>
      <c r="C5" s="47">
        <v>398000</v>
      </c>
    </row>
    <row r="6" spans="1:4">
      <c r="B6" s="37" t="s">
        <v>161</v>
      </c>
      <c r="C6" s="47">
        <v>1150000</v>
      </c>
    </row>
    <row r="7" spans="1:4">
      <c r="B7" s="37" t="s">
        <v>162</v>
      </c>
      <c r="C7" s="47">
        <v>1082000</v>
      </c>
    </row>
    <row r="8" spans="1:4">
      <c r="B8" s="48" t="s">
        <v>163</v>
      </c>
      <c r="C8" s="49">
        <v>2630000</v>
      </c>
    </row>
    <row r="9" spans="1:4" ht="20" customHeight="1">
      <c r="B9" s="11" t="s">
        <v>164</v>
      </c>
      <c r="C9" s="11"/>
    </row>
    <row r="10" spans="1:4">
      <c r="B10" s="37" t="s">
        <v>162</v>
      </c>
      <c r="C10" s="47">
        <v>2296950</v>
      </c>
    </row>
    <row r="11" spans="1:4">
      <c r="B11" s="48" t="s">
        <v>163</v>
      </c>
      <c r="C11" s="49">
        <v>2296950</v>
      </c>
    </row>
    <row r="12" spans="1:4">
      <c r="B12" s="50" t="s">
        <v>56</v>
      </c>
      <c r="C12" s="51">
        <v>4926950</v>
      </c>
    </row>
    <row r="13" spans="1:4">
      <c r="B13" s="41" t="s">
        <v>107</v>
      </c>
      <c r="C13" s="41"/>
    </row>
    <row r="14" spans="1:4"/>
  </sheetData>
  <mergeCells count="2">
    <mergeCell ref="B3:C3"/>
    <mergeCell ref="B2:C2"/>
  </mergeCells>
  <pageMargins left="0.7" right="0.7" top="0.75" bottom="0.75" header="0.3" footer="0.3"/>
  <drawing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27DA-23F0-42FA-B970-ED016B6CADAE}">
  <sheetPr codeName="Folha15">
    <tabColor rgb="FF0035BA"/>
  </sheetPr>
  <dimension ref="A1:D12"/>
  <sheetViews>
    <sheetView showGridLines="0" workbookViewId="0">
      <selection activeCell="B2" sqref="B2:C2"/>
    </sheetView>
  </sheetViews>
  <sheetFormatPr baseColWidth="10" defaultColWidth="0" defaultRowHeight="15" zeroHeight="1"/>
  <cols>
    <col min="1" max="1" width="9.1640625" customWidth="1"/>
    <col min="2" max="2" width="43.5" bestFit="1" customWidth="1"/>
    <col min="3" max="3" width="15.5" customWidth="1"/>
    <col min="4" max="4" width="69.1640625" customWidth="1"/>
    <col min="5" max="16384" width="9.1640625" hidden="1"/>
  </cols>
  <sheetData>
    <row r="1" spans="1:4" ht="100" customHeight="1">
      <c r="A1" s="42" t="s">
        <v>50</v>
      </c>
    </row>
    <row r="2" spans="1:4" ht="32.25" customHeight="1">
      <c r="A2" s="9"/>
      <c r="B2" s="862" t="s">
        <v>5816</v>
      </c>
      <c r="C2" s="862"/>
      <c r="D2" s="53"/>
    </row>
    <row r="3" spans="1:4">
      <c r="A3" s="10"/>
      <c r="B3" s="853" t="s">
        <v>108</v>
      </c>
      <c r="C3" s="853"/>
    </row>
    <row r="4" spans="1:4">
      <c r="B4" s="52" t="s">
        <v>165</v>
      </c>
      <c r="C4" s="47"/>
    </row>
    <row r="5" spans="1:4">
      <c r="B5" s="52" t="s">
        <v>166</v>
      </c>
      <c r="C5" s="47">
        <v>579964.18999999994</v>
      </c>
    </row>
    <row r="6" spans="1:4">
      <c r="B6" s="21" t="s">
        <v>163</v>
      </c>
      <c r="C6" s="49">
        <v>579964.18999999994</v>
      </c>
    </row>
    <row r="7" spans="1:4">
      <c r="B7" s="52" t="s">
        <v>167</v>
      </c>
      <c r="C7" s="47"/>
    </row>
    <row r="8" spans="1:4">
      <c r="B8" s="52" t="s">
        <v>168</v>
      </c>
      <c r="C8" s="47">
        <v>25154100.399999999</v>
      </c>
    </row>
    <row r="9" spans="1:4">
      <c r="B9" s="21" t="s">
        <v>163</v>
      </c>
      <c r="C9" s="49">
        <v>25154100.399999999</v>
      </c>
    </row>
    <row r="10" spans="1:4">
      <c r="B10" s="13" t="s">
        <v>56</v>
      </c>
      <c r="C10" s="51">
        <v>25734064.59</v>
      </c>
    </row>
    <row r="11" spans="1:4">
      <c r="B11" s="41" t="s">
        <v>107</v>
      </c>
      <c r="C11" s="41"/>
    </row>
    <row r="12" spans="1:4"/>
  </sheetData>
  <mergeCells count="2">
    <mergeCell ref="B3:C3"/>
    <mergeCell ref="B2:C2"/>
  </mergeCells>
  <pageMargins left="0.7" right="0.7" top="0.75" bottom="0.75" header="0.3" footer="0.3"/>
  <drawing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2C5-7E84-435A-8656-0E93E4EA9C59}">
  <sheetPr codeName="Folha16">
    <tabColor rgb="FF0035BA"/>
  </sheetPr>
  <dimension ref="A1:E21"/>
  <sheetViews>
    <sheetView showGridLines="0" workbookViewId="0">
      <selection activeCell="B2" sqref="B2:D2"/>
    </sheetView>
  </sheetViews>
  <sheetFormatPr baseColWidth="10" defaultColWidth="0" defaultRowHeight="15" zeroHeight="1"/>
  <cols>
    <col min="1" max="1" width="9.1640625" customWidth="1"/>
    <col min="2" max="2" width="27.6640625" customWidth="1"/>
    <col min="3" max="3" width="44.5" customWidth="1"/>
    <col min="4" max="4" width="14" customWidth="1"/>
    <col min="5" max="5" width="34.5" customWidth="1"/>
    <col min="6" max="16384" width="9.1640625" hidden="1"/>
  </cols>
  <sheetData>
    <row r="1" spans="1:5" ht="100" customHeight="1">
      <c r="A1" s="42" t="s">
        <v>50</v>
      </c>
    </row>
    <row r="2" spans="1:5" ht="31.5" customHeight="1">
      <c r="A2" s="9"/>
      <c r="B2" s="781" t="s">
        <v>5817</v>
      </c>
      <c r="C2" s="781"/>
      <c r="D2" s="781"/>
      <c r="E2" s="57"/>
    </row>
    <row r="3" spans="1:5">
      <c r="A3" s="10"/>
      <c r="B3" s="790" t="s">
        <v>108</v>
      </c>
      <c r="C3" s="790"/>
      <c r="D3" s="790"/>
      <c r="E3" s="10"/>
    </row>
    <row r="4" spans="1:5" ht="30" customHeight="1">
      <c r="B4" s="11" t="s">
        <v>169</v>
      </c>
      <c r="C4" s="11" t="s">
        <v>170</v>
      </c>
      <c r="D4" s="11" t="s">
        <v>83</v>
      </c>
    </row>
    <row r="5" spans="1:5">
      <c r="B5" s="54"/>
      <c r="C5" s="55" t="s">
        <v>158</v>
      </c>
      <c r="D5" s="47"/>
    </row>
    <row r="6" spans="1:5">
      <c r="B6" s="54" t="s">
        <v>171</v>
      </c>
      <c r="C6" s="52" t="s">
        <v>160</v>
      </c>
      <c r="D6" s="47">
        <v>398000</v>
      </c>
    </row>
    <row r="7" spans="1:5">
      <c r="B7" s="54" t="s">
        <v>172</v>
      </c>
      <c r="C7" s="52" t="s">
        <v>161</v>
      </c>
      <c r="D7" s="47">
        <v>1150000</v>
      </c>
    </row>
    <row r="8" spans="1:5">
      <c r="B8" s="54" t="s">
        <v>172</v>
      </c>
      <c r="C8" s="52" t="s">
        <v>168</v>
      </c>
      <c r="D8" s="47">
        <v>1082000</v>
      </c>
    </row>
    <row r="9" spans="1:5">
      <c r="B9" s="55"/>
      <c r="C9" s="21" t="s">
        <v>163</v>
      </c>
      <c r="D9" s="49">
        <v>2630000</v>
      </c>
    </row>
    <row r="10" spans="1:5">
      <c r="B10" s="54"/>
      <c r="C10" s="55" t="s">
        <v>164</v>
      </c>
      <c r="D10" s="47"/>
    </row>
    <row r="11" spans="1:5">
      <c r="B11" s="54" t="s">
        <v>173</v>
      </c>
      <c r="C11" s="52" t="s">
        <v>168</v>
      </c>
      <c r="D11" s="47">
        <v>2296950</v>
      </c>
    </row>
    <row r="12" spans="1:5">
      <c r="B12" s="54"/>
      <c r="C12" s="21" t="s">
        <v>163</v>
      </c>
      <c r="D12" s="49">
        <v>2296950</v>
      </c>
    </row>
    <row r="13" spans="1:5">
      <c r="B13" s="54"/>
      <c r="C13" s="55" t="s">
        <v>174</v>
      </c>
      <c r="D13" s="47"/>
    </row>
    <row r="14" spans="1:5">
      <c r="B14" s="54" t="s">
        <v>171</v>
      </c>
      <c r="C14" s="52" t="s">
        <v>166</v>
      </c>
      <c r="D14" s="47">
        <v>579964.18999999994</v>
      </c>
    </row>
    <row r="15" spans="1:5">
      <c r="B15" s="54"/>
      <c r="C15" s="21" t="s">
        <v>163</v>
      </c>
      <c r="D15" s="49">
        <v>579964.18999999994</v>
      </c>
    </row>
    <row r="16" spans="1:5">
      <c r="B16" s="54"/>
      <c r="C16" s="55" t="s">
        <v>175</v>
      </c>
      <c r="D16" s="47"/>
    </row>
    <row r="17" spans="2:5">
      <c r="B17" s="54" t="s">
        <v>173</v>
      </c>
      <c r="C17" s="52" t="s">
        <v>168</v>
      </c>
      <c r="D17" s="47">
        <v>25154100.399999999</v>
      </c>
    </row>
    <row r="18" spans="2:5">
      <c r="B18" s="54"/>
      <c r="C18" s="21" t="s">
        <v>163</v>
      </c>
      <c r="D18" s="49">
        <v>25154100.399999999</v>
      </c>
    </row>
    <row r="19" spans="2:5">
      <c r="B19" s="863" t="s">
        <v>56</v>
      </c>
      <c r="C19" s="864"/>
      <c r="D19" s="51">
        <v>30661014.589999996</v>
      </c>
      <c r="E19" s="56"/>
    </row>
    <row r="20" spans="2:5">
      <c r="B20" s="865" t="s">
        <v>107</v>
      </c>
      <c r="C20" s="865"/>
      <c r="D20" s="865"/>
    </row>
    <row r="21" spans="2:5"/>
  </sheetData>
  <mergeCells count="4">
    <mergeCell ref="B19:C19"/>
    <mergeCell ref="B20:D20"/>
    <mergeCell ref="B3:D3"/>
    <mergeCell ref="B2:D2"/>
  </mergeCells>
  <pageMargins left="0.7" right="0.7" top="0.75" bottom="0.75" header="0.3" footer="0.3"/>
  <drawing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72E9-AE0A-456E-939E-40F5087F6BC2}">
  <sheetPr codeName="Folha17">
    <tabColor rgb="FF0035BA"/>
  </sheetPr>
  <dimension ref="A1:D14"/>
  <sheetViews>
    <sheetView showGridLines="0" workbookViewId="0">
      <selection activeCell="B3" sqref="B3:C3"/>
    </sheetView>
  </sheetViews>
  <sheetFormatPr baseColWidth="10" defaultColWidth="0" defaultRowHeight="15" zeroHeight="1"/>
  <cols>
    <col min="1" max="1" width="9.1640625" customWidth="1"/>
    <col min="2" max="2" width="81.5" bestFit="1" customWidth="1"/>
    <col min="3" max="3" width="13.5" customWidth="1"/>
    <col min="4" max="4" width="44" customWidth="1"/>
    <col min="5" max="16384" width="9.1640625" hidden="1"/>
  </cols>
  <sheetData>
    <row r="1" spans="1:3" ht="100" customHeight="1">
      <c r="A1" s="42" t="s">
        <v>50</v>
      </c>
    </row>
    <row r="2" spans="1:3" ht="33.75" customHeight="1">
      <c r="A2" s="9"/>
      <c r="B2" s="860" t="s">
        <v>5818</v>
      </c>
      <c r="C2" s="860"/>
    </row>
    <row r="3" spans="1:3">
      <c r="A3" s="10"/>
      <c r="B3" s="853" t="s">
        <v>108</v>
      </c>
      <c r="C3" s="853"/>
    </row>
    <row r="4" spans="1:3">
      <c r="B4" s="52" t="s">
        <v>176</v>
      </c>
      <c r="C4" s="47">
        <v>15200</v>
      </c>
    </row>
    <row r="5" spans="1:3">
      <c r="B5" s="52" t="s">
        <v>177</v>
      </c>
      <c r="C5" s="47">
        <v>2296950</v>
      </c>
    </row>
    <row r="6" spans="1:3">
      <c r="B6" s="21" t="s">
        <v>163</v>
      </c>
      <c r="C6" s="49">
        <v>2312150</v>
      </c>
    </row>
    <row r="7" spans="1:3">
      <c r="B7" s="52" t="s">
        <v>178</v>
      </c>
      <c r="C7" s="47">
        <v>191824.91</v>
      </c>
    </row>
    <row r="8" spans="1:3">
      <c r="B8" s="52" t="s">
        <v>179</v>
      </c>
      <c r="C8" s="47">
        <v>72746.83</v>
      </c>
    </row>
    <row r="9" spans="1:3">
      <c r="B9" s="52" t="s">
        <v>180</v>
      </c>
      <c r="C9" s="47">
        <v>25154100.399999999</v>
      </c>
    </row>
    <row r="10" spans="1:3">
      <c r="B10" s="52" t="s">
        <v>181</v>
      </c>
      <c r="C10" s="47">
        <v>151310.98000000001</v>
      </c>
    </row>
    <row r="11" spans="1:3">
      <c r="B11" s="21" t="s">
        <v>163</v>
      </c>
      <c r="C11" s="49">
        <v>25569983.119999997</v>
      </c>
    </row>
    <row r="12" spans="1:3">
      <c r="B12" s="13" t="s">
        <v>182</v>
      </c>
      <c r="C12" s="51">
        <v>27882133.119999997</v>
      </c>
    </row>
    <row r="13" spans="1:3">
      <c r="B13" s="41" t="s">
        <v>183</v>
      </c>
      <c r="C13" s="41"/>
    </row>
    <row r="14" spans="1:3"/>
  </sheetData>
  <mergeCells count="2">
    <mergeCell ref="B2:C2"/>
    <mergeCell ref="B3:C3"/>
  </mergeCells>
  <pageMargins left="0.7" right="0.7" top="0.75" bottom="0.75" header="0.3" footer="0.3"/>
  <drawing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63404-83AC-4673-8BDE-F96FE7F513F1}">
  <sheetPr codeName="Folha18">
    <tabColor rgb="FF0035BA"/>
  </sheetPr>
  <dimension ref="A1:F21"/>
  <sheetViews>
    <sheetView showGridLines="0" workbookViewId="0">
      <selection activeCell="B3" sqref="B3:C3"/>
    </sheetView>
  </sheetViews>
  <sheetFormatPr baseColWidth="10" defaultColWidth="0" defaultRowHeight="15" zeroHeight="1"/>
  <cols>
    <col min="1" max="1" width="9.1640625" customWidth="1"/>
    <col min="2" max="2" width="119.5" bestFit="1" customWidth="1"/>
    <col min="3" max="3" width="16.6640625" customWidth="1"/>
    <col min="4" max="4" width="9.1640625" customWidth="1"/>
    <col min="5" max="6" width="0" hidden="1" customWidth="1"/>
    <col min="7" max="16384" width="9.1640625" hidden="1"/>
  </cols>
  <sheetData>
    <row r="1" spans="1:6" ht="100" customHeight="1">
      <c r="A1" s="42" t="s">
        <v>50</v>
      </c>
      <c r="E1" s="58"/>
    </row>
    <row r="2" spans="1:6" ht="15.75" customHeight="1">
      <c r="A2" s="9"/>
      <c r="B2" s="57" t="s">
        <v>5819</v>
      </c>
      <c r="C2" s="57"/>
      <c r="D2" s="57"/>
      <c r="E2" s="57"/>
      <c r="F2" s="57"/>
    </row>
    <row r="3" spans="1:6">
      <c r="A3" s="10"/>
      <c r="B3" s="790" t="s">
        <v>108</v>
      </c>
      <c r="C3" s="790"/>
      <c r="D3" s="10"/>
      <c r="E3" s="10"/>
      <c r="F3" s="10"/>
    </row>
    <row r="4" spans="1:6" ht="40" customHeight="1">
      <c r="B4" s="11" t="s">
        <v>184</v>
      </c>
      <c r="C4" s="11" t="s">
        <v>185</v>
      </c>
      <c r="D4" s="59"/>
      <c r="E4" s="58"/>
    </row>
    <row r="5" spans="1:6">
      <c r="B5" s="37" t="s">
        <v>186</v>
      </c>
      <c r="C5" s="47">
        <v>132368.38</v>
      </c>
      <c r="D5" s="60"/>
      <c r="E5" s="58"/>
    </row>
    <row r="6" spans="1:6">
      <c r="B6" s="37" t="s">
        <v>187</v>
      </c>
      <c r="C6" s="47">
        <v>47839.32</v>
      </c>
      <c r="D6" s="60"/>
      <c r="E6" s="58"/>
    </row>
    <row r="7" spans="1:6">
      <c r="B7" s="37" t="s">
        <v>188</v>
      </c>
      <c r="C7" s="47">
        <v>3381.05</v>
      </c>
      <c r="D7" s="60"/>
      <c r="E7" s="58"/>
    </row>
    <row r="8" spans="1:6">
      <c r="B8" s="37" t="s">
        <v>189</v>
      </c>
      <c r="C8" s="47">
        <v>128614.34</v>
      </c>
      <c r="D8" s="61"/>
      <c r="E8" s="58"/>
    </row>
    <row r="9" spans="1:6">
      <c r="B9" s="48" t="s">
        <v>163</v>
      </c>
      <c r="C9" s="49">
        <v>312203.08999999997</v>
      </c>
      <c r="D9" s="61"/>
      <c r="E9" s="58"/>
    </row>
    <row r="10" spans="1:6">
      <c r="B10" s="37" t="s">
        <v>190</v>
      </c>
      <c r="C10" s="47">
        <v>39836.25</v>
      </c>
      <c r="D10" s="61"/>
      <c r="E10" s="58"/>
    </row>
    <row r="11" spans="1:6">
      <c r="B11" s="37" t="s">
        <v>191</v>
      </c>
      <c r="C11" s="47">
        <v>27451050.399999999</v>
      </c>
      <c r="D11" s="61"/>
      <c r="E11" s="58"/>
    </row>
    <row r="12" spans="1:6">
      <c r="B12" s="37" t="s">
        <v>192</v>
      </c>
      <c r="C12" s="47">
        <v>16883.5</v>
      </c>
      <c r="D12" s="61"/>
      <c r="E12" s="58"/>
    </row>
    <row r="13" spans="1:6">
      <c r="B13" s="37" t="s">
        <v>193</v>
      </c>
      <c r="C13" s="47">
        <v>596.66</v>
      </c>
      <c r="D13" s="61"/>
      <c r="E13" s="58"/>
    </row>
    <row r="14" spans="1:6">
      <c r="B14" s="37" t="s">
        <v>194</v>
      </c>
      <c r="C14" s="47">
        <v>22696.639999999999</v>
      </c>
      <c r="D14" s="59"/>
      <c r="E14" s="58"/>
    </row>
    <row r="15" spans="1:6">
      <c r="B15" s="48" t="s">
        <v>163</v>
      </c>
      <c r="C15" s="49">
        <v>27531063.449999999</v>
      </c>
      <c r="D15" s="59"/>
      <c r="E15" s="58"/>
    </row>
    <row r="16" spans="1:6">
      <c r="B16" s="37" t="s">
        <v>195</v>
      </c>
      <c r="C16" s="47">
        <v>34820.28</v>
      </c>
      <c r="D16" s="61"/>
      <c r="E16" s="58"/>
    </row>
    <row r="17" spans="2:5">
      <c r="B17" s="37" t="s">
        <v>196</v>
      </c>
      <c r="C17" s="47">
        <v>4046.3</v>
      </c>
      <c r="D17" s="61"/>
      <c r="E17" s="58"/>
    </row>
    <row r="18" spans="2:5">
      <c r="B18" s="48" t="s">
        <v>163</v>
      </c>
      <c r="C18" s="49">
        <v>38866.58</v>
      </c>
      <c r="D18" s="61"/>
      <c r="E18" s="58"/>
    </row>
    <row r="19" spans="2:5">
      <c r="B19" s="50" t="s">
        <v>56</v>
      </c>
      <c r="C19" s="62">
        <v>27882133.119999997</v>
      </c>
      <c r="D19" s="61"/>
      <c r="E19" s="58"/>
    </row>
    <row r="20" spans="2:5">
      <c r="B20" s="41" t="s">
        <v>197</v>
      </c>
      <c r="C20" s="41"/>
      <c r="D20" s="63"/>
    </row>
    <row r="21" spans="2:5"/>
  </sheetData>
  <mergeCells count="1">
    <mergeCell ref="B3:C3"/>
  </mergeCells>
  <pageMargins left="0.7" right="0.7" top="0.75" bottom="0.75" header="0.3" footer="0.3"/>
  <drawing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F023-FF80-4397-8CCA-2D2BC2FDB3C6}">
  <sheetPr codeName="Folha19">
    <tabColor rgb="FF0035BA"/>
  </sheetPr>
  <dimension ref="A1:E48"/>
  <sheetViews>
    <sheetView showGridLines="0" workbookViewId="0">
      <selection activeCell="B3" sqref="B3:D3"/>
    </sheetView>
  </sheetViews>
  <sheetFormatPr baseColWidth="10" defaultColWidth="0" defaultRowHeight="15" zeroHeight="1"/>
  <cols>
    <col min="1" max="1" width="9.1640625" customWidth="1"/>
    <col min="2" max="2" width="26.6640625" customWidth="1"/>
    <col min="3" max="3" width="45" bestFit="1" customWidth="1"/>
    <col min="4" max="4" width="16.5" customWidth="1"/>
    <col min="5" max="5" width="31.5" customWidth="1"/>
    <col min="6" max="16384" width="9.1640625" hidden="1"/>
  </cols>
  <sheetData>
    <row r="1" spans="1:4" ht="100" customHeight="1">
      <c r="A1" s="42" t="s">
        <v>50</v>
      </c>
    </row>
    <row r="2" spans="1:4" ht="16">
      <c r="A2" s="9"/>
      <c r="B2" s="9" t="s">
        <v>5820</v>
      </c>
      <c r="C2" s="9"/>
      <c r="D2" s="9"/>
    </row>
    <row r="3" spans="1:4">
      <c r="A3" s="10"/>
      <c r="B3" s="758" t="s">
        <v>108</v>
      </c>
      <c r="C3" s="758"/>
      <c r="D3" s="758"/>
    </row>
    <row r="4" spans="1:4" ht="40" customHeight="1">
      <c r="B4" s="11" t="s">
        <v>198</v>
      </c>
      <c r="C4" s="12" t="s">
        <v>199</v>
      </c>
      <c r="D4" s="11" t="s">
        <v>200</v>
      </c>
    </row>
    <row r="5" spans="1:4">
      <c r="B5" s="52"/>
      <c r="C5" s="21" t="s">
        <v>201</v>
      </c>
      <c r="D5" s="49">
        <v>500</v>
      </c>
    </row>
    <row r="6" spans="1:4">
      <c r="B6" s="54" t="s">
        <v>202</v>
      </c>
      <c r="C6" s="46" t="s">
        <v>203</v>
      </c>
      <c r="D6" s="47">
        <v>500</v>
      </c>
    </row>
    <row r="7" spans="1:4">
      <c r="B7" s="54"/>
      <c r="C7" s="21" t="s">
        <v>204</v>
      </c>
      <c r="D7" s="49">
        <v>15200</v>
      </c>
    </row>
    <row r="8" spans="1:4">
      <c r="B8" s="54" t="s">
        <v>205</v>
      </c>
      <c r="C8" s="46" t="s">
        <v>206</v>
      </c>
      <c r="D8" s="47">
        <v>12920</v>
      </c>
    </row>
    <row r="9" spans="1:4">
      <c r="B9" s="54" t="s">
        <v>207</v>
      </c>
      <c r="C9" s="46" t="s">
        <v>203</v>
      </c>
      <c r="D9" s="47">
        <v>2280</v>
      </c>
    </row>
    <row r="10" spans="1:4">
      <c r="B10" s="54"/>
      <c r="C10" s="21" t="s">
        <v>208</v>
      </c>
      <c r="D10" s="49">
        <v>5607.96</v>
      </c>
    </row>
    <row r="11" spans="1:4">
      <c r="B11" s="54" t="s">
        <v>209</v>
      </c>
      <c r="C11" s="46" t="s">
        <v>206</v>
      </c>
      <c r="D11" s="47">
        <v>1453.25</v>
      </c>
    </row>
    <row r="12" spans="1:4">
      <c r="B12" s="54" t="s">
        <v>210</v>
      </c>
      <c r="C12" s="46" t="s">
        <v>203</v>
      </c>
      <c r="D12" s="47">
        <v>4154.71</v>
      </c>
    </row>
    <row r="13" spans="1:4">
      <c r="B13" s="54"/>
      <c r="C13" s="21" t="s">
        <v>211</v>
      </c>
      <c r="D13" s="49">
        <v>107426.29000000001</v>
      </c>
    </row>
    <row r="14" spans="1:4">
      <c r="B14" s="54" t="s">
        <v>212</v>
      </c>
      <c r="C14" s="46" t="s">
        <v>206</v>
      </c>
      <c r="D14" s="47">
        <v>81334.63</v>
      </c>
    </row>
    <row r="15" spans="1:4">
      <c r="B15" s="54" t="s">
        <v>213</v>
      </c>
      <c r="C15" s="46" t="s">
        <v>203</v>
      </c>
      <c r="D15" s="47">
        <v>26091.66</v>
      </c>
    </row>
    <row r="16" spans="1:4">
      <c r="B16" s="54"/>
      <c r="C16" s="21" t="s">
        <v>214</v>
      </c>
      <c r="D16" s="49">
        <v>340.38</v>
      </c>
    </row>
    <row r="17" spans="2:4">
      <c r="B17" s="54" t="s">
        <v>215</v>
      </c>
      <c r="C17" s="46" t="s">
        <v>203</v>
      </c>
      <c r="D17" s="47">
        <v>340.38</v>
      </c>
    </row>
    <row r="18" spans="2:4">
      <c r="B18" s="54"/>
      <c r="C18" s="21" t="s">
        <v>216</v>
      </c>
      <c r="D18" s="49">
        <v>43130</v>
      </c>
    </row>
    <row r="19" spans="2:4">
      <c r="B19" s="54" t="s">
        <v>217</v>
      </c>
      <c r="C19" s="46" t="s">
        <v>206</v>
      </c>
      <c r="D19" s="47">
        <v>36660.5</v>
      </c>
    </row>
    <row r="20" spans="2:4">
      <c r="B20" s="54" t="s">
        <v>218</v>
      </c>
      <c r="C20" s="46" t="s">
        <v>203</v>
      </c>
      <c r="D20" s="47">
        <v>6469.5</v>
      </c>
    </row>
    <row r="21" spans="2:4">
      <c r="B21" s="866" t="s">
        <v>163</v>
      </c>
      <c r="C21" s="866"/>
      <c r="D21" s="64">
        <v>172204.63</v>
      </c>
    </row>
    <row r="22" spans="2:4">
      <c r="B22" s="54"/>
      <c r="C22" s="21" t="s">
        <v>219</v>
      </c>
      <c r="D22" s="49">
        <v>27451050.399999999</v>
      </c>
    </row>
    <row r="23" spans="2:4">
      <c r="B23" s="54" t="s">
        <v>220</v>
      </c>
      <c r="C23" s="46" t="s">
        <v>203</v>
      </c>
      <c r="D23" s="47">
        <v>27451050.399999999</v>
      </c>
    </row>
    <row r="24" spans="2:4">
      <c r="B24" s="866" t="s">
        <v>163</v>
      </c>
      <c r="C24" s="866"/>
      <c r="D24" s="64">
        <v>27451050.399999999</v>
      </c>
    </row>
    <row r="25" spans="2:4">
      <c r="B25" s="54"/>
      <c r="C25" s="21" t="s">
        <v>221</v>
      </c>
      <c r="D25" s="49">
        <v>3977.71</v>
      </c>
    </row>
    <row r="26" spans="2:4">
      <c r="B26" s="54" t="s">
        <v>222</v>
      </c>
      <c r="C26" s="46" t="s">
        <v>206</v>
      </c>
      <c r="D26" s="47">
        <v>3381.05</v>
      </c>
    </row>
    <row r="27" spans="2:4">
      <c r="B27" s="54" t="s">
        <v>223</v>
      </c>
      <c r="C27" s="46" t="s">
        <v>203</v>
      </c>
      <c r="D27" s="47">
        <v>596.66</v>
      </c>
    </row>
    <row r="28" spans="2:4">
      <c r="B28" s="52"/>
      <c r="C28" s="21" t="s">
        <v>224</v>
      </c>
      <c r="D28" s="49">
        <v>26264.880000000001</v>
      </c>
    </row>
    <row r="29" spans="2:4">
      <c r="B29" s="54" t="s">
        <v>225</v>
      </c>
      <c r="C29" s="46" t="s">
        <v>206</v>
      </c>
      <c r="D29" s="47">
        <v>17807.650000000001</v>
      </c>
    </row>
    <row r="30" spans="2:4">
      <c r="B30" s="54" t="s">
        <v>226</v>
      </c>
      <c r="C30" s="46" t="s">
        <v>203</v>
      </c>
      <c r="D30" s="47">
        <v>8457.23</v>
      </c>
    </row>
    <row r="31" spans="2:4">
      <c r="B31" s="52"/>
      <c r="C31" s="21" t="s">
        <v>227</v>
      </c>
      <c r="D31" s="49">
        <v>28.72</v>
      </c>
    </row>
    <row r="32" spans="2:4">
      <c r="B32" s="54" t="s">
        <v>228</v>
      </c>
      <c r="C32" s="46" t="s">
        <v>203</v>
      </c>
      <c r="D32" s="47">
        <v>28.72</v>
      </c>
    </row>
    <row r="33" spans="2:4">
      <c r="B33" s="52"/>
      <c r="C33" s="21" t="s">
        <v>229</v>
      </c>
      <c r="D33" s="49">
        <v>31908.22</v>
      </c>
    </row>
    <row r="34" spans="2:4">
      <c r="B34" s="54" t="s">
        <v>230</v>
      </c>
      <c r="C34" s="46" t="s">
        <v>206</v>
      </c>
      <c r="D34" s="47">
        <v>27121.99</v>
      </c>
    </row>
    <row r="35" spans="2:4">
      <c r="B35" s="54" t="s">
        <v>231</v>
      </c>
      <c r="C35" s="46" t="s">
        <v>203</v>
      </c>
      <c r="D35" s="47">
        <v>4786.2299999999996</v>
      </c>
    </row>
    <row r="36" spans="2:4">
      <c r="B36" s="52"/>
      <c r="C36" s="21" t="s">
        <v>232</v>
      </c>
      <c r="D36" s="49">
        <v>6521</v>
      </c>
    </row>
    <row r="37" spans="2:4">
      <c r="B37" s="54" t="s">
        <v>233</v>
      </c>
      <c r="C37" s="46" t="s">
        <v>206</v>
      </c>
      <c r="D37" s="47">
        <v>2909.68</v>
      </c>
    </row>
    <row r="38" spans="2:4">
      <c r="B38" s="54" t="s">
        <v>234</v>
      </c>
      <c r="C38" s="46" t="s">
        <v>203</v>
      </c>
      <c r="D38" s="47">
        <v>3611.32</v>
      </c>
    </row>
    <row r="39" spans="2:4">
      <c r="B39" s="866" t="s">
        <v>163</v>
      </c>
      <c r="C39" s="866"/>
      <c r="D39" s="64">
        <v>68700.530000000013</v>
      </c>
    </row>
    <row r="40" spans="2:4">
      <c r="B40" s="52"/>
      <c r="C40" s="21" t="s">
        <v>235</v>
      </c>
      <c r="D40" s="49">
        <v>151310.97999999998</v>
      </c>
    </row>
    <row r="41" spans="2:4">
      <c r="B41" s="54" t="s">
        <v>236</v>
      </c>
      <c r="C41" s="46" t="s">
        <v>206</v>
      </c>
      <c r="D41" s="47">
        <v>128614.34</v>
      </c>
    </row>
    <row r="42" spans="2:4">
      <c r="B42" s="54" t="s">
        <v>237</v>
      </c>
      <c r="C42" s="46" t="s">
        <v>203</v>
      </c>
      <c r="D42" s="47">
        <v>22696.639999999999</v>
      </c>
    </row>
    <row r="43" spans="2:4">
      <c r="B43" s="866" t="s">
        <v>163</v>
      </c>
      <c r="C43" s="866"/>
      <c r="D43" s="64">
        <v>151310.97999999998</v>
      </c>
    </row>
    <row r="44" spans="2:4">
      <c r="B44" s="65"/>
      <c r="C44" s="66" t="s">
        <v>238</v>
      </c>
      <c r="D44" s="67">
        <v>312203.08999999997</v>
      </c>
    </row>
    <row r="45" spans="2:4">
      <c r="B45" s="65"/>
      <c r="C45" s="66" t="s">
        <v>239</v>
      </c>
      <c r="D45" s="67">
        <v>27531063.449999999</v>
      </c>
    </row>
    <row r="46" spans="2:4">
      <c r="B46" s="68"/>
      <c r="C46" s="69" t="s">
        <v>240</v>
      </c>
      <c r="D46" s="51">
        <v>27843266.539999999</v>
      </c>
    </row>
    <row r="47" spans="2:4">
      <c r="B47" s="763" t="s">
        <v>197</v>
      </c>
      <c r="C47" s="763"/>
      <c r="D47" s="763"/>
    </row>
    <row r="48" spans="2:4"/>
  </sheetData>
  <mergeCells count="6">
    <mergeCell ref="B47:D47"/>
    <mergeCell ref="B3:D3"/>
    <mergeCell ref="B21:C21"/>
    <mergeCell ref="B24:C24"/>
    <mergeCell ref="B39:C39"/>
    <mergeCell ref="B43:C4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DF64-970C-4F4F-9CA5-64966F3E002E}">
  <sheetPr codeName="Folha144">
    <tabColor rgb="FF0035BA"/>
  </sheetPr>
  <dimension ref="A1:L35"/>
  <sheetViews>
    <sheetView showGridLines="0" workbookViewId="0">
      <selection activeCell="B3" sqref="B3:F3"/>
    </sheetView>
  </sheetViews>
  <sheetFormatPr baseColWidth="10" defaultColWidth="0" defaultRowHeight="15" customHeight="1" zeroHeight="1"/>
  <cols>
    <col min="1" max="1" width="9.1640625" customWidth="1"/>
    <col min="2" max="2" width="61.33203125" customWidth="1"/>
    <col min="3" max="6" width="13" customWidth="1"/>
    <col min="7" max="7" width="10.83203125" customWidth="1"/>
    <col min="8" max="8" width="33.5" hidden="1" customWidth="1"/>
    <col min="9" max="9" width="9.1640625" hidden="1" customWidth="1"/>
    <col min="10" max="12" width="0" hidden="1" customWidth="1"/>
    <col min="13" max="16384" width="9.1640625" hidden="1"/>
  </cols>
  <sheetData>
    <row r="1" spans="1:8" ht="100" customHeight="1">
      <c r="A1" s="20" t="s">
        <v>50</v>
      </c>
    </row>
    <row r="2" spans="1:8" ht="15.75" customHeight="1">
      <c r="B2" s="9" t="s">
        <v>3393</v>
      </c>
      <c r="C2" s="9"/>
      <c r="D2" s="9"/>
      <c r="E2" s="9"/>
      <c r="F2" s="9"/>
      <c r="G2" s="267"/>
      <c r="H2" s="267"/>
    </row>
    <row r="3" spans="1:8">
      <c r="B3" s="790" t="s">
        <v>51</v>
      </c>
      <c r="C3" s="790"/>
      <c r="D3" s="790"/>
      <c r="E3" s="790"/>
      <c r="F3" s="790"/>
      <c r="G3" s="10"/>
      <c r="H3" s="10"/>
    </row>
    <row r="4" spans="1:8" ht="20" customHeight="1">
      <c r="B4" s="797"/>
      <c r="C4" s="797">
        <v>2023</v>
      </c>
      <c r="D4" s="797"/>
      <c r="E4" s="797"/>
      <c r="F4" s="797"/>
    </row>
    <row r="5" spans="1:8" ht="30" customHeight="1">
      <c r="B5" s="797"/>
      <c r="C5" s="11" t="s">
        <v>2967</v>
      </c>
      <c r="D5" s="11" t="s">
        <v>3991</v>
      </c>
      <c r="E5" s="11" t="s">
        <v>5277</v>
      </c>
      <c r="F5" s="11" t="s">
        <v>3116</v>
      </c>
    </row>
    <row r="6" spans="1:8">
      <c r="B6" s="636" t="s">
        <v>5372</v>
      </c>
      <c r="C6" s="629">
        <v>-4714.8365888100197</v>
      </c>
      <c r="D6" s="629">
        <v>50.603044262231208</v>
      </c>
      <c r="E6" s="629">
        <v>-4114.6414452599993</v>
      </c>
      <c r="F6" s="629">
        <v>-8778.8749898077876</v>
      </c>
    </row>
    <row r="7" spans="1:8">
      <c r="B7" s="636" t="s">
        <v>5373</v>
      </c>
      <c r="C7" s="629">
        <v>3210.3641631200003</v>
      </c>
      <c r="D7" s="629">
        <v>133.8242048399996</v>
      </c>
      <c r="E7" s="629">
        <v>9579.0322065100063</v>
      </c>
      <c r="F7" s="629">
        <v>12923.220574470006</v>
      </c>
    </row>
    <row r="8" spans="1:8">
      <c r="B8" s="644" t="s">
        <v>5374</v>
      </c>
      <c r="C8" s="119">
        <v>581.95076376999998</v>
      </c>
      <c r="D8" s="119">
        <v>10.82927978</v>
      </c>
      <c r="E8" s="119">
        <v>0</v>
      </c>
      <c r="F8" s="119">
        <v>592.78004354999996</v>
      </c>
      <c r="G8" s="116"/>
      <c r="H8" s="116"/>
    </row>
    <row r="9" spans="1:8" ht="15" customHeight="1">
      <c r="B9" s="644" t="s">
        <v>5375</v>
      </c>
      <c r="C9" s="119">
        <v>-423.46854851999996</v>
      </c>
      <c r="D9" s="119">
        <v>-8.151896770849147</v>
      </c>
      <c r="E9" s="119">
        <v>0</v>
      </c>
      <c r="F9" s="119">
        <v>-431.62044529084909</v>
      </c>
    </row>
    <row r="10" spans="1:8" ht="15" customHeight="1">
      <c r="B10" s="644" t="s">
        <v>5376</v>
      </c>
      <c r="C10" s="119">
        <v>2410.1568903799998</v>
      </c>
      <c r="D10" s="119">
        <v>95.824761907381415</v>
      </c>
      <c r="E10" s="119">
        <v>2258.9226750900002</v>
      </c>
      <c r="F10" s="119">
        <v>4764.9043273773814</v>
      </c>
    </row>
    <row r="11" spans="1:8" ht="15" customHeight="1">
      <c r="B11" s="644" t="s">
        <v>5377</v>
      </c>
      <c r="C11" s="119">
        <v>-8.0286418699999995</v>
      </c>
      <c r="D11" s="119">
        <v>-1.2913448695281404</v>
      </c>
      <c r="E11" s="119">
        <v>-770.86241691999999</v>
      </c>
      <c r="F11" s="119">
        <v>-780.18240365952818</v>
      </c>
    </row>
    <row r="12" spans="1:8" ht="15" customHeight="1">
      <c r="B12" s="644" t="s">
        <v>5378</v>
      </c>
      <c r="C12" s="119">
        <v>649.75369936000016</v>
      </c>
      <c r="D12" s="119">
        <v>36.655090259028469</v>
      </c>
      <c r="E12" s="119">
        <v>8090.9719483400058</v>
      </c>
      <c r="F12" s="119">
        <v>8777.3807379590344</v>
      </c>
    </row>
    <row r="13" spans="1:8" ht="15" customHeight="1">
      <c r="B13" s="644" t="s">
        <v>5379</v>
      </c>
      <c r="C13" s="119">
        <v>-55.682118730000006</v>
      </c>
      <c r="D13" s="119">
        <v>4.9838308700000002</v>
      </c>
      <c r="E13" s="119">
        <v>0</v>
      </c>
      <c r="F13" s="119">
        <v>-50.698287860000008</v>
      </c>
    </row>
    <row r="14" spans="1:8" ht="15" customHeight="1">
      <c r="B14" s="636" t="s">
        <v>5380</v>
      </c>
      <c r="C14" s="629">
        <v>-1504.4724256900195</v>
      </c>
      <c r="D14" s="629">
        <v>184.4272491022308</v>
      </c>
      <c r="E14" s="629">
        <v>5464.390761250007</v>
      </c>
      <c r="F14" s="629">
        <v>4144.3455846622182</v>
      </c>
    </row>
    <row r="15" spans="1:8" ht="15" customHeight="1">
      <c r="B15" s="636" t="s">
        <v>5381</v>
      </c>
      <c r="C15" s="629">
        <v>-47.922250510090578</v>
      </c>
      <c r="D15" s="629">
        <v>-325.71719543036016</v>
      </c>
      <c r="E15" s="629">
        <v>246.23134619000004</v>
      </c>
      <c r="F15" s="629">
        <v>-127.4080997504507</v>
      </c>
    </row>
    <row r="16" spans="1:8" ht="15" customHeight="1">
      <c r="B16" s="644" t="s">
        <v>5382</v>
      </c>
      <c r="C16" s="119">
        <v>-601.28220753062203</v>
      </c>
      <c r="D16" s="119">
        <v>0</v>
      </c>
      <c r="E16" s="119">
        <v>219.29110652999995</v>
      </c>
      <c r="F16" s="119">
        <v>-381.99110100062205</v>
      </c>
    </row>
    <row r="17" spans="2:6" ht="15" customHeight="1">
      <c r="B17" s="644" t="s">
        <v>5383</v>
      </c>
      <c r="C17" s="119">
        <v>553.35995702053151</v>
      </c>
      <c r="D17" s="119">
        <v>-325.71719543036016</v>
      </c>
      <c r="E17" s="119">
        <v>26.940239660000088</v>
      </c>
      <c r="F17" s="119">
        <v>254.58300125017144</v>
      </c>
    </row>
    <row r="18" spans="2:6" ht="15" customHeight="1">
      <c r="B18" s="642" t="s">
        <v>5384</v>
      </c>
      <c r="C18" s="119"/>
      <c r="D18" s="119"/>
      <c r="E18" s="119"/>
      <c r="F18" s="119"/>
    </row>
    <row r="19" spans="2:6" ht="15" customHeight="1">
      <c r="B19" s="643" t="s">
        <v>5385</v>
      </c>
      <c r="C19" s="119">
        <v>642.29708043091591</v>
      </c>
      <c r="D19" s="119">
        <v>0</v>
      </c>
      <c r="E19" s="119">
        <v>0</v>
      </c>
      <c r="F19" s="119">
        <v>642.29708043091591</v>
      </c>
    </row>
    <row r="20" spans="2:6" ht="15" customHeight="1">
      <c r="B20" s="643" t="s">
        <v>5386</v>
      </c>
      <c r="C20" s="119">
        <v>127.63683598663042</v>
      </c>
      <c r="D20" s="119">
        <v>0</v>
      </c>
      <c r="E20" s="119">
        <v>0</v>
      </c>
      <c r="F20" s="119">
        <v>127.63683598663042</v>
      </c>
    </row>
    <row r="21" spans="2:6" ht="15" customHeight="1">
      <c r="B21" s="643" t="s">
        <v>5387</v>
      </c>
      <c r="C21" s="119">
        <v>40.637799582485997</v>
      </c>
      <c r="D21" s="119">
        <v>0</v>
      </c>
      <c r="E21" s="119">
        <v>0</v>
      </c>
      <c r="F21" s="119">
        <v>40.637799582485997</v>
      </c>
    </row>
    <row r="22" spans="2:6" ht="15" customHeight="1">
      <c r="B22" s="643" t="s">
        <v>5388</v>
      </c>
      <c r="C22" s="119">
        <v>-227.63172888</v>
      </c>
      <c r="D22" s="119">
        <v>0</v>
      </c>
      <c r="E22" s="119">
        <v>0</v>
      </c>
      <c r="F22" s="119">
        <v>-227.63172888</v>
      </c>
    </row>
    <row r="23" spans="2:6" ht="15" customHeight="1">
      <c r="B23" s="643" t="s">
        <v>5389</v>
      </c>
      <c r="C23" s="119">
        <v>-116.97519762</v>
      </c>
      <c r="D23" s="119">
        <v>0</v>
      </c>
      <c r="E23" s="119">
        <v>0</v>
      </c>
      <c r="F23" s="119">
        <v>-116.97519762</v>
      </c>
    </row>
    <row r="24" spans="2:6" ht="15" customHeight="1">
      <c r="B24" s="643" t="s">
        <v>5390</v>
      </c>
      <c r="C24" s="119">
        <v>0</v>
      </c>
      <c r="D24" s="119">
        <v>-340.13226090036011</v>
      </c>
      <c r="E24" s="119">
        <v>0</v>
      </c>
      <c r="F24" s="119">
        <v>-340.13226090036011</v>
      </c>
    </row>
    <row r="25" spans="2:6" ht="15" customHeight="1">
      <c r="B25" s="636" t="s">
        <v>5391</v>
      </c>
      <c r="C25" s="629">
        <v>802.55271464325324</v>
      </c>
      <c r="D25" s="629">
        <v>-9.0520179557106317</v>
      </c>
      <c r="E25" s="629">
        <v>0</v>
      </c>
      <c r="F25" s="629">
        <v>793.50069668754259</v>
      </c>
    </row>
    <row r="26" spans="2:6" ht="15" customHeight="1">
      <c r="B26" s="636" t="s">
        <v>5392</v>
      </c>
      <c r="C26" s="629">
        <v>1316.8352651699993</v>
      </c>
      <c r="D26" s="629">
        <v>272.37959144933393</v>
      </c>
      <c r="E26" s="629">
        <v>0</v>
      </c>
      <c r="F26" s="629">
        <v>1589.2148566193332</v>
      </c>
    </row>
    <row r="27" spans="2:6" ht="15" customHeight="1">
      <c r="B27" s="636" t="s">
        <v>5393</v>
      </c>
      <c r="C27" s="629">
        <v>-2895.6048576131366</v>
      </c>
      <c r="D27" s="629">
        <v>-269.8662131654944</v>
      </c>
      <c r="E27" s="629">
        <v>-40.677975440007813</v>
      </c>
      <c r="F27" s="629">
        <v>-3206.1490462186384</v>
      </c>
    </row>
    <row r="28" spans="2:6" ht="15" customHeight="1">
      <c r="B28" s="645" t="s">
        <v>5394</v>
      </c>
      <c r="C28" s="119">
        <v>0</v>
      </c>
      <c r="D28" s="119">
        <v>-188.33333338000003</v>
      </c>
      <c r="E28" s="119">
        <v>0</v>
      </c>
      <c r="F28" s="119">
        <v>-188.33333338000003</v>
      </c>
    </row>
    <row r="29" spans="2:6" ht="15" customHeight="1">
      <c r="B29" s="645" t="s">
        <v>5395</v>
      </c>
      <c r="C29" s="119">
        <v>-2964.8457678</v>
      </c>
      <c r="D29" s="119">
        <v>-104.38747375</v>
      </c>
      <c r="E29" s="119">
        <v>0</v>
      </c>
      <c r="F29" s="119">
        <v>-3069.23324155</v>
      </c>
    </row>
    <row r="30" spans="2:6" ht="15" customHeight="1">
      <c r="B30" s="645" t="s">
        <v>5396</v>
      </c>
      <c r="C30" s="119">
        <v>-138.60931566999997</v>
      </c>
      <c r="D30" s="119">
        <v>0</v>
      </c>
      <c r="E30" s="119">
        <v>0</v>
      </c>
      <c r="F30" s="119">
        <v>-138.60931566999997</v>
      </c>
    </row>
    <row r="31" spans="2:6" ht="15" customHeight="1">
      <c r="B31" s="645" t="s">
        <v>5397</v>
      </c>
      <c r="C31" s="119">
        <v>207.85022585686309</v>
      </c>
      <c r="D31" s="119">
        <v>22.854593964505622</v>
      </c>
      <c r="E31" s="119">
        <v>-40.677975440007813</v>
      </c>
      <c r="F31" s="119">
        <v>190.02684438136089</v>
      </c>
    </row>
    <row r="32" spans="2:6" ht="15" customHeight="1">
      <c r="B32" s="636" t="s">
        <v>5398</v>
      </c>
      <c r="C32" s="629">
        <v>-824.13912830997469</v>
      </c>
      <c r="D32" s="629">
        <v>-332.25583510223129</v>
      </c>
      <c r="E32" s="629">
        <v>205.55337074999221</v>
      </c>
      <c r="F32" s="629">
        <v>-950.84159266221332</v>
      </c>
    </row>
    <row r="33" spans="2:6" ht="15" customHeight="1">
      <c r="B33" s="636" t="s">
        <v>5399</v>
      </c>
      <c r="C33" s="629">
        <v>-2328.6115539999942</v>
      </c>
      <c r="D33" s="629">
        <v>-147.82858600000046</v>
      </c>
      <c r="E33" s="629">
        <v>5669.9441319999996</v>
      </c>
      <c r="F33" s="629">
        <v>3193.5039920000049</v>
      </c>
    </row>
    <row r="34" spans="2:6" ht="61.5" customHeight="1">
      <c r="B34" s="763" t="s">
        <v>5724</v>
      </c>
      <c r="C34" s="763"/>
      <c r="D34" s="763"/>
      <c r="E34" s="763"/>
      <c r="F34" s="763"/>
    </row>
    <row r="35" spans="2:6" ht="15" customHeight="1"/>
  </sheetData>
  <mergeCells count="4">
    <mergeCell ref="B4:B5"/>
    <mergeCell ref="C4:F4"/>
    <mergeCell ref="B34:F34"/>
    <mergeCell ref="B3:F3"/>
  </mergeCells>
  <pageMargins left="0.7" right="0.7" top="0.75" bottom="0.75" header="0.3" footer="0.3"/>
  <drawing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C3C7A-0C1D-4DB2-B9FE-67F28C88E6CF}">
  <sheetPr codeName="Folha20">
    <tabColor rgb="FF0035BA"/>
  </sheetPr>
  <dimension ref="A1:G21"/>
  <sheetViews>
    <sheetView showGridLines="0" workbookViewId="0">
      <selection activeCell="B3" sqref="B3:F3"/>
    </sheetView>
  </sheetViews>
  <sheetFormatPr baseColWidth="10" defaultColWidth="0" defaultRowHeight="15" zeroHeight="1"/>
  <cols>
    <col min="1" max="1" width="9.1640625" customWidth="1"/>
    <col min="2" max="2" width="12.6640625" customWidth="1"/>
    <col min="3" max="3" width="48.5" bestFit="1" customWidth="1"/>
    <col min="4" max="6" width="19.33203125" customWidth="1"/>
    <col min="7" max="7" width="26.83203125" customWidth="1"/>
    <col min="8" max="16384" width="9.1640625" hidden="1"/>
  </cols>
  <sheetData>
    <row r="1" spans="1:6" ht="100" customHeight="1">
      <c r="A1" s="42" t="s">
        <v>50</v>
      </c>
    </row>
    <row r="2" spans="1:6" ht="16">
      <c r="A2" s="9"/>
      <c r="B2" s="9" t="s">
        <v>5821</v>
      </c>
      <c r="C2" s="9"/>
      <c r="D2" s="9"/>
      <c r="E2" s="9"/>
      <c r="F2" s="9"/>
    </row>
    <row r="3" spans="1:6">
      <c r="A3" s="10"/>
      <c r="B3" s="790" t="s">
        <v>108</v>
      </c>
      <c r="C3" s="790"/>
      <c r="D3" s="790"/>
      <c r="E3" s="790"/>
      <c r="F3" s="790"/>
    </row>
    <row r="4" spans="1:6" ht="40" customHeight="1">
      <c r="B4" s="851" t="s">
        <v>241</v>
      </c>
      <c r="C4" s="824"/>
      <c r="D4" s="70" t="s">
        <v>242</v>
      </c>
      <c r="E4" s="71" t="s">
        <v>243</v>
      </c>
      <c r="F4" s="72" t="s">
        <v>244</v>
      </c>
    </row>
    <row r="5" spans="1:6">
      <c r="B5" s="73" t="s">
        <v>245</v>
      </c>
      <c r="C5" s="46" t="s">
        <v>246</v>
      </c>
      <c r="D5" s="47">
        <v>34162.15</v>
      </c>
      <c r="E5" s="47">
        <v>5674.1</v>
      </c>
      <c r="F5" s="47">
        <v>39836.25</v>
      </c>
    </row>
    <row r="6" spans="1:6">
      <c r="B6" s="73" t="s">
        <v>247</v>
      </c>
      <c r="C6" s="46" t="s">
        <v>248</v>
      </c>
      <c r="D6" s="47">
        <v>27451050.399999999</v>
      </c>
      <c r="E6" s="47">
        <v>0</v>
      </c>
      <c r="F6" s="47">
        <v>27451050.399999999</v>
      </c>
    </row>
    <row r="7" spans="1:6">
      <c r="B7" s="73" t="s">
        <v>249</v>
      </c>
      <c r="C7" s="46" t="s">
        <v>250</v>
      </c>
      <c r="D7" s="47">
        <v>566.66</v>
      </c>
      <c r="E7" s="47">
        <v>30</v>
      </c>
      <c r="F7" s="47">
        <v>596.66</v>
      </c>
    </row>
    <row r="8" spans="1:6">
      <c r="B8" s="73" t="s">
        <v>251</v>
      </c>
      <c r="C8" s="46" t="s">
        <v>252</v>
      </c>
      <c r="D8" s="47">
        <v>14280.22</v>
      </c>
      <c r="E8" s="47">
        <v>2603.2800000000002</v>
      </c>
      <c r="F8" s="47">
        <v>16883.5</v>
      </c>
    </row>
    <row r="9" spans="1:6">
      <c r="B9" s="73" t="s">
        <v>253</v>
      </c>
      <c r="C9" s="46" t="s">
        <v>254</v>
      </c>
      <c r="D9" s="47">
        <v>22696.639999999999</v>
      </c>
      <c r="E9" s="47">
        <v>0</v>
      </c>
      <c r="F9" s="47">
        <v>22696.639999999999</v>
      </c>
    </row>
    <row r="10" spans="1:6">
      <c r="B10" s="867" t="s">
        <v>255</v>
      </c>
      <c r="C10" s="785"/>
      <c r="D10" s="49">
        <v>27522756.069999997</v>
      </c>
      <c r="E10" s="74">
        <v>8307.380000000001</v>
      </c>
      <c r="F10" s="49">
        <v>27531063.449999999</v>
      </c>
    </row>
    <row r="11" spans="1:6">
      <c r="B11" s="73" t="s">
        <v>245</v>
      </c>
      <c r="C11" s="46" t="s">
        <v>256</v>
      </c>
      <c r="D11" s="47">
        <v>24829.040000000001</v>
      </c>
      <c r="E11" s="47">
        <v>0</v>
      </c>
      <c r="F11" s="47">
        <v>24829.040000000001</v>
      </c>
    </row>
    <row r="12" spans="1:6">
      <c r="B12" s="73" t="s">
        <v>247</v>
      </c>
      <c r="C12" s="46" t="s">
        <v>257</v>
      </c>
      <c r="D12" s="47">
        <v>26078497.879999999</v>
      </c>
      <c r="E12" s="47">
        <v>0</v>
      </c>
      <c r="F12" s="47">
        <v>26078497.879999999</v>
      </c>
    </row>
    <row r="13" spans="1:6">
      <c r="B13" s="73" t="s">
        <v>249</v>
      </c>
      <c r="C13" s="46" t="s">
        <v>258</v>
      </c>
      <c r="D13" s="47">
        <v>377.77</v>
      </c>
      <c r="E13" s="47">
        <v>0</v>
      </c>
      <c r="F13" s="47">
        <v>377.77</v>
      </c>
    </row>
    <row r="14" spans="1:6">
      <c r="B14" s="73" t="s">
        <v>251</v>
      </c>
      <c r="C14" s="46" t="s">
        <v>259</v>
      </c>
      <c r="D14" s="47">
        <v>11181.47</v>
      </c>
      <c r="E14" s="47">
        <v>0</v>
      </c>
      <c r="F14" s="47">
        <v>11181.47</v>
      </c>
    </row>
    <row r="15" spans="1:6">
      <c r="B15" s="73" t="s">
        <v>253</v>
      </c>
      <c r="C15" s="46" t="s">
        <v>260</v>
      </c>
      <c r="D15" s="47">
        <v>0</v>
      </c>
      <c r="E15" s="47">
        <v>0</v>
      </c>
      <c r="F15" s="47">
        <v>0</v>
      </c>
    </row>
    <row r="16" spans="1:6">
      <c r="B16" s="75"/>
      <c r="C16" s="21" t="s">
        <v>261</v>
      </c>
      <c r="D16" s="49">
        <v>26114886.159999996</v>
      </c>
      <c r="E16" s="74">
        <v>0</v>
      </c>
      <c r="F16" s="49">
        <v>26114886.159999996</v>
      </c>
    </row>
    <row r="17" spans="2:6">
      <c r="B17" s="75"/>
      <c r="C17" s="21" t="s">
        <v>262</v>
      </c>
      <c r="D17" s="49">
        <v>15131.1</v>
      </c>
      <c r="E17" s="74">
        <v>6939.59</v>
      </c>
      <c r="F17" s="49">
        <v>22070.690000000002</v>
      </c>
    </row>
    <row r="18" spans="2:6">
      <c r="B18" s="75"/>
      <c r="C18" s="21" t="s">
        <v>263</v>
      </c>
      <c r="D18" s="49">
        <v>26130017.259999998</v>
      </c>
      <c r="E18" s="74">
        <v>6939.59</v>
      </c>
      <c r="F18" s="49">
        <v>26136956.849999998</v>
      </c>
    </row>
    <row r="19" spans="2:6">
      <c r="B19" s="76"/>
      <c r="C19" s="77" t="s">
        <v>264</v>
      </c>
      <c r="D19" s="78">
        <v>1392738.8099999987</v>
      </c>
      <c r="E19" s="78">
        <v>1367.7900000000009</v>
      </c>
      <c r="F19" s="78">
        <v>1394106.6000000015</v>
      </c>
    </row>
    <row r="20" spans="2:6">
      <c r="B20" s="763" t="s">
        <v>197</v>
      </c>
      <c r="C20" s="763"/>
      <c r="D20" s="763"/>
      <c r="E20" s="763"/>
      <c r="F20" s="763"/>
    </row>
    <row r="21" spans="2:6"/>
  </sheetData>
  <mergeCells count="4">
    <mergeCell ref="B4:C4"/>
    <mergeCell ref="B10:C10"/>
    <mergeCell ref="B20:F20"/>
    <mergeCell ref="B3:F3"/>
  </mergeCells>
  <pageMargins left="0.7" right="0.7" top="0.75" bottom="0.75" header="0.3" footer="0.3"/>
  <drawing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6954-72CB-485B-B77E-C44E9F91DC5D}">
  <sheetPr codeName="Folha21">
    <tabColor rgb="FF0035BA"/>
  </sheetPr>
  <dimension ref="A1:G26"/>
  <sheetViews>
    <sheetView showGridLines="0" workbookViewId="0">
      <selection activeCell="B3" sqref="B3:F3"/>
    </sheetView>
  </sheetViews>
  <sheetFormatPr baseColWidth="10" defaultColWidth="0" defaultRowHeight="15" zeroHeight="1"/>
  <cols>
    <col min="1" max="1" width="9.1640625" customWidth="1"/>
    <col min="2" max="2" width="16.5" customWidth="1"/>
    <col min="3" max="3" width="51.1640625" bestFit="1" customWidth="1"/>
    <col min="4" max="6" width="15.5" customWidth="1"/>
    <col min="7" max="7" width="9.1640625" customWidth="1"/>
    <col min="8" max="16384" width="9.1640625" hidden="1"/>
  </cols>
  <sheetData>
    <row r="1" spans="1:6" ht="100" customHeight="1">
      <c r="A1" s="42" t="s">
        <v>50</v>
      </c>
    </row>
    <row r="2" spans="1:6" ht="16">
      <c r="A2" s="9"/>
      <c r="B2" s="9" t="s">
        <v>5822</v>
      </c>
      <c r="C2" s="9"/>
      <c r="D2" s="9"/>
      <c r="E2" s="9"/>
      <c r="F2" s="9"/>
    </row>
    <row r="3" spans="1:6">
      <c r="A3" s="10"/>
      <c r="B3" s="790" t="s">
        <v>108</v>
      </c>
      <c r="C3" s="790"/>
      <c r="D3" s="790"/>
      <c r="E3" s="790"/>
      <c r="F3" s="790"/>
    </row>
    <row r="4" spans="1:6" ht="20" customHeight="1">
      <c r="A4" s="10"/>
      <c r="B4" s="851" t="s">
        <v>265</v>
      </c>
      <c r="C4" s="868" t="s">
        <v>170</v>
      </c>
      <c r="D4" s="791" t="s">
        <v>266</v>
      </c>
      <c r="E4" s="792"/>
      <c r="F4" s="793"/>
    </row>
    <row r="5" spans="1:6" ht="30" customHeight="1">
      <c r="B5" s="756"/>
      <c r="C5" s="869"/>
      <c r="D5" s="70" t="s">
        <v>267</v>
      </c>
      <c r="E5" s="71" t="s">
        <v>268</v>
      </c>
      <c r="F5" s="72" t="s">
        <v>269</v>
      </c>
    </row>
    <row r="6" spans="1:6">
      <c r="B6" s="52" t="s">
        <v>270</v>
      </c>
      <c r="C6" s="46" t="s">
        <v>271</v>
      </c>
      <c r="D6" s="47">
        <v>1520</v>
      </c>
      <c r="E6" s="47">
        <v>1520</v>
      </c>
      <c r="F6" s="47">
        <v>0</v>
      </c>
    </row>
    <row r="7" spans="1:6">
      <c r="B7" s="52" t="s">
        <v>272</v>
      </c>
      <c r="C7" s="46" t="s">
        <v>271</v>
      </c>
      <c r="D7" s="47">
        <v>560.80999999999995</v>
      </c>
      <c r="E7" s="47">
        <v>520.24</v>
      </c>
      <c r="F7" s="47">
        <v>40.569999999999936</v>
      </c>
    </row>
    <row r="8" spans="1:6">
      <c r="B8" s="52" t="s">
        <v>272</v>
      </c>
      <c r="C8" s="46" t="s">
        <v>273</v>
      </c>
      <c r="D8" s="47">
        <v>3313.54</v>
      </c>
      <c r="E8" s="47">
        <v>3313.54</v>
      </c>
      <c r="F8" s="47">
        <v>0</v>
      </c>
    </row>
    <row r="9" spans="1:6">
      <c r="B9" s="52" t="s">
        <v>274</v>
      </c>
      <c r="C9" s="46" t="s">
        <v>271</v>
      </c>
      <c r="D9" s="47">
        <v>10643.38</v>
      </c>
      <c r="E9" s="47">
        <v>9833.93</v>
      </c>
      <c r="F9" s="47">
        <v>809.44999999999891</v>
      </c>
    </row>
    <row r="10" spans="1:6">
      <c r="B10" s="52" t="s">
        <v>274</v>
      </c>
      <c r="C10" s="46" t="s">
        <v>275</v>
      </c>
      <c r="D10" s="47">
        <v>9134.2800000000007</v>
      </c>
      <c r="E10" s="47">
        <v>5328.33</v>
      </c>
      <c r="F10" s="47">
        <v>3805.9500000000007</v>
      </c>
    </row>
    <row r="11" spans="1:6">
      <c r="B11" s="52" t="s">
        <v>276</v>
      </c>
      <c r="C11" s="46" t="s">
        <v>271</v>
      </c>
      <c r="D11" s="47">
        <v>4313</v>
      </c>
      <c r="E11" s="47">
        <v>4313</v>
      </c>
      <c r="F11" s="47">
        <v>0</v>
      </c>
    </row>
    <row r="12" spans="1:6">
      <c r="B12" s="867" t="s">
        <v>163</v>
      </c>
      <c r="C12" s="785"/>
      <c r="D12" s="49">
        <v>29485.010000000002</v>
      </c>
      <c r="E12" s="74">
        <v>24829.040000000001</v>
      </c>
      <c r="F12" s="49">
        <v>4655.9699999999993</v>
      </c>
    </row>
    <row r="13" spans="1:6">
      <c r="B13" s="52" t="s">
        <v>277</v>
      </c>
      <c r="C13" s="46" t="s">
        <v>278</v>
      </c>
      <c r="D13" s="47">
        <v>26078497.879999999</v>
      </c>
      <c r="E13" s="47">
        <v>26078497.879999999</v>
      </c>
      <c r="F13" s="47">
        <v>0</v>
      </c>
    </row>
    <row r="14" spans="1:6">
      <c r="B14" s="867" t="s">
        <v>163</v>
      </c>
      <c r="C14" s="785"/>
      <c r="D14" s="49">
        <v>26078497.879999999</v>
      </c>
      <c r="E14" s="74">
        <v>26078497.879999999</v>
      </c>
      <c r="F14" s="49">
        <v>0</v>
      </c>
    </row>
    <row r="15" spans="1:6">
      <c r="B15" s="52" t="s">
        <v>279</v>
      </c>
      <c r="C15" s="46" t="s">
        <v>271</v>
      </c>
      <c r="D15" s="47">
        <v>397.77</v>
      </c>
      <c r="E15" s="47">
        <v>377.77</v>
      </c>
      <c r="F15" s="47">
        <v>20</v>
      </c>
    </row>
    <row r="16" spans="1:6">
      <c r="B16" s="52" t="s">
        <v>280</v>
      </c>
      <c r="C16" s="46" t="s">
        <v>271</v>
      </c>
      <c r="D16" s="47">
        <v>2608.0700000000002</v>
      </c>
      <c r="E16" s="47">
        <v>2185.6799999999998</v>
      </c>
      <c r="F16" s="47">
        <v>422.39000000000033</v>
      </c>
    </row>
    <row r="17" spans="2:6">
      <c r="B17" s="52" t="s">
        <v>280</v>
      </c>
      <c r="C17" s="46" t="s">
        <v>275</v>
      </c>
      <c r="D17" s="47">
        <v>4360.91</v>
      </c>
      <c r="E17" s="47">
        <v>2619.12</v>
      </c>
      <c r="F17" s="47">
        <v>1741.79</v>
      </c>
    </row>
    <row r="18" spans="2:6">
      <c r="B18" s="52" t="s">
        <v>281</v>
      </c>
      <c r="C18" s="46" t="s">
        <v>271</v>
      </c>
      <c r="D18" s="47">
        <v>3190.82</v>
      </c>
      <c r="E18" s="47">
        <v>3190.82</v>
      </c>
      <c r="F18" s="47">
        <v>0</v>
      </c>
    </row>
    <row r="19" spans="2:6">
      <c r="B19" s="52" t="s">
        <v>282</v>
      </c>
      <c r="C19" s="46" t="s">
        <v>273</v>
      </c>
      <c r="D19" s="47">
        <v>2633.18</v>
      </c>
      <c r="E19" s="47">
        <v>2633.18</v>
      </c>
      <c r="F19" s="47">
        <v>0</v>
      </c>
    </row>
    <row r="20" spans="2:6">
      <c r="B20" s="52" t="s">
        <v>282</v>
      </c>
      <c r="C20" s="46" t="s">
        <v>271</v>
      </c>
      <c r="D20" s="47">
        <v>652.11</v>
      </c>
      <c r="E20" s="47">
        <v>552.66999999999996</v>
      </c>
      <c r="F20" s="47">
        <v>99.440000000000055</v>
      </c>
    </row>
    <row r="21" spans="2:6">
      <c r="B21" s="867" t="s">
        <v>163</v>
      </c>
      <c r="C21" s="785"/>
      <c r="D21" s="49">
        <v>13842.86</v>
      </c>
      <c r="E21" s="74">
        <v>11559.24</v>
      </c>
      <c r="F21" s="49">
        <v>2283.6200000000003</v>
      </c>
    </row>
    <row r="22" spans="2:6">
      <c r="B22" s="52" t="s">
        <v>283</v>
      </c>
      <c r="C22" s="46" t="s">
        <v>271</v>
      </c>
      <c r="D22" s="47">
        <v>15131.1</v>
      </c>
      <c r="E22" s="47">
        <v>0</v>
      </c>
      <c r="F22" s="47">
        <v>15131.1</v>
      </c>
    </row>
    <row r="23" spans="2:6">
      <c r="B23" s="867" t="s">
        <v>163</v>
      </c>
      <c r="C23" s="785"/>
      <c r="D23" s="49">
        <v>15131.1</v>
      </c>
      <c r="E23" s="74">
        <v>0</v>
      </c>
      <c r="F23" s="49">
        <v>15131.1</v>
      </c>
    </row>
    <row r="24" spans="2:6">
      <c r="B24" s="863" t="s">
        <v>56</v>
      </c>
      <c r="C24" s="864"/>
      <c r="D24" s="78">
        <v>26136956.850000001</v>
      </c>
      <c r="E24" s="78">
        <v>26114886.159999996</v>
      </c>
      <c r="F24" s="78">
        <v>22070.690000000002</v>
      </c>
    </row>
    <row r="25" spans="2:6" ht="30.75" customHeight="1">
      <c r="B25" s="763" t="s">
        <v>5823</v>
      </c>
      <c r="C25" s="763"/>
      <c r="D25" s="763"/>
      <c r="E25" s="763"/>
      <c r="F25" s="763"/>
    </row>
    <row r="26" spans="2:6"/>
  </sheetData>
  <mergeCells count="10">
    <mergeCell ref="B3:F3"/>
    <mergeCell ref="B23:C23"/>
    <mergeCell ref="B24:C24"/>
    <mergeCell ref="B25:F25"/>
    <mergeCell ref="B4:B5"/>
    <mergeCell ref="C4:C5"/>
    <mergeCell ref="D4:F4"/>
    <mergeCell ref="B12:C12"/>
    <mergeCell ref="B14:C14"/>
    <mergeCell ref="B21:C21"/>
  </mergeCells>
  <pageMargins left="0.7" right="0.7" top="0.75" bottom="0.75" header="0.3" footer="0.3"/>
  <drawing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E95B2-F05F-40B8-9207-D2CBC6F51737}">
  <sheetPr codeName="Folha22">
    <tabColor rgb="FF0035BA"/>
  </sheetPr>
  <dimension ref="A1:H34"/>
  <sheetViews>
    <sheetView showGridLines="0" workbookViewId="0">
      <selection activeCell="B3" sqref="B3:G3"/>
    </sheetView>
  </sheetViews>
  <sheetFormatPr baseColWidth="10" defaultColWidth="0" defaultRowHeight="15" zeroHeight="1"/>
  <cols>
    <col min="1" max="1" width="9.1640625" customWidth="1"/>
    <col min="2" max="2" width="15" customWidth="1"/>
    <col min="3" max="3" width="51.1640625" bestFit="1" customWidth="1"/>
    <col min="4" max="5" width="18.5" customWidth="1"/>
    <col min="6" max="7" width="13.83203125" customWidth="1"/>
    <col min="8" max="8" width="9.1640625" customWidth="1"/>
    <col min="9" max="16384" width="9.1640625" hidden="1"/>
  </cols>
  <sheetData>
    <row r="1" spans="1:7" ht="100" customHeight="1">
      <c r="A1" s="42" t="s">
        <v>50</v>
      </c>
    </row>
    <row r="2" spans="1:7" ht="16">
      <c r="A2" s="9"/>
      <c r="B2" s="9" t="s">
        <v>5824</v>
      </c>
      <c r="C2" s="9"/>
      <c r="D2" s="9"/>
      <c r="E2" s="9"/>
      <c r="F2" s="9"/>
      <c r="G2" s="9"/>
    </row>
    <row r="3" spans="1:7">
      <c r="A3" s="10"/>
      <c r="B3" s="790" t="s">
        <v>108</v>
      </c>
      <c r="C3" s="790"/>
      <c r="D3" s="790"/>
      <c r="E3" s="790"/>
      <c r="F3" s="790"/>
      <c r="G3" s="790"/>
    </row>
    <row r="4" spans="1:7" ht="30" customHeight="1">
      <c r="A4" s="10"/>
      <c r="B4" s="851" t="s">
        <v>265</v>
      </c>
      <c r="C4" s="868" t="s">
        <v>170</v>
      </c>
      <c r="D4" s="791" t="s">
        <v>284</v>
      </c>
      <c r="E4" s="792"/>
      <c r="F4" s="868" t="s">
        <v>285</v>
      </c>
      <c r="G4" s="824" t="s">
        <v>269</v>
      </c>
    </row>
    <row r="5" spans="1:7" ht="30" customHeight="1">
      <c r="B5" s="756"/>
      <c r="C5" s="869"/>
      <c r="D5" s="70" t="s">
        <v>286</v>
      </c>
      <c r="E5" s="71" t="s">
        <v>268</v>
      </c>
      <c r="F5" s="869"/>
      <c r="G5" s="754"/>
    </row>
    <row r="6" spans="1:7">
      <c r="B6" s="52" t="s">
        <v>287</v>
      </c>
      <c r="C6" s="46" t="s">
        <v>271</v>
      </c>
      <c r="D6" s="47">
        <v>68643.75</v>
      </c>
      <c r="E6" s="47">
        <v>68643.75</v>
      </c>
      <c r="F6" s="47"/>
      <c r="G6" s="47" t="s">
        <v>137</v>
      </c>
    </row>
    <row r="7" spans="1:7">
      <c r="B7" s="52" t="s">
        <v>287</v>
      </c>
      <c r="C7" s="46" t="s">
        <v>288</v>
      </c>
      <c r="D7" s="47">
        <v>583471.88</v>
      </c>
      <c r="E7" s="47">
        <v>583471.88</v>
      </c>
      <c r="F7" s="47"/>
      <c r="G7" s="47" t="s">
        <v>137</v>
      </c>
    </row>
    <row r="8" spans="1:7">
      <c r="B8" s="52" t="s">
        <v>289</v>
      </c>
      <c r="C8" s="46" t="s">
        <v>271</v>
      </c>
      <c r="D8" s="47">
        <v>60707.1</v>
      </c>
      <c r="E8" s="47">
        <v>60707.1</v>
      </c>
      <c r="F8" s="47"/>
      <c r="G8" s="47" t="s">
        <v>137</v>
      </c>
    </row>
    <row r="9" spans="1:7">
      <c r="B9" s="52" t="s">
        <v>289</v>
      </c>
      <c r="C9" s="46" t="s">
        <v>273</v>
      </c>
      <c r="D9" s="47">
        <v>26590.799999999999</v>
      </c>
      <c r="E9" s="47">
        <v>26590.799999999999</v>
      </c>
      <c r="F9" s="47"/>
      <c r="G9" s="47" t="s">
        <v>137</v>
      </c>
    </row>
    <row r="10" spans="1:7">
      <c r="B10" s="52" t="s">
        <v>289</v>
      </c>
      <c r="C10" s="46" t="s">
        <v>288</v>
      </c>
      <c r="D10" s="47">
        <v>464100</v>
      </c>
      <c r="E10" s="47">
        <v>464100</v>
      </c>
      <c r="F10" s="47"/>
      <c r="G10" s="47" t="s">
        <v>137</v>
      </c>
    </row>
    <row r="11" spans="1:7">
      <c r="B11" s="52" t="s">
        <v>272</v>
      </c>
      <c r="C11" s="46" t="s">
        <v>290</v>
      </c>
      <c r="D11" s="47">
        <v>154153.79999999999</v>
      </c>
      <c r="E11" s="47">
        <v>154153.79999999999</v>
      </c>
      <c r="F11" s="47"/>
      <c r="G11" s="47" t="s">
        <v>137</v>
      </c>
    </row>
    <row r="12" spans="1:7">
      <c r="B12" s="52" t="s">
        <v>272</v>
      </c>
      <c r="C12" s="46" t="s">
        <v>271</v>
      </c>
      <c r="D12" s="47">
        <v>44976.47</v>
      </c>
      <c r="E12" s="47">
        <v>44976.47</v>
      </c>
      <c r="F12" s="47">
        <v>40.57</v>
      </c>
      <c r="G12" s="47">
        <v>40.57</v>
      </c>
    </row>
    <row r="13" spans="1:7">
      <c r="B13" s="52" t="s">
        <v>274</v>
      </c>
      <c r="C13" s="46" t="s">
        <v>275</v>
      </c>
      <c r="D13" s="47">
        <v>8373.09</v>
      </c>
      <c r="E13" s="47">
        <v>8373.09</v>
      </c>
      <c r="F13" s="47">
        <v>3805.95</v>
      </c>
      <c r="G13" s="47">
        <v>3805.95</v>
      </c>
    </row>
    <row r="14" spans="1:7">
      <c r="B14" s="52" t="s">
        <v>274</v>
      </c>
      <c r="C14" s="46" t="s">
        <v>271</v>
      </c>
      <c r="D14" s="47">
        <v>134118.24</v>
      </c>
      <c r="E14" s="47">
        <v>134118.24</v>
      </c>
      <c r="F14" s="47">
        <v>809.45</v>
      </c>
      <c r="G14" s="47">
        <v>809.45</v>
      </c>
    </row>
    <row r="15" spans="1:7">
      <c r="B15" s="52" t="s">
        <v>274</v>
      </c>
      <c r="C15" s="46" t="s">
        <v>273</v>
      </c>
      <c r="D15" s="47">
        <v>93500</v>
      </c>
      <c r="E15" s="47">
        <v>93500</v>
      </c>
      <c r="F15" s="47"/>
      <c r="G15" s="47" t="s">
        <v>137</v>
      </c>
    </row>
    <row r="16" spans="1:7">
      <c r="B16" s="52" t="s">
        <v>291</v>
      </c>
      <c r="C16" s="46" t="s">
        <v>271</v>
      </c>
      <c r="D16" s="47">
        <v>111598.05</v>
      </c>
      <c r="E16" s="47">
        <v>111598.05</v>
      </c>
      <c r="F16" s="47"/>
      <c r="G16" s="47" t="s">
        <v>137</v>
      </c>
    </row>
    <row r="17" spans="2:7">
      <c r="B17" s="52" t="s">
        <v>291</v>
      </c>
      <c r="C17" s="46" t="s">
        <v>288</v>
      </c>
      <c r="D17" s="47">
        <v>15844</v>
      </c>
      <c r="E17" s="47">
        <v>15844</v>
      </c>
      <c r="F17" s="47"/>
      <c r="G17" s="47" t="s">
        <v>137</v>
      </c>
    </row>
    <row r="18" spans="2:7">
      <c r="B18" s="52" t="s">
        <v>276</v>
      </c>
      <c r="C18" s="46" t="s">
        <v>271</v>
      </c>
      <c r="D18" s="47">
        <v>4313</v>
      </c>
      <c r="E18" s="47">
        <v>4313</v>
      </c>
      <c r="F18" s="47"/>
      <c r="G18" s="47" t="s">
        <v>137</v>
      </c>
    </row>
    <row r="19" spans="2:7">
      <c r="B19" s="867" t="s">
        <v>163</v>
      </c>
      <c r="C19" s="785"/>
      <c r="D19" s="49">
        <v>1770390.1800000002</v>
      </c>
      <c r="E19" s="74">
        <v>1770390.1800000002</v>
      </c>
      <c r="F19" s="74">
        <v>4655.97</v>
      </c>
      <c r="G19" s="49">
        <v>4655.97</v>
      </c>
    </row>
    <row r="20" spans="2:7">
      <c r="B20" s="52" t="s">
        <v>279</v>
      </c>
      <c r="C20" s="46" t="s">
        <v>292</v>
      </c>
      <c r="D20" s="47">
        <v>2216.65</v>
      </c>
      <c r="E20" s="47">
        <v>2216.65</v>
      </c>
      <c r="F20" s="47"/>
      <c r="G20" s="47" t="s">
        <v>137</v>
      </c>
    </row>
    <row r="21" spans="2:7">
      <c r="B21" s="52" t="s">
        <v>279</v>
      </c>
      <c r="C21" s="46" t="s">
        <v>271</v>
      </c>
      <c r="D21" s="47">
        <v>15</v>
      </c>
      <c r="E21" s="47">
        <v>15</v>
      </c>
      <c r="F21" s="47">
        <v>20</v>
      </c>
      <c r="G21" s="47">
        <v>20</v>
      </c>
    </row>
    <row r="22" spans="2:7">
      <c r="B22" s="52" t="s">
        <v>280</v>
      </c>
      <c r="C22" s="46" t="s">
        <v>292</v>
      </c>
      <c r="D22" s="47">
        <v>126532.64</v>
      </c>
      <c r="E22" s="47">
        <v>126532.64</v>
      </c>
      <c r="F22" s="47"/>
      <c r="G22" s="47" t="s">
        <v>137</v>
      </c>
    </row>
    <row r="23" spans="2:7">
      <c r="B23" s="52" t="s">
        <v>280</v>
      </c>
      <c r="C23" s="46" t="s">
        <v>271</v>
      </c>
      <c r="D23" s="47">
        <v>1168.6300000000001</v>
      </c>
      <c r="E23" s="47">
        <v>1168.6300000000001</v>
      </c>
      <c r="F23" s="47">
        <v>422.39</v>
      </c>
      <c r="G23" s="47">
        <v>422.39</v>
      </c>
    </row>
    <row r="24" spans="2:7">
      <c r="B24" s="52" t="s">
        <v>280</v>
      </c>
      <c r="C24" s="46" t="s">
        <v>275</v>
      </c>
      <c r="D24" s="47">
        <v>5083.4399999999996</v>
      </c>
      <c r="E24" s="47">
        <v>5083.4399999999996</v>
      </c>
      <c r="F24" s="47">
        <v>1741.79</v>
      </c>
      <c r="G24" s="47">
        <v>1741.79</v>
      </c>
    </row>
    <row r="25" spans="2:7">
      <c r="B25" s="52" t="s">
        <v>280</v>
      </c>
      <c r="C25" s="46" t="s">
        <v>273</v>
      </c>
      <c r="D25" s="47">
        <v>995.35</v>
      </c>
      <c r="E25" s="47" t="s">
        <v>137</v>
      </c>
      <c r="F25" s="47"/>
      <c r="G25" s="47">
        <v>995.35</v>
      </c>
    </row>
    <row r="26" spans="2:7">
      <c r="B26" s="52" t="s">
        <v>293</v>
      </c>
      <c r="C26" s="46" t="s">
        <v>271</v>
      </c>
      <c r="D26" s="47">
        <v>40.5</v>
      </c>
      <c r="E26" s="47">
        <v>40.5</v>
      </c>
      <c r="F26" s="47"/>
      <c r="G26" s="47" t="s">
        <v>137</v>
      </c>
    </row>
    <row r="27" spans="2:7">
      <c r="B27" s="52" t="s">
        <v>282</v>
      </c>
      <c r="C27" s="46" t="s">
        <v>273</v>
      </c>
      <c r="D27" s="47">
        <v>5598.73</v>
      </c>
      <c r="E27" s="47" t="s">
        <v>137</v>
      </c>
      <c r="F27" s="47">
        <v>99.44</v>
      </c>
      <c r="G27" s="47">
        <v>5698.1699999999992</v>
      </c>
    </row>
    <row r="28" spans="2:7">
      <c r="B28" s="52" t="s">
        <v>282</v>
      </c>
      <c r="C28" s="46" t="s">
        <v>271</v>
      </c>
      <c r="D28" s="47">
        <v>76.5</v>
      </c>
      <c r="E28" s="47">
        <v>76.5</v>
      </c>
      <c r="F28" s="47"/>
      <c r="G28" s="47"/>
    </row>
    <row r="29" spans="2:7">
      <c r="B29" s="867" t="s">
        <v>163</v>
      </c>
      <c r="C29" s="785"/>
      <c r="D29" s="49">
        <v>141727.44</v>
      </c>
      <c r="E29" s="74">
        <v>135133.35999999999</v>
      </c>
      <c r="F29" s="74">
        <v>2283.62</v>
      </c>
      <c r="G29" s="49">
        <v>8877.6999999999989</v>
      </c>
    </row>
    <row r="30" spans="2:7">
      <c r="B30" s="52" t="s">
        <v>283</v>
      </c>
      <c r="C30" s="46" t="s">
        <v>271</v>
      </c>
      <c r="D30" s="47">
        <v>38869.33</v>
      </c>
      <c r="E30" s="47">
        <v>38869.33</v>
      </c>
      <c r="F30" s="47">
        <v>15131.1</v>
      </c>
      <c r="G30" s="47">
        <v>15131.1</v>
      </c>
    </row>
    <row r="31" spans="2:7">
      <c r="B31" s="867" t="s">
        <v>163</v>
      </c>
      <c r="C31" s="785"/>
      <c r="D31" s="49">
        <v>38869.33</v>
      </c>
      <c r="E31" s="74">
        <v>38869.33</v>
      </c>
      <c r="F31" s="74">
        <v>15131.1</v>
      </c>
      <c r="G31" s="49">
        <v>15131.1</v>
      </c>
    </row>
    <row r="32" spans="2:7">
      <c r="B32" s="76"/>
      <c r="C32" s="79" t="s">
        <v>56</v>
      </c>
      <c r="D32" s="78">
        <v>1950986.9500000002</v>
      </c>
      <c r="E32" s="78">
        <v>1944392.87</v>
      </c>
      <c r="F32" s="78">
        <v>22070.690000000002</v>
      </c>
      <c r="G32" s="78">
        <v>28664.77</v>
      </c>
    </row>
    <row r="33" spans="2:7" ht="30.75" customHeight="1">
      <c r="B33" s="763" t="s">
        <v>5825</v>
      </c>
      <c r="C33" s="763"/>
      <c r="D33" s="763"/>
      <c r="E33" s="763"/>
      <c r="F33" s="763"/>
      <c r="G33" s="763"/>
    </row>
    <row r="34" spans="2:7"/>
  </sheetData>
  <mergeCells count="10">
    <mergeCell ref="B3:G3"/>
    <mergeCell ref="B29:C29"/>
    <mergeCell ref="B31:C31"/>
    <mergeCell ref="B33:G33"/>
    <mergeCell ref="B4:B5"/>
    <mergeCell ref="C4:C5"/>
    <mergeCell ref="D4:E4"/>
    <mergeCell ref="F4:F5"/>
    <mergeCell ref="G4:G5"/>
    <mergeCell ref="B19:C19"/>
  </mergeCells>
  <pageMargins left="0.7" right="0.7" top="0.75" bottom="0.75" header="0.3" footer="0.3"/>
  <drawing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901A-2B59-430F-A10E-63A35226F320}">
  <sheetPr codeName="Folha23">
    <tabColor rgb="FF0035BA"/>
  </sheetPr>
  <dimension ref="A1:XFC27"/>
  <sheetViews>
    <sheetView showGridLines="0" workbookViewId="0">
      <selection activeCell="B3" sqref="B3:E3"/>
    </sheetView>
  </sheetViews>
  <sheetFormatPr baseColWidth="10" defaultColWidth="0" defaultRowHeight="15" zeroHeight="1"/>
  <cols>
    <col min="1" max="1" width="9.1640625" customWidth="1"/>
    <col min="2" max="2" width="17.5" customWidth="1"/>
    <col min="3" max="3" width="8.6640625" customWidth="1"/>
    <col min="4" max="4" width="52.5" customWidth="1"/>
    <col min="5" max="5" width="15.83203125" customWidth="1"/>
    <col min="6" max="6" width="28.33203125" customWidth="1"/>
    <col min="7" max="16383" width="9.1640625" hidden="1"/>
    <col min="16384" max="16384" width="5.1640625" hidden="1" customWidth="1"/>
  </cols>
  <sheetData>
    <row r="1" spans="1:5" ht="100" customHeight="1">
      <c r="A1" s="42" t="s">
        <v>50</v>
      </c>
    </row>
    <row r="2" spans="1:5" ht="16">
      <c r="A2" s="9"/>
      <c r="B2" s="9" t="s">
        <v>5826</v>
      </c>
      <c r="C2" s="9"/>
      <c r="D2" s="9"/>
      <c r="E2" s="9"/>
    </row>
    <row r="3" spans="1:5">
      <c r="A3" s="10"/>
      <c r="B3" s="790" t="s">
        <v>108</v>
      </c>
      <c r="C3" s="790"/>
      <c r="D3" s="790"/>
      <c r="E3" s="790"/>
    </row>
    <row r="4" spans="1:5" ht="40" customHeight="1">
      <c r="B4" s="71" t="s">
        <v>169</v>
      </c>
      <c r="C4" s="70" t="s">
        <v>294</v>
      </c>
      <c r="D4" s="70" t="s">
        <v>170</v>
      </c>
      <c r="E4" s="71" t="s">
        <v>295</v>
      </c>
    </row>
    <row r="5" spans="1:5">
      <c r="B5" s="52" t="s">
        <v>296</v>
      </c>
      <c r="C5" s="54">
        <v>513</v>
      </c>
      <c r="D5" s="46" t="s">
        <v>297</v>
      </c>
      <c r="E5" s="47">
        <v>2619.12</v>
      </c>
    </row>
    <row r="6" spans="1:5">
      <c r="B6" s="52" t="s">
        <v>296</v>
      </c>
      <c r="C6" s="54">
        <v>513</v>
      </c>
      <c r="D6" s="46" t="s">
        <v>298</v>
      </c>
      <c r="E6" s="47">
        <v>26078497.879999999</v>
      </c>
    </row>
    <row r="7" spans="1:5">
      <c r="B7" s="52" t="s">
        <v>299</v>
      </c>
      <c r="C7" s="54">
        <v>513</v>
      </c>
      <c r="D7" s="46" t="s">
        <v>300</v>
      </c>
      <c r="E7" s="47">
        <v>2633.18</v>
      </c>
    </row>
    <row r="8" spans="1:5">
      <c r="B8" s="52" t="s">
        <v>299</v>
      </c>
      <c r="C8" s="54">
        <v>513</v>
      </c>
      <c r="D8" s="46" t="s">
        <v>301</v>
      </c>
      <c r="E8" s="47">
        <v>6306.94</v>
      </c>
    </row>
    <row r="9" spans="1:5">
      <c r="B9" s="75"/>
      <c r="C9" s="80"/>
      <c r="D9" s="55" t="s">
        <v>302</v>
      </c>
      <c r="E9" s="49">
        <v>26090057.120000001</v>
      </c>
    </row>
    <row r="10" spans="1:5">
      <c r="B10" s="52" t="s">
        <v>303</v>
      </c>
      <c r="C10" s="54">
        <v>513</v>
      </c>
      <c r="D10" s="46" t="s">
        <v>304</v>
      </c>
      <c r="E10" s="47">
        <v>5328.33</v>
      </c>
    </row>
    <row r="11" spans="1:5">
      <c r="B11" s="52" t="s">
        <v>305</v>
      </c>
      <c r="C11" s="54">
        <v>513</v>
      </c>
      <c r="D11" s="46" t="s">
        <v>271</v>
      </c>
      <c r="E11" s="47">
        <v>16187.17</v>
      </c>
    </row>
    <row r="12" spans="1:5">
      <c r="B12" s="52" t="s">
        <v>305</v>
      </c>
      <c r="C12" s="54">
        <v>513</v>
      </c>
      <c r="D12" s="46" t="s">
        <v>306</v>
      </c>
      <c r="E12" s="47">
        <v>3313.54</v>
      </c>
    </row>
    <row r="13" spans="1:5">
      <c r="B13" s="75"/>
      <c r="C13" s="80"/>
      <c r="D13" s="55" t="s">
        <v>302</v>
      </c>
      <c r="E13" s="49">
        <v>24829.040000000001</v>
      </c>
    </row>
    <row r="14" spans="1:5">
      <c r="B14" s="75"/>
      <c r="C14" s="75"/>
      <c r="D14" s="80" t="s">
        <v>307</v>
      </c>
      <c r="E14" s="81">
        <v>26114886.16</v>
      </c>
    </row>
    <row r="15" spans="1:5">
      <c r="B15" s="52" t="s">
        <v>296</v>
      </c>
      <c r="C15" s="54">
        <v>522</v>
      </c>
      <c r="D15" s="46" t="s">
        <v>308</v>
      </c>
      <c r="E15" s="47">
        <v>5083.4399999999996</v>
      </c>
    </row>
    <row r="16" spans="1:5">
      <c r="B16" s="52" t="s">
        <v>296</v>
      </c>
      <c r="C16" s="54">
        <v>522</v>
      </c>
      <c r="D16" s="46" t="s">
        <v>309</v>
      </c>
      <c r="E16" s="47">
        <v>128749.29</v>
      </c>
    </row>
    <row r="17" spans="2:5">
      <c r="B17" s="52" t="s">
        <v>299</v>
      </c>
      <c r="C17" s="54">
        <v>522</v>
      </c>
      <c r="D17" s="46" t="s">
        <v>301</v>
      </c>
      <c r="E17" s="47">
        <v>1300.6300000000001</v>
      </c>
    </row>
    <row r="18" spans="2:5">
      <c r="B18" s="75"/>
      <c r="C18" s="80"/>
      <c r="D18" s="55" t="s">
        <v>302</v>
      </c>
      <c r="E18" s="49">
        <v>135133.35999999999</v>
      </c>
    </row>
    <row r="19" spans="2:5">
      <c r="B19" s="52" t="s">
        <v>303</v>
      </c>
      <c r="C19" s="54">
        <v>522</v>
      </c>
      <c r="D19" s="46" t="s">
        <v>304</v>
      </c>
      <c r="E19" s="47">
        <v>8373.09</v>
      </c>
    </row>
    <row r="20" spans="2:5">
      <c r="B20" s="52" t="s">
        <v>305</v>
      </c>
      <c r="C20" s="54">
        <v>522</v>
      </c>
      <c r="D20" s="46" t="s">
        <v>271</v>
      </c>
      <c r="E20" s="47">
        <v>463225.94</v>
      </c>
    </row>
    <row r="21" spans="2:5">
      <c r="B21" s="52" t="s">
        <v>305</v>
      </c>
      <c r="C21" s="54">
        <v>522</v>
      </c>
      <c r="D21" s="46" t="s">
        <v>306</v>
      </c>
      <c r="E21" s="47">
        <v>274244.59999999998</v>
      </c>
    </row>
    <row r="22" spans="2:5">
      <c r="B22" s="52" t="s">
        <v>305</v>
      </c>
      <c r="C22" s="54">
        <v>522</v>
      </c>
      <c r="D22" s="46" t="s">
        <v>310</v>
      </c>
      <c r="E22" s="47">
        <v>1063415.8799999999</v>
      </c>
    </row>
    <row r="23" spans="2:5">
      <c r="B23" s="75"/>
      <c r="C23" s="80"/>
      <c r="D23" s="55" t="s">
        <v>302</v>
      </c>
      <c r="E23" s="49">
        <v>1809259.5099999998</v>
      </c>
    </row>
    <row r="24" spans="2:5">
      <c r="B24" s="75"/>
      <c r="C24" s="75"/>
      <c r="D24" s="80" t="s">
        <v>311</v>
      </c>
      <c r="E24" s="47">
        <v>1944392.8699999996</v>
      </c>
    </row>
    <row r="25" spans="2:5">
      <c r="B25" s="76"/>
      <c r="C25" s="82"/>
      <c r="D25" s="83" t="s">
        <v>312</v>
      </c>
      <c r="E25" s="78">
        <v>28059279.030000001</v>
      </c>
    </row>
    <row r="26" spans="2:5" ht="15" customHeight="1">
      <c r="B26" s="763" t="s">
        <v>313</v>
      </c>
      <c r="C26" s="763"/>
      <c r="D26" s="763"/>
      <c r="E26" s="763"/>
    </row>
    <row r="27" spans="2:5"/>
  </sheetData>
  <mergeCells count="2">
    <mergeCell ref="B26:E26"/>
    <mergeCell ref="B3:E3"/>
  </mergeCells>
  <pageMargins left="0.7" right="0.7" top="0.75" bottom="0.75" header="0.3" footer="0.3"/>
  <drawing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D3240-AAAD-46A4-8992-CCE1532D5EAA}">
  <sheetPr codeName="Folha24">
    <tabColor rgb="FF0035BA"/>
  </sheetPr>
  <dimension ref="A1:E14"/>
  <sheetViews>
    <sheetView showGridLines="0" workbookViewId="0">
      <selection activeCell="B3" sqref="B3:D3"/>
    </sheetView>
  </sheetViews>
  <sheetFormatPr baseColWidth="10" defaultColWidth="0" defaultRowHeight="15" zeroHeight="1"/>
  <cols>
    <col min="1" max="1" width="9.1640625" customWidth="1"/>
    <col min="2" max="2" width="16.5" customWidth="1"/>
    <col min="3" max="3" width="48" customWidth="1"/>
    <col min="4" max="4" width="13.1640625" customWidth="1"/>
    <col min="5" max="5" width="44.1640625" customWidth="1"/>
    <col min="6" max="16384" width="9.1640625" hidden="1"/>
  </cols>
  <sheetData>
    <row r="1" spans="1:4" ht="100" customHeight="1">
      <c r="A1" s="42" t="s">
        <v>50</v>
      </c>
    </row>
    <row r="2" spans="1:4" ht="33" customHeight="1">
      <c r="A2" s="9"/>
      <c r="B2" s="820" t="s">
        <v>5827</v>
      </c>
      <c r="C2" s="820"/>
      <c r="D2" s="820"/>
    </row>
    <row r="3" spans="1:4">
      <c r="A3" s="10"/>
      <c r="B3" s="790" t="s">
        <v>108</v>
      </c>
      <c r="C3" s="790"/>
      <c r="D3" s="790"/>
    </row>
    <row r="4" spans="1:4" ht="40" customHeight="1">
      <c r="B4" s="71" t="s">
        <v>265</v>
      </c>
      <c r="C4" s="70" t="s">
        <v>170</v>
      </c>
      <c r="D4" s="71" t="s">
        <v>314</v>
      </c>
    </row>
    <row r="5" spans="1:4">
      <c r="B5" s="52" t="s">
        <v>315</v>
      </c>
      <c r="C5" s="46" t="s">
        <v>316</v>
      </c>
      <c r="D5" s="47">
        <v>18852.75</v>
      </c>
    </row>
    <row r="6" spans="1:4">
      <c r="B6" s="52" t="s">
        <v>315</v>
      </c>
      <c r="C6" s="46" t="s">
        <v>317</v>
      </c>
      <c r="D6" s="47">
        <v>6467.53</v>
      </c>
    </row>
    <row r="7" spans="1:4">
      <c r="B7" s="52" t="s">
        <v>315</v>
      </c>
      <c r="C7" s="46" t="s">
        <v>318</v>
      </c>
      <c r="D7" s="47">
        <v>9500</v>
      </c>
    </row>
    <row r="8" spans="1:4">
      <c r="B8" s="75"/>
      <c r="C8" s="55" t="s">
        <v>319</v>
      </c>
      <c r="D8" s="49">
        <v>34820.28</v>
      </c>
    </row>
    <row r="9" spans="1:4">
      <c r="B9" s="52" t="s">
        <v>315</v>
      </c>
      <c r="C9" s="46" t="s">
        <v>316</v>
      </c>
      <c r="D9" s="47">
        <v>3500.77</v>
      </c>
    </row>
    <row r="10" spans="1:4">
      <c r="B10" s="52" t="s">
        <v>315</v>
      </c>
      <c r="C10" s="46" t="s">
        <v>317</v>
      </c>
      <c r="D10" s="47">
        <v>545.53</v>
      </c>
    </row>
    <row r="11" spans="1:4">
      <c r="B11" s="75"/>
      <c r="C11" s="55" t="s">
        <v>320</v>
      </c>
      <c r="D11" s="49">
        <v>4046.3</v>
      </c>
    </row>
    <row r="12" spans="1:4">
      <c r="B12" s="76"/>
      <c r="C12" s="83" t="s">
        <v>56</v>
      </c>
      <c r="D12" s="84">
        <v>38866.58</v>
      </c>
    </row>
    <row r="13" spans="1:4" ht="15" customHeight="1">
      <c r="B13" s="763" t="s">
        <v>197</v>
      </c>
      <c r="C13" s="763"/>
      <c r="D13" s="763"/>
    </row>
    <row r="14" spans="1:4"/>
  </sheetData>
  <mergeCells count="3">
    <mergeCell ref="B2:D2"/>
    <mergeCell ref="B13:D13"/>
    <mergeCell ref="B3:D3"/>
  </mergeCells>
  <pageMargins left="0.7" right="0.7" top="0.75" bottom="0.75" header="0.3" footer="0.3"/>
  <drawing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80CFA-9050-41F0-B612-07BD66284171}">
  <sheetPr codeName="Folha25">
    <tabColor rgb="FF0035BA"/>
  </sheetPr>
  <dimension ref="A1:D9"/>
  <sheetViews>
    <sheetView showGridLines="0" workbookViewId="0">
      <selection activeCell="B3" sqref="B3:C3"/>
    </sheetView>
  </sheetViews>
  <sheetFormatPr baseColWidth="10" defaultColWidth="0" defaultRowHeight="15" zeroHeight="1"/>
  <cols>
    <col min="1" max="1" width="9.1640625" customWidth="1"/>
    <col min="2" max="2" width="34.5" customWidth="1"/>
    <col min="3" max="3" width="14.6640625" bestFit="1" customWidth="1"/>
    <col min="4" max="4" width="73.1640625" customWidth="1"/>
    <col min="5" max="16384" width="9.1640625" hidden="1"/>
  </cols>
  <sheetData>
    <row r="1" spans="1:3" ht="100" customHeight="1">
      <c r="A1" s="42" t="s">
        <v>50</v>
      </c>
    </row>
    <row r="2" spans="1:3" ht="34.5" customHeight="1">
      <c r="A2" s="9"/>
      <c r="B2" s="820" t="s">
        <v>5828</v>
      </c>
      <c r="C2" s="820"/>
    </row>
    <row r="3" spans="1:3">
      <c r="A3" s="10"/>
      <c r="B3" s="790" t="s">
        <v>108</v>
      </c>
      <c r="C3" s="790"/>
    </row>
    <row r="4" spans="1:3" ht="30" customHeight="1">
      <c r="B4" s="71" t="s">
        <v>321</v>
      </c>
      <c r="C4" s="71" t="s">
        <v>322</v>
      </c>
    </row>
    <row r="5" spans="1:3">
      <c r="B5" s="85" t="s">
        <v>323</v>
      </c>
      <c r="C5" s="47">
        <v>13917925.66</v>
      </c>
    </row>
    <row r="6" spans="1:3">
      <c r="B6" s="85" t="s">
        <v>324</v>
      </c>
      <c r="C6" s="47">
        <v>245008</v>
      </c>
    </row>
    <row r="7" spans="1:3">
      <c r="B7" s="86" t="s">
        <v>56</v>
      </c>
      <c r="C7" s="78">
        <v>14162933.66</v>
      </c>
    </row>
    <row r="8" spans="1:3" ht="45.75" customHeight="1">
      <c r="B8" s="763" t="s">
        <v>5829</v>
      </c>
      <c r="C8" s="763"/>
    </row>
    <row r="9" spans="1:3"/>
  </sheetData>
  <mergeCells count="3">
    <mergeCell ref="B2:C2"/>
    <mergeCell ref="B8:C8"/>
    <mergeCell ref="B3:C3"/>
  </mergeCells>
  <pageMargins left="0.7" right="0.7" top="0.75" bottom="0.75" header="0.3" footer="0.3"/>
  <drawing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6D1CA-6A03-42B8-BA35-46B86A4A1911}">
  <sheetPr codeName="Folha26">
    <tabColor rgb="FF0035BA"/>
  </sheetPr>
  <dimension ref="A1:D13"/>
  <sheetViews>
    <sheetView showGridLines="0" workbookViewId="0">
      <selection activeCell="B3" sqref="B3:C3"/>
    </sheetView>
  </sheetViews>
  <sheetFormatPr baseColWidth="10" defaultColWidth="0" defaultRowHeight="15" zeroHeight="1"/>
  <cols>
    <col min="1" max="1" width="9.1640625" customWidth="1"/>
    <col min="2" max="2" width="53.5" customWidth="1"/>
    <col min="3" max="3" width="13.83203125" bestFit="1" customWidth="1"/>
    <col min="4" max="4" width="51.6640625" customWidth="1"/>
    <col min="5" max="16384" width="9.1640625" hidden="1"/>
  </cols>
  <sheetData>
    <row r="1" spans="1:3" ht="100" customHeight="1">
      <c r="A1" s="42" t="s">
        <v>50</v>
      </c>
    </row>
    <row r="2" spans="1:3" ht="29.25" customHeight="1">
      <c r="A2" s="9"/>
      <c r="B2" s="820" t="s">
        <v>5830</v>
      </c>
      <c r="C2" s="820"/>
    </row>
    <row r="3" spans="1:3">
      <c r="A3" s="10"/>
      <c r="B3" s="790" t="s">
        <v>108</v>
      </c>
      <c r="C3" s="790"/>
    </row>
    <row r="4" spans="1:3" ht="30" customHeight="1">
      <c r="B4" s="71" t="s">
        <v>321</v>
      </c>
      <c r="C4" s="71" t="s">
        <v>322</v>
      </c>
    </row>
    <row r="5" spans="1:3">
      <c r="B5" s="85" t="s">
        <v>325</v>
      </c>
      <c r="C5" s="47">
        <v>32601</v>
      </c>
    </row>
    <row r="6" spans="1:3">
      <c r="B6" s="85" t="s">
        <v>326</v>
      </c>
      <c r="C6" s="47">
        <v>239816.2</v>
      </c>
    </row>
    <row r="7" spans="1:3">
      <c r="B7" s="85" t="s">
        <v>327</v>
      </c>
      <c r="C7" s="47">
        <v>38291.760000000002</v>
      </c>
    </row>
    <row r="8" spans="1:3">
      <c r="B8" s="85" t="s">
        <v>323</v>
      </c>
      <c r="C8" s="47">
        <v>5713</v>
      </c>
    </row>
    <row r="9" spans="1:3">
      <c r="B9" s="85" t="s">
        <v>328</v>
      </c>
      <c r="C9" s="47">
        <v>2399400</v>
      </c>
    </row>
    <row r="10" spans="1:3">
      <c r="B10" s="85" t="s">
        <v>329</v>
      </c>
      <c r="C10" s="47">
        <v>336000</v>
      </c>
    </row>
    <row r="11" spans="1:3">
      <c r="B11" s="86" t="s">
        <v>56</v>
      </c>
      <c r="C11" s="78">
        <v>3051821.96</v>
      </c>
    </row>
    <row r="12" spans="1:3" ht="33.75" customHeight="1">
      <c r="B12" s="763" t="s">
        <v>5829</v>
      </c>
      <c r="C12" s="763"/>
    </row>
    <row r="13" spans="1:3"/>
  </sheetData>
  <mergeCells count="3">
    <mergeCell ref="B2:C2"/>
    <mergeCell ref="B12:C12"/>
    <mergeCell ref="B3:C3"/>
  </mergeCells>
  <pageMargins left="0.7" right="0.7" top="0.75" bottom="0.75" header="0.3" footer="0.3"/>
  <drawing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B0125-2B14-4399-8550-14FDAA990E71}">
  <sheetPr codeName="Folha27">
    <tabColor rgb="FF001854"/>
  </sheetPr>
  <dimension ref="A1:A5"/>
  <sheetViews>
    <sheetView showGridLines="0" topLeftCell="A5" workbookViewId="0">
      <selection activeCell="A5" sqref="A5"/>
    </sheetView>
  </sheetViews>
  <sheetFormatPr baseColWidth="10" defaultColWidth="0" defaultRowHeight="15" customHeight="1" zeroHeight="1"/>
  <cols>
    <col min="1" max="1" width="103.6640625" customWidth="1"/>
    <col min="2" max="16384" width="9.1640625" hidden="1"/>
  </cols>
  <sheetData>
    <row r="1" spans="1:1"/>
    <row r="2" spans="1:1"/>
    <row r="3" spans="1:1"/>
    <row r="4" spans="1:1"/>
    <row r="5" spans="1:1" ht="200" customHeight="1">
      <c r="A5" s="7" t="s">
        <v>5862</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AD9CB-89F9-4905-95DC-04A15956ABCC}">
  <sheetPr codeName="Folha39">
    <tabColor rgb="FF0035BA"/>
  </sheetPr>
  <dimension ref="A1:J68"/>
  <sheetViews>
    <sheetView showGridLines="0" workbookViewId="0">
      <selection activeCell="B2" sqref="B2"/>
    </sheetView>
  </sheetViews>
  <sheetFormatPr baseColWidth="10" defaultColWidth="0" defaultRowHeight="15" customHeight="1" zeroHeight="1"/>
  <cols>
    <col min="1" max="1" width="9.1640625" customWidth="1"/>
    <col min="2" max="2" width="46.83203125" customWidth="1"/>
    <col min="3" max="9" width="10.5" customWidth="1"/>
    <col min="10" max="10" width="9.1640625" customWidth="1"/>
    <col min="11" max="16384" width="9.1640625" hidden="1"/>
  </cols>
  <sheetData>
    <row r="1" spans="1:9" ht="100" customHeight="1">
      <c r="A1" s="20" t="s">
        <v>50</v>
      </c>
    </row>
    <row r="2" spans="1:9" ht="16">
      <c r="B2" s="9" t="s">
        <v>35</v>
      </c>
      <c r="C2" s="9"/>
      <c r="D2" s="9"/>
      <c r="E2" s="9"/>
      <c r="F2" s="9"/>
    </row>
    <row r="3" spans="1:9">
      <c r="B3" s="750" t="s">
        <v>51</v>
      </c>
      <c r="C3" s="750"/>
      <c r="D3" s="750"/>
      <c r="E3" s="750"/>
      <c r="F3" s="750"/>
      <c r="G3" s="750"/>
      <c r="H3" s="750"/>
      <c r="I3" s="750"/>
    </row>
    <row r="4" spans="1:9" ht="20" customHeight="1">
      <c r="B4" s="797" t="s">
        <v>332</v>
      </c>
      <c r="C4" s="797" t="s">
        <v>736</v>
      </c>
      <c r="D4" s="797"/>
      <c r="E4" s="797"/>
      <c r="F4" s="797" t="s">
        <v>846</v>
      </c>
      <c r="G4" s="797"/>
      <c r="H4" s="797"/>
      <c r="I4" s="797" t="s">
        <v>740</v>
      </c>
    </row>
    <row r="5" spans="1:9" ht="30" customHeight="1">
      <c r="B5" s="797"/>
      <c r="C5" s="11" t="s">
        <v>737</v>
      </c>
      <c r="D5" s="11" t="s">
        <v>738</v>
      </c>
      <c r="E5" s="11" t="s">
        <v>739</v>
      </c>
      <c r="F5" s="11" t="s">
        <v>737</v>
      </c>
      <c r="G5" s="11" t="s">
        <v>738</v>
      </c>
      <c r="H5" s="11" t="s">
        <v>739</v>
      </c>
      <c r="I5" s="797"/>
    </row>
    <row r="6" spans="1:9" ht="15" customHeight="1">
      <c r="B6" s="46" t="s">
        <v>713</v>
      </c>
      <c r="C6" s="44">
        <v>6060.0586069999999</v>
      </c>
      <c r="D6" s="44">
        <v>9.7036879999999996</v>
      </c>
      <c r="E6" s="44">
        <v>5717.8399840000002</v>
      </c>
      <c r="F6" s="44">
        <v>5935.3280984000003</v>
      </c>
      <c r="G6" s="44">
        <v>5.1225023100000007</v>
      </c>
      <c r="H6" s="44">
        <v>5593.7178552900014</v>
      </c>
      <c r="I6" s="146">
        <v>97.829212971028838</v>
      </c>
    </row>
    <row r="7" spans="1:9" ht="15" customHeight="1">
      <c r="B7" s="46" t="s">
        <v>714</v>
      </c>
      <c r="C7" s="44">
        <v>2097.0605230000001</v>
      </c>
      <c r="D7" s="44">
        <v>336.81320299999999</v>
      </c>
      <c r="E7" s="44">
        <v>2043.1258499999999</v>
      </c>
      <c r="F7" s="44">
        <v>1873.3016123400012</v>
      </c>
      <c r="G7" s="44">
        <v>123.10131102000003</v>
      </c>
      <c r="H7" s="44">
        <v>1620.3195255499993</v>
      </c>
      <c r="I7" s="146">
        <v>79.305908911582677</v>
      </c>
    </row>
    <row r="8" spans="1:9" ht="15" customHeight="1">
      <c r="B8" s="46" t="s">
        <v>715</v>
      </c>
      <c r="C8" s="44">
        <v>748.75419199999999</v>
      </c>
      <c r="D8" s="44">
        <v>50.487299</v>
      </c>
      <c r="E8" s="44">
        <v>630.31387299999994</v>
      </c>
      <c r="F8" s="44">
        <v>679.86944147999998</v>
      </c>
      <c r="G8" s="44">
        <v>40.695278510000001</v>
      </c>
      <c r="H8" s="44">
        <v>552.14288798999996</v>
      </c>
      <c r="I8" s="146">
        <v>87.598085912667202</v>
      </c>
    </row>
    <row r="9" spans="1:9" ht="15" customHeight="1">
      <c r="B9" s="46" t="s">
        <v>716</v>
      </c>
      <c r="C9" s="44">
        <v>2476.5503600000002</v>
      </c>
      <c r="D9" s="44">
        <v>473.54207500000001</v>
      </c>
      <c r="E9" s="44">
        <v>2834.0331150000002</v>
      </c>
      <c r="F9" s="44">
        <v>2084.6289087900004</v>
      </c>
      <c r="G9" s="44">
        <v>337.13078517000002</v>
      </c>
      <c r="H9" s="44">
        <v>2320.8289908499974</v>
      </c>
      <c r="I9" s="146">
        <v>81.891385762794698</v>
      </c>
    </row>
    <row r="10" spans="1:9" ht="15" customHeight="1">
      <c r="B10" s="46" t="s">
        <v>717</v>
      </c>
      <c r="C10" s="44">
        <v>2605.0676330000001</v>
      </c>
      <c r="D10" s="44">
        <v>369.88800700000002</v>
      </c>
      <c r="E10" s="44">
        <v>2747.5189999999998</v>
      </c>
      <c r="F10" s="44">
        <v>2529.8207159100002</v>
      </c>
      <c r="G10" s="44">
        <v>120.07231407</v>
      </c>
      <c r="H10" s="44">
        <v>2454.5959748499999</v>
      </c>
      <c r="I10" s="146">
        <v>89.338635141376642</v>
      </c>
    </row>
    <row r="11" spans="1:9" ht="15" customHeight="1">
      <c r="B11" s="46" t="s">
        <v>718</v>
      </c>
      <c r="C11" s="44">
        <v>2146.39075</v>
      </c>
      <c r="D11" s="44">
        <v>199.13936200000001</v>
      </c>
      <c r="E11" s="44">
        <v>1820.8424070000001</v>
      </c>
      <c r="F11" s="44">
        <v>2000.0283395499994</v>
      </c>
      <c r="G11" s="44">
        <v>49.791928289999994</v>
      </c>
      <c r="H11" s="44">
        <v>1568.7822607999983</v>
      </c>
      <c r="I11" s="146">
        <v>86.156948825939679</v>
      </c>
    </row>
    <row r="12" spans="1:9" ht="15" customHeight="1">
      <c r="B12" s="46" t="s">
        <v>719</v>
      </c>
      <c r="C12" s="44">
        <v>2065.6395029999999</v>
      </c>
      <c r="D12" s="44">
        <v>4587.349921</v>
      </c>
      <c r="E12" s="44">
        <v>5993.2371709999998</v>
      </c>
      <c r="F12" s="44">
        <v>1574.9783028700015</v>
      </c>
      <c r="G12" s="44">
        <v>3655.4487808800009</v>
      </c>
      <c r="H12" s="44">
        <v>4610.0443808399987</v>
      </c>
      <c r="I12" s="146">
        <v>76.92077335345617</v>
      </c>
    </row>
    <row r="13" spans="1:9" ht="15" customHeight="1">
      <c r="B13" s="46" t="s">
        <v>720</v>
      </c>
      <c r="C13" s="44">
        <v>6811.5290000000005</v>
      </c>
      <c r="D13" s="44">
        <v>0</v>
      </c>
      <c r="E13" s="44">
        <v>6811.5290000000005</v>
      </c>
      <c r="F13" s="44">
        <v>6378.1166574300005</v>
      </c>
      <c r="G13" s="44">
        <v>0</v>
      </c>
      <c r="H13" s="44">
        <v>6378.1166574299996</v>
      </c>
      <c r="I13" s="146">
        <v>93.637077041439582</v>
      </c>
    </row>
    <row r="14" spans="1:9">
      <c r="B14" s="46" t="s">
        <v>721</v>
      </c>
      <c r="C14" s="44">
        <v>903.89038900000003</v>
      </c>
      <c r="D14" s="44">
        <v>847.51028299999996</v>
      </c>
      <c r="E14" s="44">
        <v>1631.8353830000001</v>
      </c>
      <c r="F14" s="44">
        <v>760.97767778999992</v>
      </c>
      <c r="G14" s="44">
        <v>813.52173227999981</v>
      </c>
      <c r="H14" s="44">
        <v>1473.4391497500033</v>
      </c>
      <c r="I14" s="146">
        <v>90.293369361877794</v>
      </c>
    </row>
    <row r="15" spans="1:9" ht="15" customHeight="1">
      <c r="B15" s="46" t="s">
        <v>722</v>
      </c>
      <c r="C15" s="44">
        <v>759.23996899999997</v>
      </c>
      <c r="D15" s="44">
        <v>328.36676799999998</v>
      </c>
      <c r="E15" s="44">
        <v>741.80621599999995</v>
      </c>
      <c r="F15" s="44">
        <v>717.50598949000027</v>
      </c>
      <c r="G15" s="44">
        <v>139.68625956999998</v>
      </c>
      <c r="H15" s="44">
        <v>562.46440343999996</v>
      </c>
      <c r="I15" s="146">
        <v>75.823630391363565</v>
      </c>
    </row>
    <row r="16" spans="1:9" ht="15" customHeight="1">
      <c r="B16" s="46" t="s">
        <v>723</v>
      </c>
      <c r="C16" s="44">
        <v>4707.4512038500006</v>
      </c>
      <c r="D16" s="44">
        <v>1830.2360349999999</v>
      </c>
      <c r="E16" s="44">
        <v>4238.6297668500001</v>
      </c>
      <c r="F16" s="44">
        <v>4019.8397883400003</v>
      </c>
      <c r="G16" s="44">
        <v>1300.0865546600014</v>
      </c>
      <c r="H16" s="44">
        <v>3086.4211359200031</v>
      </c>
      <c r="I16" s="146">
        <v>72.816483290394146</v>
      </c>
    </row>
    <row r="17" spans="2:9" ht="15" customHeight="1">
      <c r="B17" s="46" t="s">
        <v>724</v>
      </c>
      <c r="C17" s="44">
        <v>6854.7929023499992</v>
      </c>
      <c r="D17" s="44">
        <v>1074.6750030000001</v>
      </c>
      <c r="E17" s="44">
        <v>7329.0438133500002</v>
      </c>
      <c r="F17" s="44">
        <v>6756.7333223599953</v>
      </c>
      <c r="G17" s="44">
        <v>219.65056181999998</v>
      </c>
      <c r="H17" s="44">
        <v>6638.0480781199949</v>
      </c>
      <c r="I17" s="146">
        <v>90.571816012733578</v>
      </c>
    </row>
    <row r="18" spans="2:9" ht="15" customHeight="1">
      <c r="B18" s="46" t="s">
        <v>725</v>
      </c>
      <c r="C18" s="44">
        <v>29780.960034</v>
      </c>
      <c r="D18" s="44">
        <v>279.01417700000002</v>
      </c>
      <c r="E18" s="44">
        <v>23722.316310999999</v>
      </c>
      <c r="F18" s="44">
        <v>29435.163597420011</v>
      </c>
      <c r="G18" s="44">
        <v>211.38340320000003</v>
      </c>
      <c r="H18" s="44">
        <v>23324.152630890003</v>
      </c>
      <c r="I18" s="146">
        <v>98.321564914277076</v>
      </c>
    </row>
    <row r="19" spans="2:9" ht="15" customHeight="1">
      <c r="B19" s="46" t="s">
        <v>726</v>
      </c>
      <c r="C19" s="44">
        <v>40372.974520000003</v>
      </c>
      <c r="D19" s="44">
        <v>1092.1237490000001</v>
      </c>
      <c r="E19" s="44">
        <v>16701.33956</v>
      </c>
      <c r="F19" s="44">
        <v>39156.957798310039</v>
      </c>
      <c r="G19" s="44">
        <v>319.68906386999993</v>
      </c>
      <c r="H19" s="44">
        <v>14812.133052290066</v>
      </c>
      <c r="I19" s="146">
        <v>88.688293529253087</v>
      </c>
    </row>
    <row r="20" spans="2:9" ht="15" customHeight="1">
      <c r="B20" s="46" t="s">
        <v>727</v>
      </c>
      <c r="C20" s="44">
        <v>2635.6840216999999</v>
      </c>
      <c r="D20" s="44">
        <v>1239.5012810000001</v>
      </c>
      <c r="E20" s="44">
        <v>3117.9971736999996</v>
      </c>
      <c r="F20" s="44">
        <v>2347.4556323399997</v>
      </c>
      <c r="G20" s="44">
        <v>547.15147212999977</v>
      </c>
      <c r="H20" s="44">
        <v>2194.8093294600012</v>
      </c>
      <c r="I20" s="146">
        <v>70.391639478476847</v>
      </c>
    </row>
    <row r="21" spans="2:9" ht="15" customHeight="1">
      <c r="B21" s="46" t="s">
        <v>728</v>
      </c>
      <c r="C21" s="44">
        <v>1764.051645</v>
      </c>
      <c r="D21" s="44">
        <v>4158.3990009999998</v>
      </c>
      <c r="E21" s="44">
        <v>4859.5114670000003</v>
      </c>
      <c r="F21" s="44">
        <v>1426.0337559500001</v>
      </c>
      <c r="G21" s="44">
        <v>3196.4587625700001</v>
      </c>
      <c r="H21" s="44">
        <v>3755.5586804700006</v>
      </c>
      <c r="I21" s="146">
        <v>77.282638511572017</v>
      </c>
    </row>
    <row r="22" spans="2:9" ht="15" customHeight="1">
      <c r="B22" s="46" t="s">
        <v>729</v>
      </c>
      <c r="C22" s="44">
        <v>1193.849467</v>
      </c>
      <c r="D22" s="44">
        <v>891.86262499999998</v>
      </c>
      <c r="E22" s="44">
        <v>1642.1274510000001</v>
      </c>
      <c r="F22" s="44">
        <v>944.20690579000006</v>
      </c>
      <c r="G22" s="44">
        <v>667.02298942999994</v>
      </c>
      <c r="H22" s="44">
        <v>1255.4204158900006</v>
      </c>
      <c r="I22" s="146">
        <v>76.450851310322605</v>
      </c>
    </row>
    <row r="23" spans="2:9" ht="15" customHeight="1">
      <c r="B23" s="13" t="s">
        <v>730</v>
      </c>
      <c r="C23" s="14">
        <v>113983.9447199</v>
      </c>
      <c r="D23" s="14">
        <v>17768.612477000002</v>
      </c>
      <c r="E23" s="14">
        <v>92583.047541899985</v>
      </c>
      <c r="F23" s="14">
        <v>108620.94654456005</v>
      </c>
      <c r="G23" s="14">
        <v>11746.013699780002</v>
      </c>
      <c r="H23" s="14">
        <v>82200.995409830066</v>
      </c>
      <c r="I23" s="19">
        <v>88.786227708294703</v>
      </c>
    </row>
    <row r="24" spans="2:9" ht="15" customHeight="1">
      <c r="B24" s="46" t="s">
        <v>731</v>
      </c>
      <c r="C24" s="44"/>
      <c r="D24" s="44"/>
      <c r="E24" s="44">
        <v>1830.3419089999925</v>
      </c>
      <c r="F24" s="44"/>
      <c r="G24" s="44"/>
      <c r="H24" s="44">
        <v>1252.4560746099853</v>
      </c>
      <c r="I24" s="146">
        <v>68.427437980386131</v>
      </c>
    </row>
    <row r="25" spans="2:9" ht="15" customHeight="1">
      <c r="B25" s="13" t="s">
        <v>732</v>
      </c>
      <c r="C25" s="14"/>
      <c r="D25" s="14"/>
      <c r="E25" s="14">
        <v>90752.70563289999</v>
      </c>
      <c r="F25" s="14"/>
      <c r="G25" s="14"/>
      <c r="H25" s="14">
        <v>80948.539335220077</v>
      </c>
      <c r="I25" s="19">
        <v>89.19683305383937</v>
      </c>
    </row>
    <row r="26" spans="2:9" ht="15" customHeight="1">
      <c r="B26" s="145" t="s">
        <v>733</v>
      </c>
      <c r="C26" s="44"/>
      <c r="D26" s="44"/>
      <c r="E26" s="44"/>
      <c r="F26" s="44"/>
      <c r="G26" s="44"/>
      <c r="H26" s="44"/>
      <c r="I26" s="146"/>
    </row>
    <row r="27" spans="2:9" ht="15" customHeight="1">
      <c r="B27" s="52" t="s">
        <v>734</v>
      </c>
      <c r="C27" s="44">
        <v>1581.5159940000001</v>
      </c>
      <c r="D27" s="44">
        <v>6772.2865519999996</v>
      </c>
      <c r="E27" s="44">
        <v>7482.4143249999997</v>
      </c>
      <c r="F27" s="44">
        <v>911.44535838000047</v>
      </c>
      <c r="G27" s="44">
        <v>2889.022460310001</v>
      </c>
      <c r="H27" s="44">
        <v>3434.6229753500088</v>
      </c>
      <c r="I27" s="146">
        <v>45.902603440100314</v>
      </c>
    </row>
    <row r="28" spans="2:9" ht="15" customHeight="1">
      <c r="B28" s="52" t="s">
        <v>735</v>
      </c>
      <c r="C28" s="44">
        <v>112402.4287259</v>
      </c>
      <c r="D28" s="44">
        <v>10996.325924999999</v>
      </c>
      <c r="E28" s="44">
        <v>83270.291307899999</v>
      </c>
      <c r="F28" s="44">
        <v>107709.50118618015</v>
      </c>
      <c r="G28" s="44">
        <v>8856.9912394700004</v>
      </c>
      <c r="H28" s="44">
        <v>77513.916359870011</v>
      </c>
      <c r="I28" s="146">
        <v>93.087120439214956</v>
      </c>
    </row>
    <row r="29" spans="2:9" ht="81.5" customHeight="1">
      <c r="B29" s="763" t="s">
        <v>3988</v>
      </c>
      <c r="C29" s="763"/>
      <c r="D29" s="763"/>
      <c r="E29" s="763"/>
      <c r="F29" s="763"/>
      <c r="G29" s="763"/>
      <c r="H29" s="763"/>
      <c r="I29" s="763"/>
    </row>
    <row r="30" spans="2:9" ht="15" customHeight="1"/>
    <row r="68" ht="69.75" hidden="1" customHeight="1"/>
  </sheetData>
  <mergeCells count="5">
    <mergeCell ref="F4:H4"/>
    <mergeCell ref="I4:I5"/>
    <mergeCell ref="B29:I29"/>
    <mergeCell ref="B4:B5"/>
    <mergeCell ref="C4:E4"/>
  </mergeCells>
  <pageMargins left="0.7" right="0.7" top="0.75" bottom="0.75" header="0.3" footer="0.3"/>
  <drawing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F6DA-138B-48A3-99A9-7F053F2126D3}">
  <sheetPr codeName="Folha40">
    <tabColor rgb="FF0035BA"/>
  </sheetPr>
  <dimension ref="A1:H70"/>
  <sheetViews>
    <sheetView showGridLines="0" workbookViewId="0">
      <selection activeCell="B3" sqref="B3:G3"/>
    </sheetView>
  </sheetViews>
  <sheetFormatPr baseColWidth="10" defaultColWidth="0" defaultRowHeight="15" customHeight="1" zeroHeight="1"/>
  <cols>
    <col min="1" max="1" width="9.1640625" customWidth="1"/>
    <col min="2" max="2" width="61.33203125" customWidth="1"/>
    <col min="3" max="4" width="10.83203125" customWidth="1"/>
    <col min="5" max="5" width="12.1640625" customWidth="1"/>
    <col min="6" max="6" width="9.1640625" customWidth="1"/>
    <col min="7" max="7" width="10.83203125" customWidth="1"/>
    <col min="8" max="8" width="9.1640625" customWidth="1"/>
    <col min="9" max="16384" width="9.1640625" hidden="1"/>
  </cols>
  <sheetData>
    <row r="1" spans="1:7" ht="100" customHeight="1">
      <c r="A1" s="20" t="s">
        <v>50</v>
      </c>
    </row>
    <row r="2" spans="1:7" ht="16">
      <c r="B2" s="9" t="s">
        <v>36</v>
      </c>
      <c r="C2" s="9"/>
      <c r="D2" s="9"/>
      <c r="E2" s="9"/>
      <c r="F2" s="9"/>
    </row>
    <row r="3" spans="1:7">
      <c r="B3" s="790" t="s">
        <v>51</v>
      </c>
      <c r="C3" s="790"/>
      <c r="D3" s="790"/>
      <c r="E3" s="790"/>
      <c r="F3" s="790"/>
      <c r="G3" s="790"/>
    </row>
    <row r="4" spans="1:7" ht="20" customHeight="1">
      <c r="B4" s="794" t="s">
        <v>741</v>
      </c>
      <c r="C4" s="794" t="s">
        <v>3985</v>
      </c>
      <c r="D4" s="794" t="s">
        <v>3986</v>
      </c>
      <c r="E4" s="791" t="s">
        <v>3987</v>
      </c>
      <c r="F4" s="793"/>
      <c r="G4" s="794" t="s">
        <v>742</v>
      </c>
    </row>
    <row r="5" spans="1:7" ht="20" customHeight="1">
      <c r="B5" s="762"/>
      <c r="C5" s="762"/>
      <c r="D5" s="762"/>
      <c r="E5" s="11" t="s">
        <v>83</v>
      </c>
      <c r="F5" s="11" t="s">
        <v>84</v>
      </c>
      <c r="G5" s="762"/>
    </row>
    <row r="6" spans="1:7" ht="15" customHeight="1">
      <c r="B6" s="46" t="s">
        <v>743</v>
      </c>
      <c r="C6" s="146">
        <v>5937.7</v>
      </c>
      <c r="D6" s="146">
        <v>5956.7856007100027</v>
      </c>
      <c r="E6" s="146">
        <v>19.085600710002836</v>
      </c>
      <c r="F6" s="146">
        <v>0.32143086902340701</v>
      </c>
      <c r="G6" s="146">
        <v>100.3214308690234</v>
      </c>
    </row>
    <row r="7" spans="1:7">
      <c r="B7" s="46" t="s">
        <v>744</v>
      </c>
      <c r="C7" s="146">
        <v>2206.8000000000002</v>
      </c>
      <c r="D7" s="146">
        <v>2192.3013801399993</v>
      </c>
      <c r="E7" s="146">
        <v>-14.498619860000872</v>
      </c>
      <c r="F7" s="146">
        <v>-0.65699745604499138</v>
      </c>
      <c r="G7" s="146">
        <v>99.343002543955009</v>
      </c>
    </row>
    <row r="8" spans="1:7">
      <c r="B8" s="46" t="s">
        <v>3981</v>
      </c>
      <c r="C8" s="146">
        <v>2019.4102949999999</v>
      </c>
      <c r="D8" s="146">
        <v>2056.0589823400005</v>
      </c>
      <c r="E8" s="146">
        <v>36.648687340000606</v>
      </c>
      <c r="F8" s="146">
        <v>1.8148212589953447</v>
      </c>
      <c r="G8" s="146">
        <v>101.81482125899535</v>
      </c>
    </row>
    <row r="9" spans="1:7">
      <c r="B9" s="46" t="s">
        <v>3982</v>
      </c>
      <c r="C9" s="146">
        <v>187.40747099999999</v>
      </c>
      <c r="D9" s="146">
        <v>136.24239780000002</v>
      </c>
      <c r="E9" s="146">
        <v>-51.165073199999966</v>
      </c>
      <c r="F9" s="146">
        <v>-27.301512008558067</v>
      </c>
      <c r="G9" s="146">
        <v>72.698487991441937</v>
      </c>
    </row>
    <row r="10" spans="1:7">
      <c r="B10" s="46" t="s">
        <v>745</v>
      </c>
      <c r="C10" s="146">
        <v>587.35477900000001</v>
      </c>
      <c r="D10" s="146">
        <v>865.29642588999991</v>
      </c>
      <c r="E10" s="146">
        <v>277.9416468899999</v>
      </c>
      <c r="F10" s="146">
        <v>47.320913496815166</v>
      </c>
      <c r="G10" s="146">
        <v>147.32091349681517</v>
      </c>
    </row>
    <row r="11" spans="1:7">
      <c r="B11" s="46" t="s">
        <v>746</v>
      </c>
      <c r="C11" s="146">
        <v>2643.4956609999999</v>
      </c>
      <c r="D11" s="146">
        <v>2431.3804255899995</v>
      </c>
      <c r="E11" s="146">
        <v>-212.11523541000042</v>
      </c>
      <c r="F11" s="146">
        <v>-8.0240432598160574</v>
      </c>
      <c r="G11" s="146">
        <v>91.975956740183946</v>
      </c>
    </row>
    <row r="12" spans="1:7">
      <c r="B12" s="46" t="s">
        <v>747</v>
      </c>
      <c r="C12" s="146">
        <v>2685.6868180000001</v>
      </c>
      <c r="D12" s="146">
        <v>2664.2688094200007</v>
      </c>
      <c r="E12" s="146">
        <v>-21.418008579999423</v>
      </c>
      <c r="F12" s="146">
        <v>-0.79748719904538856</v>
      </c>
      <c r="G12" s="146">
        <v>99.202512800954608</v>
      </c>
    </row>
    <row r="13" spans="1:7">
      <c r="B13" s="46" t="s">
        <v>748</v>
      </c>
      <c r="C13" s="146">
        <v>2165.1456450000001</v>
      </c>
      <c r="D13" s="146">
        <v>2071.2740729299985</v>
      </c>
      <c r="E13" s="146">
        <v>-93.871572070001548</v>
      </c>
      <c r="F13" s="146">
        <v>-4.3355777144498537</v>
      </c>
      <c r="G13" s="146">
        <v>95.664422285550145</v>
      </c>
    </row>
    <row r="14" spans="1:7">
      <c r="B14" s="46" t="s">
        <v>749</v>
      </c>
      <c r="C14" s="146">
        <v>23644.615213000001</v>
      </c>
      <c r="D14" s="146">
        <v>14273.367890529995</v>
      </c>
      <c r="E14" s="146">
        <v>-9371.2473224700061</v>
      </c>
      <c r="F14" s="146">
        <v>-39.633748479516882</v>
      </c>
      <c r="G14" s="146">
        <v>60.366251520483118</v>
      </c>
    </row>
    <row r="15" spans="1:7">
      <c r="B15" s="46" t="s">
        <v>750</v>
      </c>
      <c r="C15" s="146">
        <v>139498.63</v>
      </c>
      <c r="D15" s="146">
        <v>82682.721112350002</v>
      </c>
      <c r="E15" s="146">
        <v>-56815.908887650003</v>
      </c>
      <c r="F15" s="146">
        <v>-40.728650086133463</v>
      </c>
      <c r="G15" s="146">
        <v>59.27134991386653</v>
      </c>
    </row>
    <row r="16" spans="1:7">
      <c r="B16" s="46" t="s">
        <v>751</v>
      </c>
      <c r="C16" s="146">
        <v>4219.3822929999997</v>
      </c>
      <c r="D16" s="146">
        <v>2372.8551778200022</v>
      </c>
      <c r="E16" s="146">
        <v>-1846.5271151799975</v>
      </c>
      <c r="F16" s="146">
        <v>-43.762972562201952</v>
      </c>
      <c r="G16" s="146">
        <v>56.237027437798048</v>
      </c>
    </row>
    <row r="17" spans="2:7">
      <c r="B17" s="46" t="s">
        <v>752</v>
      </c>
      <c r="C17" s="146">
        <v>1101.642734</v>
      </c>
      <c r="D17" s="146">
        <v>893.37530685999991</v>
      </c>
      <c r="E17" s="146">
        <v>-208.26742714000011</v>
      </c>
      <c r="F17" s="146">
        <v>-18.905169590125951</v>
      </c>
      <c r="G17" s="146">
        <v>81.094830409874049</v>
      </c>
    </row>
    <row r="18" spans="2:7">
      <c r="B18" s="46" t="s">
        <v>753</v>
      </c>
      <c r="C18" s="146">
        <v>5268.352946</v>
      </c>
      <c r="D18" s="146">
        <v>5507.4727700000021</v>
      </c>
      <c r="E18" s="146">
        <v>239.11982400000215</v>
      </c>
      <c r="F18" s="146">
        <v>4.5387965926154212</v>
      </c>
      <c r="G18" s="146">
        <v>104.53879659261543</v>
      </c>
    </row>
    <row r="19" spans="2:7">
      <c r="B19" s="46" t="s">
        <v>754</v>
      </c>
      <c r="C19" s="146">
        <v>7458.6930229999998</v>
      </c>
      <c r="D19" s="146">
        <v>7141.3472472799967</v>
      </c>
      <c r="E19" s="146">
        <v>-317.34577572000308</v>
      </c>
      <c r="F19" s="146">
        <v>-4.2547102386627218</v>
      </c>
      <c r="G19" s="146">
        <v>95.745289761337276</v>
      </c>
    </row>
    <row r="20" spans="2:7">
      <c r="B20" s="46" t="s">
        <v>755</v>
      </c>
      <c r="C20" s="146">
        <v>29255.804517</v>
      </c>
      <c r="D20" s="146">
        <v>33429.936212000015</v>
      </c>
      <c r="E20" s="146">
        <v>4174.1316950000146</v>
      </c>
      <c r="F20" s="146">
        <v>14.267704354445302</v>
      </c>
      <c r="G20" s="146">
        <v>114.26770435444531</v>
      </c>
    </row>
    <row r="21" spans="2:7">
      <c r="B21" s="46" t="s">
        <v>756</v>
      </c>
      <c r="C21" s="146">
        <v>38344.521337999999</v>
      </c>
      <c r="D21" s="146">
        <v>39591.008350689975</v>
      </c>
      <c r="E21" s="146">
        <v>1246.4870126899768</v>
      </c>
      <c r="F21" s="146">
        <v>3.2507564814864165</v>
      </c>
      <c r="G21" s="146">
        <v>103.25075648148641</v>
      </c>
    </row>
    <row r="22" spans="2:7">
      <c r="B22" s="46" t="s">
        <v>757</v>
      </c>
      <c r="C22" s="146">
        <v>5780.3614390000002</v>
      </c>
      <c r="D22" s="146">
        <v>3774.9382614599999</v>
      </c>
      <c r="E22" s="146">
        <v>-2005.4231775400003</v>
      </c>
      <c r="F22" s="146">
        <v>-34.69373323282943</v>
      </c>
      <c r="G22" s="146">
        <v>65.30626676717057</v>
      </c>
    </row>
    <row r="23" spans="2:7">
      <c r="B23" s="46" t="s">
        <v>758</v>
      </c>
      <c r="C23" s="146">
        <v>7945.2774600000002</v>
      </c>
      <c r="D23" s="146">
        <v>6423.7681384800007</v>
      </c>
      <c r="E23" s="146">
        <v>-1521.5093215199995</v>
      </c>
      <c r="F23" s="146">
        <v>-19.149857625236404</v>
      </c>
      <c r="G23" s="146">
        <v>80.850142374763593</v>
      </c>
    </row>
    <row r="24" spans="2:7">
      <c r="B24" s="46" t="s">
        <v>3983</v>
      </c>
      <c r="C24" s="146">
        <v>7396.2652710000002</v>
      </c>
      <c r="D24" s="146">
        <v>6143.5512415499988</v>
      </c>
      <c r="E24" s="146">
        <v>-1252.7140294500014</v>
      </c>
      <c r="F24" s="146">
        <v>-16.93711601126267</v>
      </c>
      <c r="G24" s="146">
        <v>83.06288398873734</v>
      </c>
    </row>
    <row r="25" spans="2:7">
      <c r="B25" s="46" t="s">
        <v>3984</v>
      </c>
      <c r="C25" s="146">
        <v>549.11050499999999</v>
      </c>
      <c r="D25" s="146">
        <v>280.21689693000002</v>
      </c>
      <c r="E25" s="146">
        <v>-268.89360806999997</v>
      </c>
      <c r="F25" s="146">
        <v>-48.968942612015773</v>
      </c>
      <c r="G25" s="146">
        <v>51.031057387984234</v>
      </c>
    </row>
    <row r="26" spans="2:7">
      <c r="B26" s="46" t="s">
        <v>759</v>
      </c>
      <c r="C26" s="146">
        <v>1733.3056320000001</v>
      </c>
      <c r="D26" s="146">
        <v>1747.440791550001</v>
      </c>
      <c r="E26" s="146">
        <v>14.135159550000935</v>
      </c>
      <c r="F26" s="146">
        <v>0.81550300703118783</v>
      </c>
      <c r="G26" s="146">
        <v>100.8155030070312</v>
      </c>
    </row>
    <row r="27" spans="2:7">
      <c r="B27" s="21" t="s">
        <v>760</v>
      </c>
      <c r="C27" s="22">
        <v>280476.76949799998</v>
      </c>
      <c r="D27" s="22">
        <v>214019.5379737</v>
      </c>
      <c r="E27" s="22">
        <v>-66457.231524299976</v>
      </c>
      <c r="F27" s="22">
        <v>-23.694379981360228</v>
      </c>
      <c r="G27" s="22">
        <v>76.305620018639772</v>
      </c>
    </row>
    <row r="28" spans="2:7">
      <c r="B28" s="21" t="s">
        <v>761</v>
      </c>
      <c r="C28" s="22">
        <v>59392.801191999999</v>
      </c>
      <c r="D28" s="22">
        <v>55633.472646259994</v>
      </c>
      <c r="E28" s="22">
        <v>-3759.3285457400052</v>
      </c>
      <c r="F28" s="22">
        <v>-6.3296030331810211</v>
      </c>
      <c r="G28" s="22">
        <v>93.670396966818984</v>
      </c>
    </row>
    <row r="29" spans="2:7">
      <c r="B29" s="21" t="s">
        <v>762</v>
      </c>
      <c r="C29" s="22">
        <v>339869.57068999996</v>
      </c>
      <c r="D29" s="22">
        <v>269653.01061996003</v>
      </c>
      <c r="E29" s="22">
        <v>-70216.560070039937</v>
      </c>
      <c r="F29" s="22">
        <v>-20.659854875353197</v>
      </c>
      <c r="G29" s="22">
        <v>79.340145124646796</v>
      </c>
    </row>
    <row r="30" spans="2:7">
      <c r="B30" s="21" t="s">
        <v>763</v>
      </c>
      <c r="C30" s="22">
        <v>200370.94068999996</v>
      </c>
      <c r="D30" s="22">
        <v>186970.28950761002</v>
      </c>
      <c r="E30" s="22">
        <v>-13400.651182389935</v>
      </c>
      <c r="F30" s="22">
        <v>-6.6879214801524007</v>
      </c>
      <c r="G30" s="22">
        <v>93.312078519847603</v>
      </c>
    </row>
    <row r="31" spans="2:7">
      <c r="B31" s="802" t="s">
        <v>764</v>
      </c>
      <c r="C31" s="870"/>
      <c r="D31" s="870"/>
      <c r="E31" s="870"/>
      <c r="F31" s="870"/>
      <c r="G31" s="803"/>
    </row>
    <row r="32" spans="2:7">
      <c r="B32" s="21" t="s">
        <v>765</v>
      </c>
      <c r="C32" s="22"/>
      <c r="D32" s="22"/>
      <c r="E32" s="22"/>
      <c r="F32" s="22"/>
      <c r="G32" s="22"/>
    </row>
    <row r="33" spans="2:7">
      <c r="B33" s="52" t="s">
        <v>766</v>
      </c>
      <c r="C33" s="146"/>
      <c r="D33" s="146"/>
      <c r="E33" s="146"/>
      <c r="F33" s="146"/>
      <c r="G33" s="146"/>
    </row>
    <row r="34" spans="2:7">
      <c r="B34" s="52" t="s">
        <v>767</v>
      </c>
      <c r="C34" s="146">
        <v>225523.99127899998</v>
      </c>
      <c r="D34" s="146">
        <v>174585.41407387995</v>
      </c>
      <c r="E34" s="146">
        <v>-50938.577205120033</v>
      </c>
      <c r="F34" s="146"/>
      <c r="G34" s="146"/>
    </row>
    <row r="35" spans="2:7">
      <c r="B35" s="52" t="s">
        <v>768</v>
      </c>
      <c r="C35" s="146">
        <v>10065.200000000001</v>
      </c>
      <c r="D35" s="146">
        <v>5324.4117147200013</v>
      </c>
      <c r="E35" s="146">
        <v>-4740.7882852799994</v>
      </c>
      <c r="F35" s="146"/>
      <c r="G35" s="146"/>
    </row>
    <row r="36" spans="2:7">
      <c r="B36" s="52" t="s">
        <v>72</v>
      </c>
      <c r="C36" s="146">
        <v>104290.5</v>
      </c>
      <c r="D36" s="146">
        <v>89743.184831360093</v>
      </c>
      <c r="E36" s="146">
        <v>-14547.315168639907</v>
      </c>
      <c r="F36" s="146"/>
      <c r="G36" s="146"/>
    </row>
    <row r="37" spans="2:7">
      <c r="B37" s="21" t="s">
        <v>762</v>
      </c>
      <c r="C37" s="22">
        <v>339879.69127900002</v>
      </c>
      <c r="D37" s="22">
        <v>269653.01061996003</v>
      </c>
      <c r="E37" s="22">
        <v>-70226.680659039994</v>
      </c>
      <c r="F37" s="22"/>
      <c r="G37" s="22"/>
    </row>
    <row r="38" spans="2:7">
      <c r="B38" s="52" t="s">
        <v>769</v>
      </c>
      <c r="C38" s="146"/>
      <c r="D38" s="146"/>
      <c r="E38" s="146"/>
      <c r="F38" s="146"/>
      <c r="G38" s="146"/>
    </row>
    <row r="39" spans="2:7">
      <c r="B39" s="21" t="s">
        <v>770</v>
      </c>
      <c r="C39" s="22">
        <v>813.65988800000002</v>
      </c>
      <c r="D39" s="22"/>
      <c r="E39" s="22">
        <v>-813.65988800000002</v>
      </c>
      <c r="F39" s="22"/>
      <c r="G39" s="22"/>
    </row>
    <row r="40" spans="2:7">
      <c r="B40" s="21" t="s">
        <v>771</v>
      </c>
      <c r="C40" s="22">
        <v>745</v>
      </c>
      <c r="D40" s="22"/>
      <c r="E40" s="22">
        <v>-745</v>
      </c>
      <c r="F40" s="22"/>
      <c r="G40" s="22"/>
    </row>
    <row r="41" spans="2:7">
      <c r="B41" s="52" t="s">
        <v>772</v>
      </c>
      <c r="C41" s="146">
        <v>50</v>
      </c>
      <c r="D41" s="146"/>
      <c r="E41" s="146">
        <v>-50</v>
      </c>
      <c r="F41" s="146"/>
      <c r="G41" s="146"/>
    </row>
    <row r="42" spans="2:7">
      <c r="B42" s="52" t="s">
        <v>773</v>
      </c>
      <c r="C42" s="146">
        <v>690</v>
      </c>
      <c r="D42" s="146"/>
      <c r="E42" s="146">
        <v>-690</v>
      </c>
      <c r="F42" s="146"/>
      <c r="G42" s="146"/>
    </row>
    <row r="43" spans="2:7">
      <c r="B43" s="52" t="s">
        <v>774</v>
      </c>
      <c r="C43" s="146">
        <v>0</v>
      </c>
      <c r="D43" s="146"/>
      <c r="E43" s="146">
        <v>0</v>
      </c>
      <c r="F43" s="146"/>
      <c r="G43" s="146"/>
    </row>
    <row r="44" spans="2:7">
      <c r="B44" s="52" t="s">
        <v>775</v>
      </c>
      <c r="C44" s="146">
        <v>5</v>
      </c>
      <c r="D44" s="146"/>
      <c r="E44" s="146">
        <v>-5</v>
      </c>
      <c r="F44" s="146"/>
      <c r="G44" s="146"/>
    </row>
    <row r="45" spans="2:7">
      <c r="B45" s="21" t="s">
        <v>776</v>
      </c>
      <c r="C45" s="22">
        <v>22085.955325000003</v>
      </c>
      <c r="D45" s="22">
        <v>14273.367890529995</v>
      </c>
      <c r="E45" s="22">
        <v>-7812.5874344700078</v>
      </c>
      <c r="F45" s="22">
        <v>-35.373554458052439</v>
      </c>
      <c r="G45" s="22">
        <v>64.626445541947561</v>
      </c>
    </row>
    <row r="46" spans="2:7">
      <c r="B46" s="21" t="s">
        <v>777</v>
      </c>
      <c r="C46" s="22">
        <v>278918.10960999998</v>
      </c>
      <c r="D46" s="22">
        <v>214019.5379737</v>
      </c>
      <c r="E46" s="22">
        <v>-64898.571636299981</v>
      </c>
      <c r="F46" s="22">
        <v>-23.267966259718687</v>
      </c>
      <c r="G46" s="22">
        <v>76.73203374028131</v>
      </c>
    </row>
    <row r="47" spans="2:7">
      <c r="B47" s="21" t="s">
        <v>778</v>
      </c>
      <c r="C47" s="22">
        <v>338310.91080199997</v>
      </c>
      <c r="D47" s="22">
        <v>269653.01061996003</v>
      </c>
      <c r="E47" s="22">
        <v>-68657.900182039943</v>
      </c>
      <c r="F47" s="22">
        <v>-20.294320398736033</v>
      </c>
      <c r="G47" s="22">
        <v>79.705679601263967</v>
      </c>
    </row>
    <row r="48" spans="2:7">
      <c r="B48" s="21" t="s">
        <v>779</v>
      </c>
      <c r="C48" s="22">
        <v>198812.28080199996</v>
      </c>
      <c r="D48" s="22">
        <v>186970.28950761002</v>
      </c>
      <c r="E48" s="22">
        <v>-11841.99129438994</v>
      </c>
      <c r="F48" s="22">
        <v>-5.9563681109737638</v>
      </c>
      <c r="G48" s="22">
        <v>94.04363188902623</v>
      </c>
    </row>
    <row r="49" spans="2:7" ht="149.25" customHeight="1">
      <c r="B49" s="763" t="s">
        <v>5831</v>
      </c>
      <c r="C49" s="763"/>
      <c r="D49" s="763"/>
      <c r="E49" s="763"/>
      <c r="F49" s="763"/>
      <c r="G49" s="763"/>
    </row>
    <row r="50" spans="2:7" ht="15" customHeight="1"/>
    <row r="70" ht="69.75" hidden="1" customHeight="1"/>
  </sheetData>
  <mergeCells count="8">
    <mergeCell ref="B3:G3"/>
    <mergeCell ref="B31:G31"/>
    <mergeCell ref="B49:G49"/>
    <mergeCell ref="B4:B5"/>
    <mergeCell ref="C4:C5"/>
    <mergeCell ref="D4:D5"/>
    <mergeCell ref="E4:F4"/>
    <mergeCell ref="G4:G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085FC-75CD-448B-8137-7F4BC67FD48C}">
  <sheetPr codeName="Folha145">
    <tabColor rgb="FF0035BA"/>
  </sheetPr>
  <dimension ref="A1:E60"/>
  <sheetViews>
    <sheetView showGridLines="0" workbookViewId="0">
      <selection activeCell="B3" sqref="B3:C3"/>
    </sheetView>
  </sheetViews>
  <sheetFormatPr baseColWidth="10" defaultColWidth="0" defaultRowHeight="15" customHeight="1" zeroHeight="1"/>
  <cols>
    <col min="1" max="1" width="9.1640625" customWidth="1"/>
    <col min="2" max="2" width="69.5" customWidth="1"/>
    <col min="3" max="3" width="8.5" customWidth="1"/>
    <col min="4" max="4" width="42.83203125" customWidth="1"/>
    <col min="5" max="16384" width="9.1640625" hidden="1"/>
  </cols>
  <sheetData>
    <row r="1" spans="1:5" ht="100" customHeight="1">
      <c r="A1" s="20" t="s">
        <v>50</v>
      </c>
    </row>
    <row r="2" spans="1:5" ht="29.25" customHeight="1">
      <c r="B2" s="781" t="s">
        <v>5863</v>
      </c>
      <c r="C2" s="781"/>
      <c r="D2" s="9"/>
      <c r="E2" s="267"/>
    </row>
    <row r="3" spans="1:5" s="10" customFormat="1" ht="11">
      <c r="B3" s="790" t="s">
        <v>51</v>
      </c>
      <c r="C3" s="790"/>
    </row>
    <row r="4" spans="1:5" ht="20" customHeight="1">
      <c r="B4" s="11" t="s">
        <v>5400</v>
      </c>
      <c r="C4" s="11" t="s">
        <v>3606</v>
      </c>
    </row>
    <row r="5" spans="1:5">
      <c r="B5" s="636" t="s">
        <v>2967</v>
      </c>
      <c r="C5" s="629">
        <v>2964.8457678000004</v>
      </c>
    </row>
    <row r="6" spans="1:5">
      <c r="B6" s="637" t="s">
        <v>326</v>
      </c>
      <c r="C6" s="119">
        <v>1434.5150000000001</v>
      </c>
    </row>
    <row r="7" spans="1:5">
      <c r="B7" s="637" t="s">
        <v>5401</v>
      </c>
      <c r="C7" s="119">
        <v>1098.215492</v>
      </c>
    </row>
    <row r="8" spans="1:5">
      <c r="B8" s="637" t="s">
        <v>323</v>
      </c>
      <c r="C8" s="119">
        <v>223.934405</v>
      </c>
    </row>
    <row r="9" spans="1:5">
      <c r="B9" s="637" t="s">
        <v>5402</v>
      </c>
      <c r="C9" s="119">
        <v>64.049700000000001</v>
      </c>
    </row>
    <row r="10" spans="1:5">
      <c r="B10" s="637" t="s">
        <v>5403</v>
      </c>
      <c r="C10" s="119">
        <v>57.511018999999997</v>
      </c>
    </row>
    <row r="11" spans="1:5">
      <c r="B11" s="637" t="s">
        <v>5404</v>
      </c>
      <c r="C11" s="119">
        <v>54.131819999999998</v>
      </c>
    </row>
    <row r="12" spans="1:5">
      <c r="B12" s="637" t="s">
        <v>4649</v>
      </c>
      <c r="C12" s="119">
        <v>11.5</v>
      </c>
    </row>
    <row r="13" spans="1:5">
      <c r="B13" s="637" t="s">
        <v>5405</v>
      </c>
      <c r="C13" s="119">
        <v>10</v>
      </c>
    </row>
    <row r="14" spans="1:5">
      <c r="B14" s="637" t="s">
        <v>5406</v>
      </c>
      <c r="C14" s="119">
        <v>10</v>
      </c>
    </row>
    <row r="15" spans="1:5">
      <c r="B15" s="637" t="s">
        <v>5407</v>
      </c>
      <c r="C15" s="119">
        <v>0.98833180000000009</v>
      </c>
    </row>
    <row r="16" spans="1:5">
      <c r="B16" s="636" t="s">
        <v>4461</v>
      </c>
      <c r="C16" s="629">
        <v>104.36147375</v>
      </c>
    </row>
    <row r="17" spans="2:3">
      <c r="B17" s="637" t="s">
        <v>5408</v>
      </c>
      <c r="C17" s="119">
        <v>75</v>
      </c>
    </row>
    <row r="18" spans="2:3">
      <c r="B18" s="637" t="s">
        <v>5409</v>
      </c>
      <c r="C18" s="119">
        <v>17.286063909999999</v>
      </c>
    </row>
    <row r="19" spans="2:3">
      <c r="B19" s="637" t="s">
        <v>5410</v>
      </c>
      <c r="C19" s="119">
        <v>4.5051735300000004</v>
      </c>
    </row>
    <row r="20" spans="2:3">
      <c r="B20" s="637" t="s">
        <v>5411</v>
      </c>
      <c r="C20" s="119">
        <v>4.1682567500000003</v>
      </c>
    </row>
    <row r="21" spans="2:3">
      <c r="B21" s="637" t="s">
        <v>5412</v>
      </c>
      <c r="C21" s="119">
        <v>2.6763045600000002</v>
      </c>
    </row>
    <row r="22" spans="2:3">
      <c r="B22" s="637" t="s">
        <v>5413</v>
      </c>
      <c r="C22" s="119">
        <v>0.58430099999999996</v>
      </c>
    </row>
    <row r="23" spans="2:3">
      <c r="B23" s="637" t="s">
        <v>5414</v>
      </c>
      <c r="C23" s="119">
        <v>0.141374</v>
      </c>
    </row>
    <row r="24" spans="2:3">
      <c r="B24" s="641" t="s">
        <v>56</v>
      </c>
      <c r="C24" s="19">
        <v>3069.2072415500006</v>
      </c>
    </row>
    <row r="25" spans="2:3" ht="39.75" customHeight="1">
      <c r="B25" s="798" t="s">
        <v>5725</v>
      </c>
      <c r="C25" s="799"/>
    </row>
    <row r="26" spans="2:3"/>
    <row r="27" spans="2:3" hidden="1"/>
    <row r="28" spans="2:3" hidden="1"/>
    <row r="29" spans="2:3" hidden="1"/>
    <row r="30" spans="2:3" hidden="1"/>
    <row r="31" spans="2:3" hidden="1"/>
    <row r="32" spans="2:3"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t="69.75" hidden="1" customHeight="1"/>
    <row r="60" hidden="1"/>
  </sheetData>
  <mergeCells count="3">
    <mergeCell ref="B25:C25"/>
    <mergeCell ref="B2:C2"/>
    <mergeCell ref="B3:C3"/>
  </mergeCells>
  <pageMargins left="0.7" right="0.7" top="0.75" bottom="0.75" header="0.3" footer="0.3"/>
  <pageSetup paperSize="9" orientation="portrait" r:id="rId1"/>
  <ignoredErrors>
    <ignoredError sqref="C4" numberStoredAsText="1"/>
  </ignoredErrors>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0D836-4DD0-4A7D-826A-54A20F200828}">
  <sheetPr codeName="Folha41">
    <tabColor rgb="FF0035BA"/>
  </sheetPr>
  <dimension ref="A1:G68"/>
  <sheetViews>
    <sheetView showGridLines="0" workbookViewId="0">
      <selection activeCell="B3" sqref="B3:D3"/>
    </sheetView>
  </sheetViews>
  <sheetFormatPr baseColWidth="10" defaultColWidth="0" defaultRowHeight="15" customHeight="1" zeroHeight="1"/>
  <cols>
    <col min="1" max="1" width="9.1640625" customWidth="1"/>
    <col min="2" max="2" width="42.6640625" customWidth="1"/>
    <col min="3" max="4" width="12.1640625" customWidth="1"/>
    <col min="5" max="5" width="56.5" customWidth="1"/>
    <col min="6" max="6" width="10.33203125" hidden="1" customWidth="1"/>
    <col min="7" max="7" width="24.83203125" hidden="1" customWidth="1"/>
    <col min="8" max="16384" width="9.1640625" hidden="1"/>
  </cols>
  <sheetData>
    <row r="1" spans="1:6" ht="100" customHeight="1">
      <c r="A1" s="20" t="s">
        <v>50</v>
      </c>
    </row>
    <row r="2" spans="1:6" ht="16">
      <c r="B2" s="9" t="s">
        <v>37</v>
      </c>
      <c r="C2" s="9"/>
      <c r="D2" s="9"/>
      <c r="E2" s="9"/>
      <c r="F2" s="9"/>
    </row>
    <row r="3" spans="1:6">
      <c r="B3" s="790" t="s">
        <v>51</v>
      </c>
      <c r="C3" s="790"/>
      <c r="D3" s="790"/>
      <c r="E3" s="10"/>
      <c r="F3" s="10"/>
    </row>
    <row r="4" spans="1:6" ht="20" customHeight="1">
      <c r="B4" s="797" t="s">
        <v>780</v>
      </c>
      <c r="C4" s="11" t="s">
        <v>781</v>
      </c>
      <c r="D4" s="11" t="s">
        <v>782</v>
      </c>
    </row>
    <row r="5" spans="1:6" ht="30" customHeight="1">
      <c r="B5" s="797"/>
      <c r="C5" s="139" t="s">
        <v>338</v>
      </c>
      <c r="D5" s="11" t="s">
        <v>783</v>
      </c>
    </row>
    <row r="6" spans="1:6" ht="15" customHeight="1">
      <c r="B6" s="46" t="s">
        <v>784</v>
      </c>
      <c r="C6" s="146">
        <v>2.3725023099999998</v>
      </c>
      <c r="D6" s="146">
        <v>3.0071820996862196E-2</v>
      </c>
    </row>
    <row r="7" spans="1:6" ht="15" customHeight="1">
      <c r="B7" s="46" t="s">
        <v>744</v>
      </c>
      <c r="C7" s="146">
        <v>119.64396187999999</v>
      </c>
      <c r="D7" s="146">
        <v>1.51650507982467</v>
      </c>
    </row>
    <row r="8" spans="1:6" ht="15" customHeight="1">
      <c r="B8" s="46" t="s">
        <v>745</v>
      </c>
      <c r="C8" s="146">
        <v>40.695278510000001</v>
      </c>
      <c r="D8" s="146">
        <v>0.51581873097108721</v>
      </c>
    </row>
    <row r="9" spans="1:6" ht="15" customHeight="1">
      <c r="B9" s="46" t="s">
        <v>746</v>
      </c>
      <c r="C9" s="146">
        <v>336.99746373999994</v>
      </c>
      <c r="D9" s="146">
        <v>4.2714931670544241</v>
      </c>
    </row>
    <row r="10" spans="1:6" ht="15" customHeight="1">
      <c r="B10" s="46" t="s">
        <v>747</v>
      </c>
      <c r="C10" s="146">
        <v>119.91733347000003</v>
      </c>
      <c r="D10" s="146">
        <v>1.5199701055426467</v>
      </c>
    </row>
    <row r="11" spans="1:6" ht="15" customHeight="1">
      <c r="B11" s="46" t="s">
        <v>748</v>
      </c>
      <c r="C11" s="146">
        <v>49.791928290000001</v>
      </c>
      <c r="D11" s="146">
        <v>0.63112012507396842</v>
      </c>
    </row>
    <row r="12" spans="1:6" ht="15" customHeight="1">
      <c r="B12" s="46" t="s">
        <v>749</v>
      </c>
      <c r="C12" s="146">
        <v>140.23653734000001</v>
      </c>
      <c r="D12" s="146">
        <v>1.7775190482778758</v>
      </c>
    </row>
    <row r="13" spans="1:6" ht="15" customHeight="1">
      <c r="B13" s="46" t="s">
        <v>751</v>
      </c>
      <c r="C13" s="146">
        <v>932.38952319999999</v>
      </c>
      <c r="D13" s="146">
        <v>11.818176413501613</v>
      </c>
    </row>
    <row r="14" spans="1:6">
      <c r="B14" s="46" t="s">
        <v>752</v>
      </c>
      <c r="C14" s="146">
        <v>131.56960177000002</v>
      </c>
      <c r="D14" s="146">
        <v>1.6676643459436229</v>
      </c>
    </row>
    <row r="15" spans="1:6" ht="15" customHeight="1">
      <c r="B15" s="46" t="s">
        <v>785</v>
      </c>
      <c r="C15" s="146">
        <v>827.29510028999994</v>
      </c>
      <c r="D15" s="146">
        <v>10.486088912386366</v>
      </c>
    </row>
    <row r="16" spans="1:6" ht="15" customHeight="1">
      <c r="B16" s="46" t="s">
        <v>786</v>
      </c>
      <c r="C16" s="146">
        <v>381.00804281999996</v>
      </c>
      <c r="D16" s="146">
        <v>4.8293338277288527</v>
      </c>
    </row>
    <row r="17" spans="2:4" ht="15" customHeight="1">
      <c r="B17" s="46" t="s">
        <v>755</v>
      </c>
      <c r="C17" s="146">
        <v>223.51374933000005</v>
      </c>
      <c r="D17" s="146">
        <v>2.8330701436447874</v>
      </c>
    </row>
    <row r="18" spans="2:4" ht="15" customHeight="1">
      <c r="B18" s="46" t="s">
        <v>756</v>
      </c>
      <c r="C18" s="146">
        <v>328.95980883000004</v>
      </c>
      <c r="D18" s="146">
        <v>4.1696146910380749</v>
      </c>
    </row>
    <row r="19" spans="2:4" ht="15" customHeight="1">
      <c r="B19" s="46" t="s">
        <v>757</v>
      </c>
      <c r="C19" s="146">
        <v>1074.4678886299996</v>
      </c>
      <c r="D19" s="146">
        <v>13.619040907807511</v>
      </c>
    </row>
    <row r="20" spans="2:4" ht="15" customHeight="1">
      <c r="B20" s="46" t="s">
        <v>758</v>
      </c>
      <c r="C20" s="146">
        <v>2600.19532751</v>
      </c>
      <c r="D20" s="146">
        <v>32.957863988658538</v>
      </c>
    </row>
    <row r="21" spans="2:4" ht="15" customHeight="1">
      <c r="B21" s="46" t="s">
        <v>759</v>
      </c>
      <c r="C21" s="146">
        <v>580.39937177000036</v>
      </c>
      <c r="D21" s="146">
        <v>7.3566486915491032</v>
      </c>
    </row>
    <row r="22" spans="2:4" ht="15" customHeight="1">
      <c r="B22" s="13" t="s">
        <v>787</v>
      </c>
      <c r="C22" s="19">
        <v>7889.4534196899995</v>
      </c>
      <c r="D22" s="19">
        <v>100</v>
      </c>
    </row>
    <row r="23" spans="2:4" ht="15" customHeight="1">
      <c r="B23" s="13" t="s">
        <v>788</v>
      </c>
      <c r="C23" s="19">
        <v>6938.5874706699997</v>
      </c>
      <c r="D23" s="19">
        <v>87.947632130676013</v>
      </c>
    </row>
    <row r="24" spans="2:4" ht="15" customHeight="1">
      <c r="B24" s="145" t="s">
        <v>769</v>
      </c>
      <c r="C24" s="146"/>
      <c r="D24" s="146"/>
    </row>
    <row r="25" spans="2:4" ht="15" customHeight="1">
      <c r="B25" s="52" t="s">
        <v>789</v>
      </c>
      <c r="C25" s="146">
        <v>466.25726925999999</v>
      </c>
      <c r="D25" s="146"/>
    </row>
    <row r="26" spans="2:4" ht="15" customHeight="1">
      <c r="B26" s="52" t="s">
        <v>790</v>
      </c>
      <c r="C26" s="146">
        <v>484.60867975999997</v>
      </c>
      <c r="D26" s="146"/>
    </row>
    <row r="27" spans="2:4" ht="33.75" customHeight="1">
      <c r="B27" s="763" t="s">
        <v>791</v>
      </c>
      <c r="C27" s="763"/>
      <c r="D27" s="763"/>
    </row>
    <row r="28" spans="2:4" ht="15" customHeight="1"/>
    <row r="68" ht="69.75" hidden="1" customHeight="1"/>
  </sheetData>
  <mergeCells count="3">
    <mergeCell ref="B4:B5"/>
    <mergeCell ref="B27:D27"/>
    <mergeCell ref="B3:D3"/>
  </mergeCells>
  <conditionalFormatting sqref="D22:D23">
    <cfRule type="cellIs" dxfId="23" priority="1" operator="equal">
      <formula>0</formula>
    </cfRule>
  </conditionalFormatting>
  <pageMargins left="0.7" right="0.7" top="0.75" bottom="0.75" header="0.3" footer="0.3"/>
  <pageSetup paperSize="9" orientation="portrait" horizontalDpi="200" verticalDpi="200" r:id="rId1"/>
  <ignoredErrors>
    <ignoredError sqref="C5:D5" numberStoredAsText="1"/>
  </ignoredErrors>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F83B8-FB4E-4B4C-8E56-DC89AD5E16F6}">
  <sheetPr codeName="Folha42">
    <tabColor rgb="FF0035BA"/>
  </sheetPr>
  <dimension ref="A1:G68"/>
  <sheetViews>
    <sheetView showGridLines="0" workbookViewId="0">
      <selection activeCell="E14" sqref="E14"/>
    </sheetView>
  </sheetViews>
  <sheetFormatPr baseColWidth="10" defaultColWidth="0" defaultRowHeight="15" customHeight="1" zeroHeight="1"/>
  <cols>
    <col min="1" max="1" width="9.1640625" customWidth="1"/>
    <col min="2" max="2" width="42.5" customWidth="1"/>
    <col min="3" max="4" width="10.33203125" customWidth="1"/>
    <col min="5" max="5" width="59.83203125" customWidth="1"/>
    <col min="6" max="6" width="10.33203125" hidden="1" customWidth="1"/>
    <col min="7" max="7" width="24.83203125" hidden="1" customWidth="1"/>
    <col min="8" max="16384" width="9.1640625" hidden="1"/>
  </cols>
  <sheetData>
    <row r="1" spans="1:7" ht="100" customHeight="1">
      <c r="A1" s="20" t="s">
        <v>50</v>
      </c>
    </row>
    <row r="2" spans="1:7" ht="16">
      <c r="B2" s="9" t="s">
        <v>38</v>
      </c>
      <c r="C2" s="9"/>
      <c r="D2" s="9"/>
      <c r="E2" s="9"/>
      <c r="F2" s="9"/>
    </row>
    <row r="3" spans="1:7">
      <c r="B3" s="790" t="s">
        <v>51</v>
      </c>
      <c r="C3" s="790"/>
      <c r="D3" s="790"/>
      <c r="E3" s="10"/>
      <c r="F3" s="10"/>
    </row>
    <row r="4" spans="1:7" ht="20" customHeight="1">
      <c r="B4" s="11" t="s">
        <v>780</v>
      </c>
      <c r="C4" s="11" t="s">
        <v>781</v>
      </c>
      <c r="D4" s="11" t="s">
        <v>782</v>
      </c>
    </row>
    <row r="5" spans="1:7" ht="15" customHeight="1">
      <c r="B5" s="46" t="s">
        <v>713</v>
      </c>
      <c r="C5" s="146">
        <v>0.56520318999999997</v>
      </c>
      <c r="D5" s="459">
        <v>2.7251290620225601E-2</v>
      </c>
    </row>
    <row r="6" spans="1:7" ht="15" customHeight="1">
      <c r="B6" s="46" t="s">
        <v>714</v>
      </c>
      <c r="C6" s="146">
        <v>56.97866011</v>
      </c>
      <c r="D6" s="459">
        <v>2.7472279938983815</v>
      </c>
    </row>
    <row r="7" spans="1:7" ht="15" customHeight="1">
      <c r="B7" s="46" t="s">
        <v>715</v>
      </c>
      <c r="C7" s="146">
        <v>30.761160630000003</v>
      </c>
      <c r="D7" s="459">
        <v>1.4831503837470772</v>
      </c>
    </row>
    <row r="8" spans="1:7" ht="15" customHeight="1">
      <c r="B8" s="46" t="s">
        <v>716</v>
      </c>
      <c r="C8" s="146">
        <v>28.543425850000002</v>
      </c>
      <c r="D8" s="459">
        <v>1.3762222275058462</v>
      </c>
    </row>
    <row r="9" spans="1:7" ht="15" customHeight="1">
      <c r="B9" s="46" t="s">
        <v>717</v>
      </c>
      <c r="C9" s="146">
        <v>31.338285219999999</v>
      </c>
      <c r="D9" s="459">
        <v>1.5109764650651401</v>
      </c>
    </row>
    <row r="10" spans="1:7" ht="15" customHeight="1">
      <c r="B10" s="46" t="s">
        <v>718</v>
      </c>
      <c r="C10" s="146">
        <v>26.375942720000001</v>
      </c>
      <c r="D10" s="459">
        <v>1.2717169562421327</v>
      </c>
    </row>
    <row r="11" spans="1:7" ht="15" customHeight="1">
      <c r="B11" s="46" t="s">
        <v>719</v>
      </c>
      <c r="C11" s="146">
        <v>96.967958830000001</v>
      </c>
      <c r="D11" s="459">
        <v>4.6753133628393035</v>
      </c>
      <c r="G11" s="147"/>
    </row>
    <row r="12" spans="1:7" ht="15" customHeight="1">
      <c r="B12" s="46" t="s">
        <v>721</v>
      </c>
      <c r="C12" s="146">
        <v>798.45325409000009</v>
      </c>
      <c r="D12" s="459">
        <v>38.497450224708444</v>
      </c>
    </row>
    <row r="13" spans="1:7" ht="15" customHeight="1">
      <c r="B13" s="46" t="s">
        <v>722</v>
      </c>
      <c r="C13" s="146">
        <v>44.097257999999989</v>
      </c>
      <c r="D13" s="459">
        <v>2.1261507623710831</v>
      </c>
    </row>
    <row r="14" spans="1:7">
      <c r="B14" s="46" t="s">
        <v>723</v>
      </c>
      <c r="C14" s="146">
        <v>227.93977616000004</v>
      </c>
      <c r="D14" s="459">
        <v>10.990123895170042</v>
      </c>
    </row>
    <row r="15" spans="1:7" ht="15" customHeight="1">
      <c r="B15" s="46" t="s">
        <v>792</v>
      </c>
      <c r="C15" s="146">
        <v>78.182429489999976</v>
      </c>
      <c r="D15" s="459">
        <v>3.769568440382097</v>
      </c>
    </row>
    <row r="16" spans="1:7" ht="15" customHeight="1">
      <c r="B16" s="46" t="s">
        <v>725</v>
      </c>
      <c r="C16" s="146">
        <v>142.27382124999994</v>
      </c>
      <c r="D16" s="459">
        <v>6.8597370275524758</v>
      </c>
    </row>
    <row r="17" spans="2:4" ht="15" customHeight="1">
      <c r="B17" s="46" t="s">
        <v>726</v>
      </c>
      <c r="C17" s="146">
        <v>146.52187998000002</v>
      </c>
      <c r="D17" s="459">
        <v>7.0645573206279968</v>
      </c>
    </row>
    <row r="18" spans="2:4" ht="15" customHeight="1">
      <c r="B18" s="46" t="s">
        <v>793</v>
      </c>
      <c r="C18" s="146">
        <v>93.120291909999992</v>
      </c>
      <c r="D18" s="459">
        <v>4.4897979742111032</v>
      </c>
    </row>
    <row r="19" spans="2:4" ht="15" customHeight="1">
      <c r="B19" s="46" t="s">
        <v>794</v>
      </c>
      <c r="C19" s="146">
        <v>236.26855757000007</v>
      </c>
      <c r="D19" s="459">
        <v>11.391696368100074</v>
      </c>
    </row>
    <row r="20" spans="2:4" ht="15" customHeight="1">
      <c r="B20" s="46" t="s">
        <v>729</v>
      </c>
      <c r="C20" s="146">
        <v>35.654010579999998</v>
      </c>
      <c r="D20" s="459">
        <v>1.7190593069585796</v>
      </c>
    </row>
    <row r="21" spans="2:4" ht="15" customHeight="1">
      <c r="B21" s="13" t="s">
        <v>788</v>
      </c>
      <c r="C21" s="19">
        <v>2074.04191558</v>
      </c>
      <c r="D21" s="460">
        <v>100</v>
      </c>
    </row>
    <row r="22" spans="2:4" ht="15" customHeight="1">
      <c r="B22" s="13" t="s">
        <v>795</v>
      </c>
      <c r="C22" s="19">
        <v>1585.0292853199987</v>
      </c>
      <c r="D22" s="460">
        <v>76.422239753855209</v>
      </c>
    </row>
    <row r="23" spans="2:4" ht="52.5" customHeight="1">
      <c r="B23" s="763" t="s">
        <v>5832</v>
      </c>
      <c r="C23" s="763"/>
      <c r="D23" s="763"/>
    </row>
    <row r="68" ht="69.75" hidden="1" customHeight="1"/>
  </sheetData>
  <mergeCells count="2">
    <mergeCell ref="B23:D23"/>
    <mergeCell ref="B3:D3"/>
  </mergeCells>
  <conditionalFormatting sqref="D21:D22">
    <cfRule type="cellIs" dxfId="22" priority="1" operator="equal">
      <formula>0</formula>
    </cfRule>
  </conditionalFormatting>
  <pageMargins left="0.7" right="0.7" top="0.75" bottom="0.75" header="0.3" footer="0.3"/>
  <drawing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A1AB-02FB-479E-B9B6-F4039510FD63}">
  <sheetPr codeName="Folha43">
    <tabColor rgb="FF0035BA"/>
  </sheetPr>
  <dimension ref="A1:G68"/>
  <sheetViews>
    <sheetView showGridLines="0" workbookViewId="0">
      <selection activeCell="G13" sqref="G13"/>
    </sheetView>
  </sheetViews>
  <sheetFormatPr baseColWidth="10" defaultColWidth="0" defaultRowHeight="15" customHeight="1" zeroHeight="1"/>
  <cols>
    <col min="1" max="1" width="9.1640625" customWidth="1"/>
    <col min="2" max="2" width="38.6640625" customWidth="1"/>
    <col min="3" max="6" width="12.83203125" customWidth="1"/>
    <col min="7" max="7" width="35.5" customWidth="1"/>
    <col min="8" max="16384" width="9.1640625" hidden="1"/>
  </cols>
  <sheetData>
    <row r="1" spans="1:6" ht="100" customHeight="1">
      <c r="A1" s="20" t="s">
        <v>50</v>
      </c>
    </row>
    <row r="2" spans="1:6" ht="16">
      <c r="B2" s="9" t="s">
        <v>39</v>
      </c>
      <c r="C2" s="9"/>
      <c r="D2" s="9"/>
      <c r="E2" s="9"/>
      <c r="F2" s="9"/>
    </row>
    <row r="3" spans="1:6">
      <c r="B3" s="790" t="s">
        <v>796</v>
      </c>
      <c r="C3" s="790"/>
      <c r="D3" s="790"/>
      <c r="E3" s="790"/>
      <c r="F3" s="790"/>
    </row>
    <row r="4" spans="1:6" ht="20" customHeight="1">
      <c r="B4" s="797" t="s">
        <v>332</v>
      </c>
      <c r="C4" s="791" t="s">
        <v>845</v>
      </c>
      <c r="D4" s="793"/>
      <c r="E4" s="791" t="s">
        <v>846</v>
      </c>
      <c r="F4" s="793"/>
    </row>
    <row r="5" spans="1:6" ht="30" customHeight="1">
      <c r="B5" s="797"/>
      <c r="C5" s="11" t="s">
        <v>797</v>
      </c>
      <c r="D5" s="11" t="s">
        <v>798</v>
      </c>
      <c r="E5" s="11" t="s">
        <v>797</v>
      </c>
      <c r="F5" s="11" t="s">
        <v>799</v>
      </c>
    </row>
    <row r="6" spans="1:6">
      <c r="B6" s="21" t="s">
        <v>800</v>
      </c>
      <c r="C6" s="22">
        <v>5440.2598989999997</v>
      </c>
      <c r="D6" s="22">
        <v>5099.374847</v>
      </c>
      <c r="E6" s="22">
        <v>5327.2548904399991</v>
      </c>
      <c r="F6" s="22">
        <v>4991.2844133199997</v>
      </c>
    </row>
    <row r="7" spans="1:6">
      <c r="B7" s="148" t="s">
        <v>801</v>
      </c>
      <c r="C7" s="119">
        <v>329.41697399999998</v>
      </c>
      <c r="D7" s="119">
        <v>329.41697399999998</v>
      </c>
      <c r="E7" s="119">
        <v>323.49854266</v>
      </c>
      <c r="F7" s="119">
        <v>323.49854266</v>
      </c>
    </row>
    <row r="8" spans="1:6">
      <c r="B8" s="148" t="s">
        <v>802</v>
      </c>
      <c r="C8" s="119">
        <v>52.225285999999997</v>
      </c>
      <c r="D8" s="119">
        <v>52.225285999999997</v>
      </c>
      <c r="E8" s="119">
        <v>36.864448109999998</v>
      </c>
      <c r="F8" s="119">
        <v>36.864448109999998</v>
      </c>
    </row>
    <row r="9" spans="1:6">
      <c r="B9" s="148" t="s">
        <v>803</v>
      </c>
      <c r="C9" s="119">
        <v>1.4421E-2</v>
      </c>
      <c r="D9" s="119">
        <v>1.4421E-2</v>
      </c>
      <c r="E9" s="119">
        <v>1.1292089999999999E-2</v>
      </c>
      <c r="F9" s="119">
        <v>1.1292089999999999E-2</v>
      </c>
    </row>
    <row r="10" spans="1:6">
      <c r="B10" s="148" t="s">
        <v>804</v>
      </c>
      <c r="C10" s="119">
        <v>5033.4694449999997</v>
      </c>
      <c r="D10" s="119">
        <v>4692.5843930000001</v>
      </c>
      <c r="E10" s="119">
        <v>4947.2970601099996</v>
      </c>
      <c r="F10" s="119">
        <v>4611.3265829900001</v>
      </c>
    </row>
    <row r="11" spans="1:6">
      <c r="B11" s="149" t="s">
        <v>805</v>
      </c>
      <c r="C11" s="119">
        <v>340.88505199999997</v>
      </c>
      <c r="D11" s="119"/>
      <c r="E11" s="119">
        <v>335.97047712</v>
      </c>
      <c r="F11" s="119"/>
    </row>
    <row r="12" spans="1:6">
      <c r="B12" s="148" t="s">
        <v>806</v>
      </c>
      <c r="C12" s="119">
        <v>18.900448999999998</v>
      </c>
      <c r="D12" s="119">
        <v>18.900448999999998</v>
      </c>
      <c r="E12" s="119">
        <v>18.81671395</v>
      </c>
      <c r="F12" s="119">
        <v>18.81671395</v>
      </c>
    </row>
    <row r="13" spans="1:6">
      <c r="B13" s="149" t="s">
        <v>807</v>
      </c>
      <c r="C13" s="119">
        <v>6.2333239999999996</v>
      </c>
      <c r="D13" s="119">
        <v>6.2333239999999996</v>
      </c>
      <c r="E13" s="119">
        <v>0.76683352000000005</v>
      </c>
      <c r="F13" s="119">
        <v>0.76683352000000005</v>
      </c>
    </row>
    <row r="14" spans="1:6">
      <c r="B14" s="21" t="s">
        <v>808</v>
      </c>
      <c r="C14" s="22">
        <v>645.83779200000004</v>
      </c>
      <c r="D14" s="22">
        <v>634.80053299999997</v>
      </c>
      <c r="E14" s="22">
        <v>629.53071026999999</v>
      </c>
      <c r="F14" s="22">
        <v>618.76844197000003</v>
      </c>
    </row>
    <row r="15" spans="1:6">
      <c r="B15" s="148" t="s">
        <v>809</v>
      </c>
      <c r="C15" s="119">
        <v>23.675369</v>
      </c>
      <c r="D15" s="119">
        <v>23.675369</v>
      </c>
      <c r="E15" s="119">
        <v>9.443320550000001</v>
      </c>
      <c r="F15" s="119">
        <v>9.443320550000001</v>
      </c>
    </row>
    <row r="16" spans="1:6">
      <c r="B16" s="148" t="s">
        <v>810</v>
      </c>
      <c r="C16" s="119">
        <v>604.73819000000003</v>
      </c>
      <c r="D16" s="119">
        <v>593.70093099999997</v>
      </c>
      <c r="E16" s="119">
        <v>603.7513884</v>
      </c>
      <c r="F16" s="119">
        <v>592.98912010000004</v>
      </c>
    </row>
    <row r="17" spans="2:6">
      <c r="B17" s="149" t="s">
        <v>811</v>
      </c>
      <c r="C17" s="119">
        <v>11.037259000000001</v>
      </c>
      <c r="D17" s="119"/>
      <c r="E17" s="119">
        <v>10.762268300000001</v>
      </c>
      <c r="F17" s="119"/>
    </row>
    <row r="18" spans="2:6">
      <c r="B18" s="148" t="s">
        <v>812</v>
      </c>
      <c r="C18" s="119">
        <v>16.335395999999999</v>
      </c>
      <c r="D18" s="119">
        <v>16.335395999999999</v>
      </c>
      <c r="E18" s="119">
        <v>16.335000000000001</v>
      </c>
      <c r="F18" s="119">
        <v>16.335000000000001</v>
      </c>
    </row>
    <row r="19" spans="2:6">
      <c r="B19" s="148" t="s">
        <v>813</v>
      </c>
      <c r="C19" s="119">
        <v>0</v>
      </c>
      <c r="D19" s="119">
        <v>0</v>
      </c>
      <c r="E19" s="119">
        <v>0</v>
      </c>
      <c r="F19" s="119">
        <v>0</v>
      </c>
    </row>
    <row r="20" spans="2:6">
      <c r="B20" s="148" t="s">
        <v>814</v>
      </c>
      <c r="C20" s="119">
        <v>1.0888370000000001</v>
      </c>
      <c r="D20" s="119">
        <v>1.0888370000000001</v>
      </c>
      <c r="E20" s="119">
        <v>1.00132E-3</v>
      </c>
      <c r="F20" s="119">
        <v>1.00132E-3</v>
      </c>
    </row>
    <row r="21" spans="2:6">
      <c r="B21" s="13" t="s">
        <v>815</v>
      </c>
      <c r="C21" s="19">
        <v>6086.0976909999999</v>
      </c>
      <c r="D21" s="19">
        <v>5734.1753799999997</v>
      </c>
      <c r="E21" s="19">
        <v>5956.7856007099999</v>
      </c>
      <c r="F21" s="19">
        <v>5610.0528552899996</v>
      </c>
    </row>
    <row r="22" spans="2:6">
      <c r="B22" s="13" t="s">
        <v>816</v>
      </c>
      <c r="C22" s="19">
        <v>6069.7622950000004</v>
      </c>
      <c r="D22" s="19">
        <v>5717.8399840000002</v>
      </c>
      <c r="E22" s="19">
        <v>5940.4506007099999</v>
      </c>
      <c r="F22" s="19">
        <v>5593.7178552899995</v>
      </c>
    </row>
    <row r="23" spans="2:6">
      <c r="B23" s="148" t="s">
        <v>817</v>
      </c>
      <c r="C23" s="119"/>
      <c r="D23" s="119">
        <v>351.92231099999998</v>
      </c>
      <c r="E23" s="119"/>
      <c r="F23" s="119">
        <v>346.73274542000001</v>
      </c>
    </row>
    <row r="24" spans="2:6" ht="15" customHeight="1">
      <c r="B24" s="783" t="s">
        <v>2806</v>
      </c>
      <c r="C24" s="816"/>
      <c r="D24" s="816"/>
      <c r="E24" s="816"/>
      <c r="F24" s="816"/>
    </row>
    <row r="25" spans="2:6" ht="15" customHeight="1"/>
    <row r="68" ht="69.75" hidden="1" customHeight="1"/>
  </sheetData>
  <mergeCells count="5">
    <mergeCell ref="B4:B5"/>
    <mergeCell ref="C4:D4"/>
    <mergeCell ref="E4:F4"/>
    <mergeCell ref="B24:F24"/>
    <mergeCell ref="B3:F3"/>
  </mergeCells>
  <pageMargins left="0.7" right="0.7" top="0.75" bottom="0.75" header="0.3" footer="0.3"/>
  <drawing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D6959-1153-49B3-AF9C-230F9A94742A}">
  <sheetPr codeName="Folha44">
    <tabColor rgb="FF0035BA"/>
  </sheetPr>
  <dimension ref="A1:G68"/>
  <sheetViews>
    <sheetView showGridLines="0" workbookViewId="0">
      <selection activeCell="B3" sqref="B3:D3"/>
    </sheetView>
  </sheetViews>
  <sheetFormatPr baseColWidth="10" defaultColWidth="0" defaultRowHeight="15" customHeight="1" zeroHeight="1"/>
  <cols>
    <col min="1" max="1" width="9.1640625" customWidth="1"/>
    <col min="2" max="2" width="55.1640625" customWidth="1"/>
    <col min="3" max="3" width="17.6640625" customWidth="1"/>
    <col min="4" max="4" width="11" customWidth="1"/>
    <col min="5" max="5" width="41.83203125" customWidth="1"/>
    <col min="6" max="6" width="10.33203125" hidden="1" customWidth="1"/>
    <col min="7" max="7" width="24.83203125" hidden="1" customWidth="1"/>
    <col min="8" max="16384" width="9.1640625" hidden="1"/>
  </cols>
  <sheetData>
    <row r="1" spans="1:6" ht="100" customHeight="1">
      <c r="A1" s="20" t="s">
        <v>50</v>
      </c>
    </row>
    <row r="2" spans="1:6" ht="16">
      <c r="B2" s="9" t="s">
        <v>40</v>
      </c>
      <c r="C2" s="9"/>
      <c r="D2" s="9"/>
      <c r="E2" s="9"/>
      <c r="F2" s="9"/>
    </row>
    <row r="3" spans="1:6">
      <c r="B3" s="758" t="s">
        <v>51</v>
      </c>
      <c r="C3" s="758"/>
      <c r="D3" s="758"/>
      <c r="E3" s="10"/>
      <c r="F3" s="10"/>
    </row>
    <row r="4" spans="1:6" ht="20" customHeight="1">
      <c r="B4" s="797" t="s">
        <v>819</v>
      </c>
      <c r="C4" s="797">
        <v>2023</v>
      </c>
      <c r="D4" s="797"/>
    </row>
    <row r="5" spans="1:6" ht="20" customHeight="1">
      <c r="B5" s="797"/>
      <c r="C5" s="11" t="s">
        <v>820</v>
      </c>
      <c r="D5" s="11" t="s">
        <v>781</v>
      </c>
    </row>
    <row r="6" spans="1:6">
      <c r="B6" s="21" t="s">
        <v>821</v>
      </c>
      <c r="C6" s="150">
        <v>5395258477</v>
      </c>
      <c r="D6" s="150">
        <v>5312529596.6499996</v>
      </c>
    </row>
    <row r="7" spans="1:6">
      <c r="B7" s="37" t="s">
        <v>822</v>
      </c>
      <c r="C7" s="151">
        <v>109990577</v>
      </c>
      <c r="D7" s="151">
        <v>109194684</v>
      </c>
    </row>
    <row r="8" spans="1:6">
      <c r="B8" s="73" t="s">
        <v>823</v>
      </c>
      <c r="C8" s="150">
        <v>5285267900</v>
      </c>
      <c r="D8" s="150">
        <v>5203334912.6499996</v>
      </c>
    </row>
    <row r="9" spans="1:6">
      <c r="B9" s="103" t="s">
        <v>824</v>
      </c>
      <c r="C9" s="151">
        <v>2836563478</v>
      </c>
      <c r="D9" s="151">
        <v>2836168911.3600001</v>
      </c>
    </row>
    <row r="10" spans="1:6">
      <c r="B10" s="103" t="s">
        <v>825</v>
      </c>
      <c r="C10" s="151">
        <v>510546952</v>
      </c>
      <c r="D10" s="151">
        <v>510546952</v>
      </c>
    </row>
    <row r="11" spans="1:6">
      <c r="B11" s="103" t="s">
        <v>826</v>
      </c>
      <c r="C11" s="151">
        <v>61341426</v>
      </c>
      <c r="D11" s="151">
        <v>61341426</v>
      </c>
    </row>
    <row r="12" spans="1:6">
      <c r="B12" s="103" t="s">
        <v>827</v>
      </c>
      <c r="C12" s="151">
        <v>73873104</v>
      </c>
      <c r="D12" s="151">
        <v>70164236.290000007</v>
      </c>
    </row>
    <row r="13" spans="1:6">
      <c r="B13" s="103" t="s">
        <v>828</v>
      </c>
      <c r="C13" s="151">
        <v>1287528343</v>
      </c>
      <c r="D13" s="151">
        <v>1209698790</v>
      </c>
    </row>
    <row r="14" spans="1:6">
      <c r="B14" s="37" t="s">
        <v>829</v>
      </c>
      <c r="C14" s="151">
        <v>367603467</v>
      </c>
      <c r="D14" s="151">
        <v>367603467</v>
      </c>
    </row>
    <row r="15" spans="1:6">
      <c r="B15" s="37" t="s">
        <v>830</v>
      </c>
      <c r="C15" s="151">
        <v>147811130</v>
      </c>
      <c r="D15" s="151">
        <v>147811130</v>
      </c>
    </row>
    <row r="16" spans="1:6" ht="34.5" customHeight="1">
      <c r="B16" s="763" t="s">
        <v>831</v>
      </c>
      <c r="C16" s="763"/>
      <c r="D16" s="763"/>
    </row>
    <row r="17" ht="15" customHeight="1"/>
    <row r="68" ht="69.75" hidden="1" customHeight="1"/>
  </sheetData>
  <mergeCells count="4">
    <mergeCell ref="B3:D3"/>
    <mergeCell ref="B4:B5"/>
    <mergeCell ref="C4:D4"/>
    <mergeCell ref="B16:D16"/>
  </mergeCells>
  <pageMargins left="0.7" right="0.7" top="0.75" bottom="0.75" header="0.3" footer="0.3"/>
  <drawing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34DB6-66D6-4DCA-924B-D20D30AF0E62}">
  <sheetPr codeName="Folha45">
    <tabColor rgb="FF0035BA"/>
  </sheetPr>
  <dimension ref="A1:G68"/>
  <sheetViews>
    <sheetView showGridLines="0" workbookViewId="0">
      <selection activeCell="B2" sqref="B2"/>
    </sheetView>
  </sheetViews>
  <sheetFormatPr baseColWidth="10" defaultColWidth="0" defaultRowHeight="15" customHeight="1" zeroHeight="1"/>
  <cols>
    <col min="1" max="1" width="9.1640625" customWidth="1"/>
    <col min="2" max="2" width="68.6640625" customWidth="1"/>
    <col min="3" max="5" width="14.6640625" customWidth="1"/>
    <col min="6" max="6" width="10.33203125" customWidth="1"/>
    <col min="7" max="7" width="24.83203125" hidden="1" customWidth="1"/>
    <col min="8" max="16384" width="9.1640625" hidden="1"/>
  </cols>
  <sheetData>
    <row r="1" spans="1:6" ht="100" customHeight="1">
      <c r="A1" s="20" t="s">
        <v>50</v>
      </c>
    </row>
    <row r="2" spans="1:6" ht="16">
      <c r="B2" s="9" t="s">
        <v>41</v>
      </c>
      <c r="C2" s="9"/>
      <c r="D2" s="9"/>
      <c r="E2" s="9"/>
      <c r="F2" s="9"/>
    </row>
    <row r="3" spans="1:6">
      <c r="B3" s="871" t="s">
        <v>832</v>
      </c>
      <c r="C3" s="871"/>
      <c r="D3" s="10"/>
      <c r="E3" s="10"/>
      <c r="F3" s="10"/>
    </row>
    <row r="4" spans="1:6" ht="40" customHeight="1">
      <c r="B4" s="11" t="s">
        <v>833</v>
      </c>
      <c r="C4" s="11" t="s">
        <v>845</v>
      </c>
      <c r="D4" s="11" t="s">
        <v>846</v>
      </c>
      <c r="E4" s="11" t="s">
        <v>847</v>
      </c>
    </row>
    <row r="5" spans="1:6">
      <c r="B5" s="43" t="s">
        <v>834</v>
      </c>
      <c r="C5" s="119">
        <v>393.04475300000001</v>
      </c>
      <c r="D5" s="119">
        <v>352.37177016000004</v>
      </c>
      <c r="E5" s="119">
        <v>5.9154684049397401</v>
      </c>
    </row>
    <row r="6" spans="1:6">
      <c r="B6" s="43" t="s">
        <v>835</v>
      </c>
      <c r="C6" s="119">
        <v>397.41212999999999</v>
      </c>
      <c r="D6" s="119">
        <v>394.57915751999997</v>
      </c>
      <c r="E6" s="119">
        <v>6.6240281918652499</v>
      </c>
    </row>
    <row r="7" spans="1:6">
      <c r="B7" s="43" t="s">
        <v>836</v>
      </c>
      <c r="C7" s="119">
        <v>6.7562470000000001</v>
      </c>
      <c r="D7" s="119">
        <v>5.8256999800000004</v>
      </c>
      <c r="E7" s="119">
        <v>9.7799389981496496E-2</v>
      </c>
    </row>
    <row r="8" spans="1:6">
      <c r="B8" s="43" t="s">
        <v>837</v>
      </c>
      <c r="C8" s="119">
        <v>5285.2678999999998</v>
      </c>
      <c r="D8" s="119">
        <v>5203.3349126499998</v>
      </c>
      <c r="E8" s="119">
        <v>87.3513881720001</v>
      </c>
    </row>
    <row r="9" spans="1:6">
      <c r="B9" s="43" t="s">
        <v>838</v>
      </c>
      <c r="C9" s="119">
        <v>0.113536</v>
      </c>
      <c r="D9" s="119">
        <v>7.8437499999999993E-2</v>
      </c>
      <c r="E9" s="119">
        <v>1.31677561117276E-3</v>
      </c>
    </row>
    <row r="10" spans="1:6">
      <c r="B10" s="43" t="s">
        <v>839</v>
      </c>
      <c r="C10" s="119">
        <v>8.175E-3</v>
      </c>
      <c r="D10" s="119">
        <v>7.4398800000000003E-3</v>
      </c>
      <c r="E10" s="119">
        <v>1.2489756218711699E-4</v>
      </c>
    </row>
    <row r="11" spans="1:6">
      <c r="B11" s="43" t="s">
        <v>840</v>
      </c>
      <c r="C11" s="119">
        <v>3.4949499999999998</v>
      </c>
      <c r="D11" s="119">
        <v>0.58818302</v>
      </c>
      <c r="E11" s="119">
        <v>9.8741680400565909E-3</v>
      </c>
    </row>
    <row r="12" spans="1:6">
      <c r="B12" s="13" t="s">
        <v>841</v>
      </c>
      <c r="C12" s="19">
        <v>6086.0976909999999</v>
      </c>
      <c r="D12" s="19">
        <v>5956.7856007099999</v>
      </c>
      <c r="E12" s="19" t="s">
        <v>330</v>
      </c>
    </row>
    <row r="13" spans="1:6">
      <c r="B13" s="13" t="s">
        <v>842</v>
      </c>
      <c r="C13" s="19">
        <v>5734.1753799999997</v>
      </c>
      <c r="D13" s="19">
        <v>5610.0528552899996</v>
      </c>
      <c r="E13" s="19" t="s">
        <v>330</v>
      </c>
    </row>
    <row r="14" spans="1:6">
      <c r="B14" s="13" t="s">
        <v>843</v>
      </c>
      <c r="C14" s="19">
        <v>5717.8399840000002</v>
      </c>
      <c r="D14" s="19">
        <v>5593.7178552899995</v>
      </c>
      <c r="E14" s="19" t="s">
        <v>330</v>
      </c>
    </row>
    <row r="15" spans="1:6">
      <c r="B15" s="152" t="s">
        <v>844</v>
      </c>
      <c r="C15" s="119"/>
      <c r="D15" s="119"/>
      <c r="E15" s="119"/>
    </row>
    <row r="16" spans="1:6">
      <c r="B16" s="148" t="s">
        <v>789</v>
      </c>
      <c r="C16" s="119">
        <v>16.335395999999999</v>
      </c>
      <c r="D16" s="119">
        <v>16.335000000000001</v>
      </c>
      <c r="E16" s="119"/>
    </row>
    <row r="17" spans="2:5">
      <c r="B17" s="148" t="s">
        <v>790</v>
      </c>
      <c r="C17" s="119">
        <v>0</v>
      </c>
      <c r="D17" s="119">
        <v>0</v>
      </c>
      <c r="E17" s="119"/>
    </row>
    <row r="18" spans="2:5">
      <c r="B18" s="41" t="s">
        <v>2806</v>
      </c>
      <c r="C18" s="41"/>
      <c r="D18" s="41"/>
      <c r="E18" s="41"/>
    </row>
    <row r="19" spans="2:5" ht="15" customHeight="1"/>
    <row r="68" ht="69.75" hidden="1" customHeight="1"/>
  </sheetData>
  <mergeCells count="1">
    <mergeCell ref="B3:C3"/>
  </mergeCells>
  <pageMargins left="0.7" right="0.7" top="0.75" bottom="0.75" header="0.3" footer="0.3"/>
  <drawing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7FCF2-4305-4D1B-8E8D-5065044A4EC9}">
  <sheetPr codeName="Folha103">
    <tabColor rgb="FF0035BA"/>
  </sheetPr>
  <dimension ref="A1:G49"/>
  <sheetViews>
    <sheetView showGridLines="0" workbookViewId="0">
      <selection activeCell="G17" sqref="G17"/>
    </sheetView>
  </sheetViews>
  <sheetFormatPr baseColWidth="10" defaultColWidth="0" defaultRowHeight="15" customHeight="1" zeroHeight="1"/>
  <cols>
    <col min="1" max="1" width="9.1640625" customWidth="1"/>
    <col min="2" max="2" width="43.6640625" customWidth="1"/>
    <col min="3" max="6" width="12.83203125" customWidth="1"/>
    <col min="7" max="7" width="24.83203125" customWidth="1"/>
    <col min="8" max="16384" width="9.1640625" hidden="1"/>
  </cols>
  <sheetData>
    <row r="1" spans="1:6" ht="100" customHeight="1">
      <c r="A1" s="20" t="s">
        <v>50</v>
      </c>
    </row>
    <row r="2" spans="1:6" ht="16">
      <c r="B2" s="9" t="s">
        <v>42</v>
      </c>
      <c r="C2" s="9"/>
      <c r="D2" s="9"/>
      <c r="E2" s="9"/>
      <c r="F2" s="9"/>
    </row>
    <row r="3" spans="1:6" ht="16" thickBot="1">
      <c r="B3" s="758" t="s">
        <v>796</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2040.3981610000001</v>
      </c>
      <c r="D6" s="22">
        <v>1653.3800209999999</v>
      </c>
      <c r="E6" s="22">
        <v>1709.88917122</v>
      </c>
      <c r="F6" s="22">
        <v>1336.0108984799999</v>
      </c>
    </row>
    <row r="7" spans="1:6">
      <c r="B7" s="148" t="s">
        <v>801</v>
      </c>
      <c r="C7" s="119">
        <v>259.46381300000002</v>
      </c>
      <c r="D7" s="119">
        <v>259.46381300000002</v>
      </c>
      <c r="E7" s="119">
        <v>227.63128429</v>
      </c>
      <c r="F7" s="119">
        <v>227.63128429</v>
      </c>
    </row>
    <row r="8" spans="1:6">
      <c r="B8" s="148" t="s">
        <v>802</v>
      </c>
      <c r="C8" s="119">
        <v>906.13716199999999</v>
      </c>
      <c r="D8" s="119">
        <v>906.13716199999999</v>
      </c>
      <c r="E8" s="119">
        <v>775.84870226999999</v>
      </c>
      <c r="F8" s="119">
        <v>775.84870226999999</v>
      </c>
    </row>
    <row r="9" spans="1:6">
      <c r="B9" s="148" t="s">
        <v>803</v>
      </c>
      <c r="C9" s="119">
        <v>28.158722000000001</v>
      </c>
      <c r="D9" s="119">
        <v>28.158722000000001</v>
      </c>
      <c r="E9" s="119">
        <v>18.778745969999999</v>
      </c>
      <c r="F9" s="119">
        <v>18.778745969999999</v>
      </c>
    </row>
    <row r="10" spans="1:6">
      <c r="B10" s="149" t="s">
        <v>868</v>
      </c>
      <c r="C10" s="119">
        <v>0</v>
      </c>
      <c r="D10" s="119" t="s">
        <v>330</v>
      </c>
      <c r="E10" s="119">
        <v>0</v>
      </c>
      <c r="F10" s="119" t="s">
        <v>330</v>
      </c>
    </row>
    <row r="11" spans="1:6">
      <c r="B11" s="148" t="s">
        <v>804</v>
      </c>
      <c r="C11" s="119">
        <v>580.98953800000004</v>
      </c>
      <c r="D11" s="119">
        <v>193.97139799999999</v>
      </c>
      <c r="E11" s="119">
        <v>530.52172644999996</v>
      </c>
      <c r="F11" s="119">
        <v>156.64345370999999</v>
      </c>
    </row>
    <row r="12" spans="1:6">
      <c r="B12" s="149" t="s">
        <v>805</v>
      </c>
      <c r="C12" s="119">
        <v>387.01814000000002</v>
      </c>
      <c r="D12" s="119" t="s">
        <v>330</v>
      </c>
      <c r="E12" s="119">
        <v>373.87827274</v>
      </c>
      <c r="F12" s="119" t="s">
        <v>330</v>
      </c>
    </row>
    <row r="13" spans="1:6">
      <c r="B13" s="148" t="s">
        <v>806</v>
      </c>
      <c r="C13" s="119">
        <v>1.6914999999999999E-2</v>
      </c>
      <c r="D13" s="119">
        <v>1.6914999999999999E-2</v>
      </c>
      <c r="E13" s="119">
        <v>6.7586699999999996E-3</v>
      </c>
      <c r="F13" s="119">
        <v>6.7586699999999996E-3</v>
      </c>
    </row>
    <row r="14" spans="1:6">
      <c r="B14" s="149" t="s">
        <v>869</v>
      </c>
      <c r="C14" s="119">
        <v>0</v>
      </c>
      <c r="D14" s="119" t="s">
        <v>330</v>
      </c>
      <c r="E14" s="119">
        <v>0</v>
      </c>
      <c r="F14" s="119" t="s">
        <v>330</v>
      </c>
    </row>
    <row r="15" spans="1:6">
      <c r="B15" s="148" t="s">
        <v>807</v>
      </c>
      <c r="C15" s="119">
        <v>265.63201099999998</v>
      </c>
      <c r="D15" s="119">
        <v>265.63201099999998</v>
      </c>
      <c r="E15" s="119">
        <v>157.10195357000001</v>
      </c>
      <c r="F15" s="119">
        <v>157.10195357000001</v>
      </c>
    </row>
    <row r="16" spans="1:6">
      <c r="B16" s="21" t="s">
        <v>808</v>
      </c>
      <c r="C16" s="22">
        <v>903.47688800000003</v>
      </c>
      <c r="D16" s="22">
        <v>888.77596500000004</v>
      </c>
      <c r="E16" s="22">
        <v>482.41220892000001</v>
      </c>
      <c r="F16" s="22">
        <v>480.03480525999998</v>
      </c>
    </row>
    <row r="17" spans="2:6">
      <c r="B17" s="148" t="s">
        <v>809</v>
      </c>
      <c r="C17" s="119">
        <v>113.766874</v>
      </c>
      <c r="D17" s="119">
        <v>113.766874</v>
      </c>
      <c r="E17" s="119">
        <v>26.559451200000002</v>
      </c>
      <c r="F17" s="119">
        <v>26.559451200000002</v>
      </c>
    </row>
    <row r="18" spans="2:6">
      <c r="B18" s="148" t="s">
        <v>810</v>
      </c>
      <c r="C18" s="119">
        <v>32.065303</v>
      </c>
      <c r="D18" s="119">
        <v>28.335567000000001</v>
      </c>
      <c r="E18" s="119">
        <v>12.31091389</v>
      </c>
      <c r="F18" s="119">
        <v>10.105788820000001</v>
      </c>
    </row>
    <row r="19" spans="2:6">
      <c r="B19" s="149" t="s">
        <v>811</v>
      </c>
      <c r="C19" s="119">
        <v>3.7297359999999999</v>
      </c>
      <c r="D19" s="119" t="s">
        <v>330</v>
      </c>
      <c r="E19" s="119">
        <v>2.2051250699999998</v>
      </c>
      <c r="F19" s="119" t="s">
        <v>330</v>
      </c>
    </row>
    <row r="20" spans="2:6">
      <c r="B20" s="148" t="s">
        <v>812</v>
      </c>
      <c r="C20" s="119">
        <v>492.21952099999999</v>
      </c>
      <c r="D20" s="119">
        <v>481.248334</v>
      </c>
      <c r="E20" s="119">
        <v>180.95318236</v>
      </c>
      <c r="F20" s="119">
        <v>180.78090377000001</v>
      </c>
    </row>
    <row r="21" spans="2:6">
      <c r="B21" s="149" t="s">
        <v>870</v>
      </c>
      <c r="C21" s="119">
        <v>10.971187</v>
      </c>
      <c r="D21" s="119" t="s">
        <v>330</v>
      </c>
      <c r="E21" s="119">
        <v>0.17227859000000001</v>
      </c>
      <c r="F21" s="119" t="s">
        <v>330</v>
      </c>
    </row>
    <row r="22" spans="2:6">
      <c r="B22" s="148" t="s">
        <v>813</v>
      </c>
      <c r="C22" s="119">
        <v>17.781801999999999</v>
      </c>
      <c r="D22" s="119">
        <v>17.781801999999999</v>
      </c>
      <c r="E22" s="119">
        <v>14.945274420000001</v>
      </c>
      <c r="F22" s="119">
        <v>14.945274420000001</v>
      </c>
    </row>
    <row r="23" spans="2:6" ht="15" customHeight="1">
      <c r="B23" s="149" t="s">
        <v>871</v>
      </c>
      <c r="C23" s="119">
        <v>0</v>
      </c>
      <c r="D23" s="119" t="s">
        <v>330</v>
      </c>
      <c r="E23" s="119">
        <v>0</v>
      </c>
      <c r="F23" s="119" t="s">
        <v>330</v>
      </c>
    </row>
    <row r="24" spans="2:6" ht="15" customHeight="1">
      <c r="B24" s="148" t="s">
        <v>814</v>
      </c>
      <c r="C24" s="119">
        <v>247.64338799999999</v>
      </c>
      <c r="D24" s="119">
        <v>247.64338799999999</v>
      </c>
      <c r="E24" s="119">
        <v>247.64338705</v>
      </c>
      <c r="F24" s="119">
        <v>247.64338705</v>
      </c>
    </row>
    <row r="25" spans="2:6" ht="15" customHeight="1">
      <c r="B25" s="13" t="s">
        <v>815</v>
      </c>
      <c r="C25" s="19">
        <v>2943.8750490000002</v>
      </c>
      <c r="D25" s="19">
        <v>2542.1559860000002</v>
      </c>
      <c r="E25" s="19">
        <v>2192.3013801400002</v>
      </c>
      <c r="F25" s="19">
        <v>1816.0457037399999</v>
      </c>
    </row>
    <row r="26" spans="2:6" ht="15" customHeight="1">
      <c r="B26" s="13" t="s">
        <v>816</v>
      </c>
      <c r="C26" s="19">
        <v>2433.8737259999998</v>
      </c>
      <c r="D26" s="19">
        <v>2043.1258499999999</v>
      </c>
      <c r="E26" s="19">
        <v>1996.4029233599999</v>
      </c>
      <c r="F26" s="19">
        <v>1620.31952555</v>
      </c>
    </row>
    <row r="27" spans="2:6" ht="15" customHeight="1">
      <c r="B27" s="148" t="s">
        <v>817</v>
      </c>
      <c r="C27" s="119" t="s">
        <v>330</v>
      </c>
      <c r="D27" s="119">
        <v>401.71906300000001</v>
      </c>
      <c r="E27" s="119" t="s">
        <v>330</v>
      </c>
      <c r="F27" s="119">
        <v>376.25567640000003</v>
      </c>
    </row>
    <row r="28" spans="2:6" ht="15" customHeight="1">
      <c r="B28" s="783" t="s">
        <v>2806</v>
      </c>
      <c r="C28" s="816"/>
      <c r="D28" s="816"/>
      <c r="E28" s="816"/>
      <c r="F28" s="816"/>
    </row>
    <row r="29" spans="2:6" ht="15" customHeight="1"/>
    <row r="49" ht="69.75" hidden="1" customHeight="1"/>
  </sheetData>
  <mergeCells count="5">
    <mergeCell ref="B4:B5"/>
    <mergeCell ref="C4:D4"/>
    <mergeCell ref="E4:F4"/>
    <mergeCell ref="B28:F28"/>
    <mergeCell ref="B3:F3"/>
  </mergeCells>
  <pageMargins left="0.7" right="0.7" top="0.75" bottom="0.75" header="0.3" footer="0.3"/>
  <drawing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80B5-8C09-4747-9D61-81E5120A71DE}">
  <sheetPr codeName="Folha46">
    <tabColor rgb="FF0035BA"/>
  </sheetPr>
  <dimension ref="A1:G66"/>
  <sheetViews>
    <sheetView showGridLines="0" workbookViewId="0">
      <selection activeCell="B2" sqref="B2"/>
    </sheetView>
  </sheetViews>
  <sheetFormatPr baseColWidth="10" defaultColWidth="0" defaultRowHeight="15" customHeight="1" zeroHeight="1"/>
  <cols>
    <col min="1" max="1" width="9.1640625" customWidth="1"/>
    <col min="2" max="2" width="91.6640625" customWidth="1"/>
    <col min="3" max="5" width="15.83203125" customWidth="1"/>
    <col min="6" max="6" width="10.33203125" customWidth="1"/>
    <col min="7" max="7" width="24.83203125" hidden="1" customWidth="1"/>
    <col min="8" max="16384" width="9.1640625" hidden="1"/>
  </cols>
  <sheetData>
    <row r="1" spans="1:6" ht="100" customHeight="1">
      <c r="A1" s="20" t="s">
        <v>50</v>
      </c>
    </row>
    <row r="2" spans="1:6" ht="16">
      <c r="B2" s="9" t="s">
        <v>43</v>
      </c>
      <c r="C2" s="9"/>
      <c r="D2" s="9"/>
      <c r="E2" s="9"/>
      <c r="F2" s="9"/>
    </row>
    <row r="3" spans="1:6">
      <c r="B3" s="790" t="s">
        <v>51</v>
      </c>
      <c r="C3" s="790"/>
      <c r="D3" s="790"/>
      <c r="E3" s="790"/>
      <c r="F3" s="10"/>
    </row>
    <row r="4" spans="1:6" ht="40" customHeight="1">
      <c r="B4" s="11" t="s">
        <v>833</v>
      </c>
      <c r="C4" s="11" t="s">
        <v>845</v>
      </c>
      <c r="D4" s="11" t="s">
        <v>846</v>
      </c>
      <c r="E4" s="11" t="s">
        <v>847</v>
      </c>
    </row>
    <row r="5" spans="1:6">
      <c r="B5" s="340" t="s">
        <v>883</v>
      </c>
      <c r="C5" s="119">
        <v>292.27074599999997</v>
      </c>
      <c r="D5" s="119">
        <v>260.18375923000002</v>
      </c>
      <c r="E5" s="119">
        <v>11.868065293713601</v>
      </c>
    </row>
    <row r="6" spans="1:6">
      <c r="B6" s="340" t="s">
        <v>862</v>
      </c>
      <c r="C6" s="119">
        <v>2.7833600000000001</v>
      </c>
      <c r="D6" s="119">
        <v>1.5189518799999999</v>
      </c>
      <c r="E6" s="119">
        <v>6.9285723840715796E-2</v>
      </c>
    </row>
    <row r="7" spans="1:6">
      <c r="B7" s="340" t="s">
        <v>3297</v>
      </c>
      <c r="C7" s="119">
        <v>81.115977999999998</v>
      </c>
      <c r="D7" s="119">
        <v>81.040143420000007</v>
      </c>
      <c r="E7" s="119">
        <v>3.6965785887898699</v>
      </c>
    </row>
    <row r="8" spans="1:6">
      <c r="B8" s="340" t="s">
        <v>915</v>
      </c>
      <c r="C8" s="119">
        <v>26.532788</v>
      </c>
      <c r="D8" s="119">
        <v>14.898953909999999</v>
      </c>
      <c r="E8" s="119">
        <v>0.67960336315842496</v>
      </c>
    </row>
    <row r="9" spans="1:6">
      <c r="B9" s="340" t="s">
        <v>926</v>
      </c>
      <c r="C9" s="119">
        <v>711.24225300000001</v>
      </c>
      <c r="D9" s="119">
        <v>644.86063361000004</v>
      </c>
      <c r="E9" s="119">
        <v>29.414780260222201</v>
      </c>
    </row>
    <row r="10" spans="1:6">
      <c r="B10" s="340" t="s">
        <v>919</v>
      </c>
      <c r="C10" s="119">
        <v>2.1948449999999999</v>
      </c>
      <c r="D10" s="119">
        <v>2.0899516600000001</v>
      </c>
      <c r="E10" s="119">
        <v>9.5331402832330298E-2</v>
      </c>
    </row>
    <row r="11" spans="1:6">
      <c r="B11" s="340" t="s">
        <v>881</v>
      </c>
      <c r="C11" s="119">
        <v>24.129178</v>
      </c>
      <c r="D11" s="119">
        <v>23.126105599999999</v>
      </c>
      <c r="E11" s="119">
        <v>1.0548780295218001</v>
      </c>
    </row>
    <row r="12" spans="1:6">
      <c r="B12" s="340" t="s">
        <v>3298</v>
      </c>
      <c r="C12" s="119">
        <v>96.897693000000004</v>
      </c>
      <c r="D12" s="119">
        <v>85.282955150000006</v>
      </c>
      <c r="E12" s="119">
        <v>3.8901109091375901</v>
      </c>
    </row>
    <row r="13" spans="1:6">
      <c r="B13" s="340" t="s">
        <v>943</v>
      </c>
      <c r="C13" s="119">
        <v>12.427351</v>
      </c>
      <c r="D13" s="119">
        <v>10.338902360000001</v>
      </c>
      <c r="E13" s="119">
        <v>0.47160041286566901</v>
      </c>
    </row>
    <row r="14" spans="1:6">
      <c r="B14" s="340" t="s">
        <v>927</v>
      </c>
      <c r="C14" s="119">
        <v>0.93218699999999999</v>
      </c>
      <c r="D14" s="119">
        <v>0.44806351999999999</v>
      </c>
      <c r="E14" s="119">
        <v>2.0438043968726002E-2</v>
      </c>
    </row>
    <row r="15" spans="1:6">
      <c r="B15" s="340" t="s">
        <v>3299</v>
      </c>
      <c r="C15" s="119">
        <v>110.211921</v>
      </c>
      <c r="D15" s="119">
        <v>101.56958638</v>
      </c>
      <c r="E15" s="119">
        <v>4.6330120165099604</v>
      </c>
    </row>
    <row r="16" spans="1:6">
      <c r="B16" s="340" t="s">
        <v>3300</v>
      </c>
      <c r="C16" s="119">
        <v>21.7</v>
      </c>
      <c r="D16" s="119">
        <v>18.24051583</v>
      </c>
      <c r="E16" s="119">
        <v>0.83202592468537195</v>
      </c>
    </row>
    <row r="17" spans="2:5">
      <c r="B17" s="340" t="s">
        <v>912</v>
      </c>
      <c r="C17" s="119">
        <v>2.1236000000000001E-2</v>
      </c>
      <c r="D17" s="119">
        <v>5.4899099999999998E-3</v>
      </c>
      <c r="E17" s="119">
        <v>2.5041766837958297E-4</v>
      </c>
    </row>
    <row r="18" spans="2:5">
      <c r="B18" s="340" t="s">
        <v>888</v>
      </c>
      <c r="C18" s="119">
        <v>1147.6249130000001</v>
      </c>
      <c r="D18" s="119">
        <v>753.94145139</v>
      </c>
      <c r="E18" s="119">
        <v>34.3904108358429</v>
      </c>
    </row>
    <row r="19" spans="2:5">
      <c r="B19" s="340" t="s">
        <v>863</v>
      </c>
      <c r="C19" s="119">
        <v>47.235871000000003</v>
      </c>
      <c r="D19" s="119">
        <v>25.07351152</v>
      </c>
      <c r="E19" s="119">
        <v>1.1437073272470799</v>
      </c>
    </row>
    <row r="20" spans="2:5">
      <c r="B20" s="340" t="s">
        <v>3301</v>
      </c>
      <c r="C20" s="119">
        <v>6.6950000000000003</v>
      </c>
      <c r="D20" s="119">
        <v>0.93144804000000003</v>
      </c>
      <c r="E20" s="119">
        <v>4.2487225909629202E-2</v>
      </c>
    </row>
    <row r="21" spans="2:5">
      <c r="B21" s="340" t="s">
        <v>889</v>
      </c>
      <c r="C21" s="119">
        <v>6.6685020000000002</v>
      </c>
      <c r="D21" s="119">
        <v>5.2182159600000002</v>
      </c>
      <c r="E21" s="119">
        <v>0.23802457122326701</v>
      </c>
    </row>
    <row r="22" spans="2:5">
      <c r="B22" s="340" t="s">
        <v>864</v>
      </c>
      <c r="C22" s="119">
        <v>7.0049479999999997</v>
      </c>
      <c r="D22" s="119">
        <v>6.37647254</v>
      </c>
      <c r="E22" s="119">
        <v>0.29085747962229502</v>
      </c>
    </row>
    <row r="23" spans="2:5">
      <c r="B23" s="340" t="s">
        <v>947</v>
      </c>
      <c r="C23" s="119">
        <v>1.000615</v>
      </c>
      <c r="D23" s="119">
        <v>0.93418877</v>
      </c>
      <c r="E23" s="119">
        <v>4.2612242023965803E-2</v>
      </c>
    </row>
    <row r="24" spans="2:5">
      <c r="B24" s="340" t="s">
        <v>865</v>
      </c>
      <c r="C24" s="119">
        <v>1.4299759999999999</v>
      </c>
      <c r="D24" s="119">
        <v>1.40920417</v>
      </c>
      <c r="E24" s="119">
        <v>6.42796735323867E-2</v>
      </c>
    </row>
    <row r="25" spans="2:5">
      <c r="B25" s="340" t="s">
        <v>866</v>
      </c>
      <c r="C25" s="119">
        <v>1.9251000000000001E-2</v>
      </c>
      <c r="D25" s="119">
        <v>7.4000300000000001E-3</v>
      </c>
      <c r="E25" s="119">
        <v>3.3754619994480099E-4</v>
      </c>
    </row>
    <row r="26" spans="2:5">
      <c r="B26" s="340" t="s">
        <v>917</v>
      </c>
      <c r="C26" s="119">
        <v>2.5000000000000001E-2</v>
      </c>
      <c r="D26" s="119">
        <v>0</v>
      </c>
      <c r="E26" s="119" t="s">
        <v>137</v>
      </c>
    </row>
    <row r="27" spans="2:5">
      <c r="B27" s="340" t="s">
        <v>933</v>
      </c>
      <c r="C27" s="119">
        <v>5.5241610000000003</v>
      </c>
      <c r="D27" s="119">
        <v>4.12180049</v>
      </c>
      <c r="E27" s="119">
        <v>0.18801249350747501</v>
      </c>
    </row>
    <row r="28" spans="2:5">
      <c r="B28" s="340" t="s">
        <v>840</v>
      </c>
      <c r="C28" s="119">
        <v>338.187276</v>
      </c>
      <c r="D28" s="119">
        <v>150.68367477000001</v>
      </c>
      <c r="E28" s="119">
        <v>6.8733102179763899</v>
      </c>
    </row>
    <row r="29" spans="2:5">
      <c r="B29" s="341" t="s">
        <v>841</v>
      </c>
      <c r="C29" s="19">
        <v>2943.8750490000002</v>
      </c>
      <c r="D29" s="19">
        <v>2192.3013801400002</v>
      </c>
      <c r="E29" s="19" t="s">
        <v>330</v>
      </c>
    </row>
    <row r="30" spans="2:5">
      <c r="B30" s="341" t="s">
        <v>842</v>
      </c>
      <c r="C30" s="19">
        <v>2542.1559860000002</v>
      </c>
      <c r="D30" s="19">
        <v>1816.0457037399999</v>
      </c>
      <c r="E30" s="19" t="s">
        <v>330</v>
      </c>
    </row>
    <row r="31" spans="2:5">
      <c r="B31" s="342" t="s">
        <v>843</v>
      </c>
      <c r="C31" s="19">
        <v>2043.1258499999999</v>
      </c>
      <c r="D31" s="19">
        <v>1620.31952555</v>
      </c>
      <c r="E31" s="19" t="s">
        <v>330</v>
      </c>
    </row>
    <row r="32" spans="2:5">
      <c r="B32" s="343" t="s">
        <v>844</v>
      </c>
      <c r="C32" s="119" t="s">
        <v>330</v>
      </c>
      <c r="D32" s="119" t="s">
        <v>330</v>
      </c>
      <c r="E32" s="119" t="s">
        <v>330</v>
      </c>
    </row>
    <row r="33" spans="2:5" ht="15" customHeight="1">
      <c r="B33" s="344" t="s">
        <v>789</v>
      </c>
      <c r="C33" s="119">
        <v>481.248334</v>
      </c>
      <c r="D33" s="119">
        <v>180.78090377000001</v>
      </c>
      <c r="E33" s="119" t="s">
        <v>330</v>
      </c>
    </row>
    <row r="34" spans="2:5" ht="15" customHeight="1">
      <c r="B34" s="345" t="s">
        <v>790</v>
      </c>
      <c r="C34" s="119">
        <v>17.781801999999999</v>
      </c>
      <c r="D34" s="119">
        <v>14.945274420000001</v>
      </c>
      <c r="E34" s="119" t="s">
        <v>330</v>
      </c>
    </row>
    <row r="35" spans="2:5" ht="15" customHeight="1">
      <c r="B35" s="41" t="s">
        <v>2806</v>
      </c>
      <c r="C35" s="41"/>
      <c r="D35" s="41"/>
      <c r="E35" s="41"/>
    </row>
    <row r="36" spans="2:5" ht="15" customHeight="1">
      <c r="B36" s="874"/>
      <c r="C36" s="875"/>
      <c r="D36" s="875"/>
      <c r="E36" s="875"/>
    </row>
    <row r="66" ht="69.75" hidden="1" customHeight="1"/>
  </sheetData>
  <mergeCells count="2">
    <mergeCell ref="B36:E36"/>
    <mergeCell ref="B3:E3"/>
  </mergeCells>
  <pageMargins left="0.7" right="0.7" top="0.75" bottom="0.75" header="0.3" footer="0.3"/>
  <drawing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5D81-6812-4725-B7D0-9F2C89EA9018}">
  <sheetPr codeName="Folha104">
    <tabColor rgb="FF0035BA"/>
  </sheetPr>
  <dimension ref="A1:I55"/>
  <sheetViews>
    <sheetView showGridLines="0" workbookViewId="0">
      <selection activeCell="B1" sqref="B1"/>
    </sheetView>
  </sheetViews>
  <sheetFormatPr baseColWidth="10" defaultColWidth="0" defaultRowHeight="15" customHeight="1" zeroHeight="1"/>
  <cols>
    <col min="1" max="1" width="9.1640625" customWidth="1"/>
    <col min="2" max="2" width="17.33203125" customWidth="1"/>
    <col min="3" max="3" width="9.1640625" customWidth="1"/>
    <col min="4" max="4" width="33.33203125" customWidth="1"/>
    <col min="5" max="5" width="37.83203125" customWidth="1"/>
    <col min="6" max="8" width="9.5" customWidth="1"/>
    <col min="9" max="9" width="9.1640625" customWidth="1"/>
    <col min="10" max="16384" width="9.1640625" hidden="1"/>
  </cols>
  <sheetData>
    <row r="1" spans="1:8" ht="100" customHeight="1">
      <c r="A1" s="20" t="s">
        <v>50</v>
      </c>
    </row>
    <row r="2" spans="1:8" ht="16">
      <c r="B2" s="9" t="s">
        <v>3302</v>
      </c>
      <c r="C2" s="9"/>
      <c r="D2" s="9"/>
      <c r="E2" s="9"/>
    </row>
    <row r="3" spans="1:8">
      <c r="B3" s="871"/>
      <c r="C3" s="871"/>
      <c r="D3" s="10"/>
      <c r="E3" s="10"/>
    </row>
    <row r="4" spans="1:8" ht="40" customHeight="1">
      <c r="B4" s="11" t="s">
        <v>3252</v>
      </c>
      <c r="C4" s="11" t="s">
        <v>170</v>
      </c>
      <c r="D4" s="11" t="s">
        <v>3253</v>
      </c>
      <c r="E4" s="11" t="s">
        <v>3254</v>
      </c>
      <c r="F4" s="11" t="s">
        <v>3255</v>
      </c>
      <c r="G4" s="11" t="s">
        <v>3256</v>
      </c>
      <c r="H4" s="11" t="s">
        <v>3257</v>
      </c>
    </row>
    <row r="5" spans="1:8" ht="26">
      <c r="B5" s="876" t="s">
        <v>3304</v>
      </c>
      <c r="C5" s="340" t="s">
        <v>3305</v>
      </c>
      <c r="D5" s="340" t="s">
        <v>3306</v>
      </c>
      <c r="E5" s="340" t="s">
        <v>3307</v>
      </c>
      <c r="F5" s="17">
        <v>80</v>
      </c>
      <c r="G5" s="17">
        <v>100</v>
      </c>
      <c r="H5" s="289">
        <v>1.25</v>
      </c>
    </row>
    <row r="6" spans="1:8" ht="42" customHeight="1">
      <c r="B6" s="877"/>
      <c r="C6" s="340" t="s">
        <v>3308</v>
      </c>
      <c r="D6" s="340" t="s">
        <v>3309</v>
      </c>
      <c r="E6" s="340" t="s">
        <v>3310</v>
      </c>
      <c r="F6" s="17">
        <v>25</v>
      </c>
      <c r="G6" s="17">
        <v>37</v>
      </c>
      <c r="H6" s="289">
        <v>1.48</v>
      </c>
    </row>
    <row r="7" spans="1:8" ht="45" customHeight="1">
      <c r="B7" s="878"/>
      <c r="C7" s="340" t="s">
        <v>3311</v>
      </c>
      <c r="D7" s="340" t="s">
        <v>3312</v>
      </c>
      <c r="E7" s="340" t="s">
        <v>3313</v>
      </c>
      <c r="F7" s="17">
        <v>80</v>
      </c>
      <c r="G7" s="17">
        <v>91</v>
      </c>
      <c r="H7" s="289">
        <v>1.1375</v>
      </c>
    </row>
    <row r="8" spans="1:8" ht="15" customHeight="1">
      <c r="B8" s="41" t="s">
        <v>3303</v>
      </c>
      <c r="C8" s="41"/>
      <c r="D8" s="41"/>
      <c r="E8" s="41"/>
      <c r="F8" s="41"/>
      <c r="G8" s="41"/>
      <c r="H8" s="41"/>
    </row>
    <row r="9" spans="1:8" ht="15" customHeight="1"/>
    <row r="55" ht="69.75" hidden="1" customHeight="1"/>
  </sheetData>
  <mergeCells count="2">
    <mergeCell ref="B3:C3"/>
    <mergeCell ref="B5:B7"/>
  </mergeCells>
  <pageMargins left="0.7" right="0.7" top="0.75" bottom="0.75" header="0.3" footer="0.3"/>
  <drawing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6D20-8225-47A6-9499-2A1D211F695B}">
  <sheetPr codeName="Folha105">
    <tabColor rgb="FF0035BA"/>
  </sheetPr>
  <dimension ref="A1:I65"/>
  <sheetViews>
    <sheetView showGridLines="0" workbookViewId="0">
      <selection activeCell="B1" sqref="B1"/>
    </sheetView>
  </sheetViews>
  <sheetFormatPr baseColWidth="10" defaultColWidth="0" defaultRowHeight="15" customHeight="1" zeroHeight="1"/>
  <cols>
    <col min="1" max="1" width="9.1640625" customWidth="1"/>
    <col min="2" max="2" width="17.33203125" customWidth="1"/>
    <col min="3" max="3" width="11.33203125" customWidth="1"/>
    <col min="4" max="4" width="33.33203125" customWidth="1"/>
    <col min="5" max="5" width="37.83203125" customWidth="1"/>
    <col min="6" max="8" width="9.5" customWidth="1"/>
    <col min="9" max="9" width="9.1640625" customWidth="1"/>
    <col min="10" max="16384" width="9.1640625" hidden="1"/>
  </cols>
  <sheetData>
    <row r="1" spans="1:8" ht="100" customHeight="1">
      <c r="A1" s="20" t="s">
        <v>50</v>
      </c>
    </row>
    <row r="2" spans="1:8" ht="16">
      <c r="B2" s="9" t="s">
        <v>3314</v>
      </c>
      <c r="C2" s="9"/>
      <c r="D2" s="9"/>
      <c r="E2" s="9"/>
    </row>
    <row r="3" spans="1:8">
      <c r="B3" s="871"/>
      <c r="C3" s="871"/>
      <c r="D3" s="10"/>
      <c r="E3" s="10"/>
    </row>
    <row r="4" spans="1:8" ht="40" customHeight="1">
      <c r="B4" s="11" t="s">
        <v>3252</v>
      </c>
      <c r="C4" s="11" t="s">
        <v>170</v>
      </c>
      <c r="D4" s="11" t="s">
        <v>3253</v>
      </c>
      <c r="E4" s="11" t="s">
        <v>3254</v>
      </c>
      <c r="F4" s="11" t="s">
        <v>3255</v>
      </c>
      <c r="G4" s="11" t="s">
        <v>3256</v>
      </c>
      <c r="H4" s="11" t="s">
        <v>3257</v>
      </c>
    </row>
    <row r="5" spans="1:8" ht="52.5" customHeight="1">
      <c r="B5" s="876" t="s">
        <v>3315</v>
      </c>
      <c r="C5" s="340" t="s">
        <v>3316</v>
      </c>
      <c r="D5" s="340" t="s">
        <v>3317</v>
      </c>
      <c r="E5" s="346" t="s">
        <v>3318</v>
      </c>
      <c r="F5" s="17">
        <v>85</v>
      </c>
      <c r="G5" s="17">
        <v>73</v>
      </c>
      <c r="H5" s="289">
        <v>0.85882352941176465</v>
      </c>
    </row>
    <row r="6" spans="1:8" ht="78.75" customHeight="1">
      <c r="B6" s="877"/>
      <c r="C6" s="340" t="s">
        <v>3319</v>
      </c>
      <c r="D6" s="340" t="s">
        <v>3320</v>
      </c>
      <c r="E6" s="346" t="s">
        <v>3321</v>
      </c>
      <c r="F6" s="17">
        <v>100</v>
      </c>
      <c r="G6" s="17">
        <v>100</v>
      </c>
      <c r="H6" s="289">
        <v>1</v>
      </c>
    </row>
    <row r="7" spans="1:8">
      <c r="B7" s="877"/>
      <c r="C7" s="340" t="s">
        <v>3322</v>
      </c>
      <c r="D7" s="340" t="s">
        <v>3323</v>
      </c>
      <c r="E7" s="346" t="s">
        <v>3324</v>
      </c>
      <c r="F7" s="17">
        <v>100</v>
      </c>
      <c r="G7" s="17">
        <v>97</v>
      </c>
      <c r="H7" s="289">
        <v>0.97</v>
      </c>
    </row>
    <row r="8" spans="1:8" ht="41.25" customHeight="1">
      <c r="B8" s="877"/>
      <c r="C8" s="340"/>
      <c r="D8" s="340" t="s">
        <v>3325</v>
      </c>
      <c r="E8" s="346" t="s">
        <v>3326</v>
      </c>
      <c r="F8" s="17">
        <v>5</v>
      </c>
      <c r="G8" s="17">
        <v>6</v>
      </c>
      <c r="H8" s="289">
        <v>0.83333333333333337</v>
      </c>
    </row>
    <row r="9" spans="1:8" ht="38.25" customHeight="1">
      <c r="B9" s="877"/>
      <c r="C9" s="340" t="s">
        <v>3327</v>
      </c>
      <c r="D9" s="340" t="s">
        <v>3328</v>
      </c>
      <c r="E9" s="346" t="s">
        <v>3329</v>
      </c>
      <c r="F9" s="17">
        <v>60</v>
      </c>
      <c r="G9" s="17">
        <v>50</v>
      </c>
      <c r="H9" s="289">
        <v>1.2</v>
      </c>
    </row>
    <row r="10" spans="1:8" ht="26">
      <c r="B10" s="877"/>
      <c r="C10" s="340" t="s">
        <v>3330</v>
      </c>
      <c r="D10" s="340" t="s">
        <v>3331</v>
      </c>
      <c r="E10" s="346" t="s">
        <v>3332</v>
      </c>
      <c r="F10" s="17">
        <v>4.4000000000000004</v>
      </c>
      <c r="G10" s="119">
        <v>4.59</v>
      </c>
      <c r="H10" s="289">
        <v>1.043181818181818</v>
      </c>
    </row>
    <row r="11" spans="1:8" ht="42.75" customHeight="1">
      <c r="B11" s="877"/>
      <c r="C11" s="340" t="s">
        <v>3333</v>
      </c>
      <c r="D11" s="340" t="s">
        <v>3334</v>
      </c>
      <c r="E11" s="346" t="s">
        <v>3335</v>
      </c>
      <c r="F11" s="17">
        <v>86</v>
      </c>
      <c r="G11" s="119">
        <v>88.43</v>
      </c>
      <c r="H11" s="289">
        <v>1.0282558139534885</v>
      </c>
    </row>
    <row r="12" spans="1:8" ht="41.25" customHeight="1">
      <c r="B12" s="877"/>
      <c r="C12" s="340" t="s">
        <v>3336</v>
      </c>
      <c r="D12" s="340" t="s">
        <v>3337</v>
      </c>
      <c r="E12" s="346" t="s">
        <v>3338</v>
      </c>
      <c r="F12" s="17">
        <v>5</v>
      </c>
      <c r="G12" s="17">
        <v>6</v>
      </c>
      <c r="H12" s="289">
        <v>1.2</v>
      </c>
    </row>
    <row r="13" spans="1:8" ht="76.5" customHeight="1">
      <c r="B13" s="877"/>
      <c r="C13" s="340" t="s">
        <v>3339</v>
      </c>
      <c r="D13" s="340" t="s">
        <v>3340</v>
      </c>
      <c r="E13" s="346" t="s">
        <v>3341</v>
      </c>
      <c r="F13" s="17">
        <v>10</v>
      </c>
      <c r="G13" s="17">
        <v>10</v>
      </c>
      <c r="H13" s="289">
        <v>1</v>
      </c>
    </row>
    <row r="14" spans="1:8" ht="26">
      <c r="B14" s="877"/>
      <c r="C14" s="340"/>
      <c r="D14" s="340" t="s">
        <v>3342</v>
      </c>
      <c r="E14" s="346" t="s">
        <v>3343</v>
      </c>
      <c r="F14" s="17">
        <v>1500</v>
      </c>
      <c r="G14" s="17">
        <v>1501</v>
      </c>
      <c r="H14" s="289">
        <v>1.0006666666666666</v>
      </c>
    </row>
    <row r="15" spans="1:8" ht="26">
      <c r="B15" s="877"/>
      <c r="C15" s="340"/>
      <c r="D15" s="340" t="s">
        <v>3344</v>
      </c>
      <c r="E15" s="346" t="s">
        <v>3345</v>
      </c>
      <c r="F15" s="17">
        <v>11</v>
      </c>
      <c r="G15" s="17">
        <v>11</v>
      </c>
      <c r="H15" s="289">
        <v>1</v>
      </c>
    </row>
    <row r="16" spans="1:8" ht="26">
      <c r="B16" s="877"/>
      <c r="C16" s="340" t="s">
        <v>3346</v>
      </c>
      <c r="D16" s="340" t="s">
        <v>3347</v>
      </c>
      <c r="E16" s="346" t="s">
        <v>3348</v>
      </c>
      <c r="F16" s="17">
        <v>85</v>
      </c>
      <c r="G16" s="17">
        <v>92</v>
      </c>
      <c r="H16" s="289">
        <v>1.0823529411764705</v>
      </c>
    </row>
    <row r="17" spans="2:8" ht="39">
      <c r="B17" s="877"/>
      <c r="C17" s="340" t="s">
        <v>3349</v>
      </c>
      <c r="D17" s="340" t="s">
        <v>3350</v>
      </c>
      <c r="E17" s="346" t="s">
        <v>3351</v>
      </c>
      <c r="F17" s="17">
        <v>10</v>
      </c>
      <c r="G17" s="17">
        <v>21</v>
      </c>
      <c r="H17" s="289">
        <v>2.1</v>
      </c>
    </row>
    <row r="18" spans="2:8" ht="15" customHeight="1">
      <c r="B18" s="41" t="s">
        <v>3303</v>
      </c>
      <c r="C18" s="41"/>
      <c r="D18" s="41"/>
      <c r="E18" s="41"/>
      <c r="F18" s="41"/>
      <c r="G18" s="41"/>
      <c r="H18" s="41"/>
    </row>
    <row r="19" spans="2:8" ht="15" customHeight="1"/>
    <row r="65" ht="69.75" hidden="1" customHeight="1"/>
  </sheetData>
  <mergeCells count="2">
    <mergeCell ref="B3:C3"/>
    <mergeCell ref="B5:B17"/>
  </mergeCells>
  <pageMargins left="0.7" right="0.7" top="0.75" bottom="0.75" header="0.3" footer="0.3"/>
  <drawing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96B3-511D-4BD5-8473-DCF50F891B3C}">
  <sheetPr codeName="Folha142">
    <tabColor rgb="FF0035BA"/>
  </sheetPr>
  <dimension ref="A1:I56"/>
  <sheetViews>
    <sheetView showGridLines="0" workbookViewId="0">
      <selection activeCell="B1" sqref="B1"/>
    </sheetView>
  </sheetViews>
  <sheetFormatPr baseColWidth="10" defaultColWidth="0" defaultRowHeight="15" customHeight="1" zeroHeight="1"/>
  <cols>
    <col min="1" max="1" width="9.1640625" customWidth="1"/>
    <col min="2" max="2" width="17.33203125" customWidth="1"/>
    <col min="3" max="3" width="11.33203125" customWidth="1"/>
    <col min="4" max="4" width="33.33203125" customWidth="1"/>
    <col min="5" max="5" width="37.83203125" customWidth="1"/>
    <col min="6" max="8" width="9.5" customWidth="1"/>
    <col min="9" max="9" width="9.1640625" customWidth="1"/>
    <col min="10" max="16384" width="9.1640625" hidden="1"/>
  </cols>
  <sheetData>
    <row r="1" spans="1:8" ht="100" customHeight="1">
      <c r="A1" s="20" t="s">
        <v>50</v>
      </c>
    </row>
    <row r="2" spans="1:8" ht="16">
      <c r="B2" s="9" t="s">
        <v>3352</v>
      </c>
      <c r="C2" s="9"/>
      <c r="D2" s="9"/>
      <c r="E2" s="9"/>
    </row>
    <row r="3" spans="1:8">
      <c r="B3" s="871"/>
      <c r="C3" s="871"/>
      <c r="D3" s="10"/>
      <c r="E3" s="10"/>
    </row>
    <row r="4" spans="1:8" ht="40" customHeight="1">
      <c r="B4" s="11" t="s">
        <v>3252</v>
      </c>
      <c r="C4" s="11" t="s">
        <v>170</v>
      </c>
      <c r="D4" s="11" t="s">
        <v>3253</v>
      </c>
      <c r="E4" s="11" t="s">
        <v>3254</v>
      </c>
      <c r="F4" s="11" t="s">
        <v>3255</v>
      </c>
      <c r="G4" s="11" t="s">
        <v>3256</v>
      </c>
      <c r="H4" s="11" t="s">
        <v>3257</v>
      </c>
    </row>
    <row r="5" spans="1:8" ht="52.5" customHeight="1">
      <c r="B5" s="876" t="s">
        <v>3353</v>
      </c>
      <c r="C5" s="340" t="s">
        <v>3354</v>
      </c>
      <c r="D5" s="340" t="s">
        <v>3355</v>
      </c>
      <c r="E5" s="346" t="s">
        <v>3356</v>
      </c>
      <c r="F5" s="17">
        <v>35</v>
      </c>
      <c r="G5" s="17">
        <v>60</v>
      </c>
      <c r="H5" s="289">
        <v>1.7142857142857142</v>
      </c>
    </row>
    <row r="6" spans="1:8" ht="78.75" customHeight="1">
      <c r="B6" s="877"/>
      <c r="C6" s="340" t="s">
        <v>3357</v>
      </c>
      <c r="D6" s="340" t="s">
        <v>3358</v>
      </c>
      <c r="E6" s="346" t="s">
        <v>3359</v>
      </c>
      <c r="F6" s="17">
        <v>60</v>
      </c>
      <c r="G6" s="17">
        <v>125</v>
      </c>
      <c r="H6" s="289">
        <v>2.0833333333333335</v>
      </c>
    </row>
    <row r="7" spans="1:8" ht="39">
      <c r="B7" s="877"/>
      <c r="C7" s="340" t="s">
        <v>3360</v>
      </c>
      <c r="D7" s="340" t="s">
        <v>3361</v>
      </c>
      <c r="E7" s="346" t="s">
        <v>3362</v>
      </c>
      <c r="F7" s="17">
        <v>90</v>
      </c>
      <c r="G7" s="17">
        <v>97</v>
      </c>
      <c r="H7" s="289">
        <v>1.0777777777777777</v>
      </c>
    </row>
    <row r="8" spans="1:8" ht="54.75" customHeight="1">
      <c r="B8" s="877"/>
      <c r="C8" s="340" t="s">
        <v>3363</v>
      </c>
      <c r="D8" s="340" t="s">
        <v>3364</v>
      </c>
      <c r="E8" s="346" t="s">
        <v>3365</v>
      </c>
      <c r="F8" s="17">
        <v>80</v>
      </c>
      <c r="G8" s="17">
        <v>97.9</v>
      </c>
      <c r="H8" s="289">
        <v>1.2237500000000001</v>
      </c>
    </row>
    <row r="9" spans="1:8" ht="15" customHeight="1">
      <c r="B9" s="41" t="s">
        <v>3303</v>
      </c>
      <c r="C9" s="41"/>
      <c r="D9" s="41"/>
      <c r="E9" s="41"/>
      <c r="F9" s="41"/>
      <c r="G9" s="41"/>
      <c r="H9" s="41"/>
    </row>
    <row r="10" spans="1:8" ht="15" customHeight="1"/>
    <row r="56" ht="69.75" hidden="1" customHeight="1"/>
  </sheetData>
  <mergeCells count="2">
    <mergeCell ref="B3:C3"/>
    <mergeCell ref="B5:B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578C-B0D2-4B29-B424-FECAED8DB771}">
  <sheetPr codeName="Folha196">
    <tabColor rgb="FF0035BA"/>
  </sheetPr>
  <dimension ref="A1:H15"/>
  <sheetViews>
    <sheetView showGridLines="0" workbookViewId="0">
      <selection activeCell="B3" sqref="B3:G3"/>
    </sheetView>
  </sheetViews>
  <sheetFormatPr baseColWidth="10" defaultColWidth="0" defaultRowHeight="15" customHeight="1" zeroHeight="1"/>
  <cols>
    <col min="1" max="1" width="9.1640625" customWidth="1"/>
    <col min="2" max="2" width="33" customWidth="1"/>
    <col min="3" max="7" width="13" customWidth="1"/>
    <col min="8" max="8" width="18.5" customWidth="1"/>
    <col min="9" max="16384" width="9.1640625" hidden="1"/>
  </cols>
  <sheetData>
    <row r="1" spans="1:7" ht="100" customHeight="1">
      <c r="A1" s="20" t="s">
        <v>50</v>
      </c>
    </row>
    <row r="2" spans="1:7" ht="15" customHeight="1">
      <c r="B2" s="9" t="s">
        <v>3557</v>
      </c>
      <c r="C2" s="9"/>
      <c r="D2" s="9"/>
      <c r="E2" s="9"/>
      <c r="F2" s="9"/>
      <c r="G2" s="9"/>
    </row>
    <row r="3" spans="1:7">
      <c r="B3" s="790" t="s">
        <v>3535</v>
      </c>
      <c r="C3" s="790"/>
      <c r="D3" s="790"/>
      <c r="E3" s="790"/>
      <c r="F3" s="790"/>
      <c r="G3" s="790"/>
    </row>
    <row r="4" spans="1:7" ht="30" customHeight="1">
      <c r="B4" s="11"/>
      <c r="C4" s="11">
        <v>2020</v>
      </c>
      <c r="D4" s="11">
        <v>2021</v>
      </c>
      <c r="E4" s="11">
        <v>2022</v>
      </c>
      <c r="F4" s="11">
        <v>2023</v>
      </c>
      <c r="G4" s="11" t="s">
        <v>3536</v>
      </c>
    </row>
    <row r="5" spans="1:7">
      <c r="B5" s="21" t="s">
        <v>3537</v>
      </c>
      <c r="C5" s="35">
        <v>270494.86</v>
      </c>
      <c r="D5" s="35">
        <v>269089.03999999998</v>
      </c>
      <c r="E5" s="35">
        <v>272427.23</v>
      </c>
      <c r="F5" s="35">
        <v>263084.82</v>
      </c>
      <c r="G5" s="35">
        <v>-9342.4099999999744</v>
      </c>
    </row>
    <row r="6" spans="1:7">
      <c r="B6" s="73" t="s">
        <v>3538</v>
      </c>
      <c r="C6" s="22">
        <v>134.89746617798178</v>
      </c>
      <c r="D6" s="22">
        <v>124.5475784624888</v>
      </c>
      <c r="E6" s="22">
        <v>112.41492048980555</v>
      </c>
      <c r="F6" s="22">
        <v>99.089225572568296</v>
      </c>
      <c r="G6" s="22">
        <v>-13.325694917237257</v>
      </c>
    </row>
    <row r="7" spans="1:7">
      <c r="B7" s="387" t="s">
        <v>3539</v>
      </c>
      <c r="C7" s="17">
        <v>33062.15</v>
      </c>
      <c r="D7" s="17">
        <v>34440.660000000003</v>
      </c>
      <c r="E7" s="17">
        <v>39641.629999999997</v>
      </c>
      <c r="F7" s="17">
        <v>48502.73</v>
      </c>
      <c r="G7" s="17">
        <v>8861.1000000000058</v>
      </c>
    </row>
    <row r="8" spans="1:7">
      <c r="B8" s="387" t="s">
        <v>3540</v>
      </c>
      <c r="C8" s="17">
        <v>169244.36</v>
      </c>
      <c r="D8" s="17">
        <v>164634.29</v>
      </c>
      <c r="E8" s="17">
        <v>162291.28</v>
      </c>
      <c r="F8" s="17">
        <v>147151.85999999999</v>
      </c>
      <c r="G8" s="17">
        <v>-15139.420000000013</v>
      </c>
    </row>
    <row r="9" spans="1:7">
      <c r="B9" s="388" t="s">
        <v>3541</v>
      </c>
      <c r="C9" s="17">
        <v>10749.42</v>
      </c>
      <c r="D9" s="17">
        <v>5965.51</v>
      </c>
      <c r="E9" s="17">
        <v>6286.22</v>
      </c>
      <c r="F9" s="17">
        <v>2134.4699999999998</v>
      </c>
      <c r="G9" s="17">
        <v>-4151.75</v>
      </c>
    </row>
    <row r="10" spans="1:7">
      <c r="B10" s="388" t="s">
        <v>3542</v>
      </c>
      <c r="C10" s="17">
        <v>158494.94</v>
      </c>
      <c r="D10" s="17">
        <v>158668.78</v>
      </c>
      <c r="E10" s="17">
        <v>156005.04999999999</v>
      </c>
      <c r="F10" s="17">
        <v>145017.39000000001</v>
      </c>
      <c r="G10" s="17">
        <v>-10987.659999999974</v>
      </c>
    </row>
    <row r="11" spans="1:7">
      <c r="B11" s="387" t="s">
        <v>3543</v>
      </c>
      <c r="C11" s="17">
        <v>68188.350000000006</v>
      </c>
      <c r="D11" s="17">
        <v>70014.100000000006</v>
      </c>
      <c r="E11" s="17">
        <v>70494.320000000007</v>
      </c>
      <c r="F11" s="17">
        <v>67430.23</v>
      </c>
      <c r="G11" s="17">
        <v>-3064.0900000000111</v>
      </c>
    </row>
    <row r="12" spans="1:7">
      <c r="B12" s="388" t="s">
        <v>3541</v>
      </c>
      <c r="C12" s="17">
        <v>1291.27</v>
      </c>
      <c r="D12" s="17">
        <v>1205.77</v>
      </c>
      <c r="E12" s="17">
        <v>1473.55</v>
      </c>
      <c r="F12" s="17">
        <v>548.51</v>
      </c>
      <c r="G12" s="17">
        <v>-925.04</v>
      </c>
    </row>
    <row r="13" spans="1:7">
      <c r="B13" s="388" t="s">
        <v>3542</v>
      </c>
      <c r="C13" s="17">
        <v>66897.070000000007</v>
      </c>
      <c r="D13" s="17">
        <v>68808.34</v>
      </c>
      <c r="E13" s="17">
        <v>69020.77</v>
      </c>
      <c r="F13" s="17">
        <v>66881.73</v>
      </c>
      <c r="G13" s="17">
        <v>-2139.0400000000081</v>
      </c>
    </row>
    <row r="14" spans="1:7">
      <c r="B14" s="41" t="s">
        <v>3544</v>
      </c>
      <c r="C14" s="41"/>
      <c r="D14" s="41"/>
      <c r="E14" s="41"/>
      <c r="F14" s="41"/>
      <c r="G14" s="41"/>
    </row>
    <row r="15" spans="1:7" ht="15" customHeight="1"/>
  </sheetData>
  <mergeCells count="1">
    <mergeCell ref="B3:G3"/>
  </mergeCells>
  <pageMargins left="0.7" right="0.7" top="0.75" bottom="0.75" header="0.3" footer="0.3"/>
  <drawing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D96E2-D9CE-4FA7-9458-0F70D861869E}">
  <sheetPr codeName="Folha143">
    <tabColor rgb="FF0035BA"/>
  </sheetPr>
  <dimension ref="A1:I60"/>
  <sheetViews>
    <sheetView showGridLines="0" workbookViewId="0">
      <selection activeCell="B1" sqref="B1"/>
    </sheetView>
  </sheetViews>
  <sheetFormatPr baseColWidth="10" defaultColWidth="0" defaultRowHeight="15" customHeight="1" zeroHeight="1"/>
  <cols>
    <col min="1" max="1" width="9.1640625" customWidth="1"/>
    <col min="2" max="2" width="17.33203125" customWidth="1"/>
    <col min="3" max="3" width="12.6640625" customWidth="1"/>
    <col min="4" max="4" width="33.33203125" customWidth="1"/>
    <col min="5" max="5" width="37.83203125" customWidth="1"/>
    <col min="6" max="8" width="9.5" customWidth="1"/>
    <col min="9" max="9" width="9.1640625" customWidth="1"/>
    <col min="10" max="16384" width="9.1640625" hidden="1"/>
  </cols>
  <sheetData>
    <row r="1" spans="1:8" ht="100" customHeight="1">
      <c r="A1" s="20" t="s">
        <v>50</v>
      </c>
    </row>
    <row r="2" spans="1:8" ht="16">
      <c r="B2" s="9" t="s">
        <v>3366</v>
      </c>
      <c r="C2" s="9"/>
      <c r="D2" s="9"/>
      <c r="E2" s="9"/>
    </row>
    <row r="3" spans="1:8">
      <c r="B3" s="871"/>
      <c r="C3" s="871"/>
      <c r="D3" s="10"/>
      <c r="E3" s="10"/>
    </row>
    <row r="4" spans="1:8" ht="40" customHeight="1">
      <c r="B4" s="11" t="s">
        <v>3252</v>
      </c>
      <c r="C4" s="11" t="s">
        <v>170</v>
      </c>
      <c r="D4" s="11" t="s">
        <v>3253</v>
      </c>
      <c r="E4" s="11" t="s">
        <v>3254</v>
      </c>
      <c r="F4" s="11" t="s">
        <v>3255</v>
      </c>
      <c r="G4" s="11" t="s">
        <v>3256</v>
      </c>
      <c r="H4" s="11" t="s">
        <v>3257</v>
      </c>
    </row>
    <row r="5" spans="1:8" ht="26.25" customHeight="1">
      <c r="B5" s="876" t="s">
        <v>3367</v>
      </c>
      <c r="C5" s="340" t="s">
        <v>3368</v>
      </c>
      <c r="D5" s="340" t="s">
        <v>3369</v>
      </c>
      <c r="E5" s="346" t="s">
        <v>3370</v>
      </c>
      <c r="F5" s="17">
        <v>50</v>
      </c>
      <c r="G5" s="17">
        <v>52</v>
      </c>
      <c r="H5" s="289">
        <v>1.04</v>
      </c>
    </row>
    <row r="6" spans="1:8" ht="88.5" customHeight="1">
      <c r="B6" s="877"/>
      <c r="C6" s="340" t="s">
        <v>3371</v>
      </c>
      <c r="D6" s="340" t="s">
        <v>3372</v>
      </c>
      <c r="E6" s="346" t="s">
        <v>3373</v>
      </c>
      <c r="F6" s="17">
        <v>78</v>
      </c>
      <c r="G6" s="17">
        <v>100</v>
      </c>
      <c r="H6" s="289">
        <v>1.2820512820512822</v>
      </c>
    </row>
    <row r="7" spans="1:8" ht="71.25" customHeight="1">
      <c r="B7" s="877"/>
      <c r="C7" s="340" t="s">
        <v>3374</v>
      </c>
      <c r="D7" s="340" t="s">
        <v>3375</v>
      </c>
      <c r="E7" s="346" t="s">
        <v>3376</v>
      </c>
      <c r="F7" s="17">
        <v>12</v>
      </c>
      <c r="G7" s="17">
        <v>12</v>
      </c>
      <c r="H7" s="289">
        <v>1</v>
      </c>
    </row>
    <row r="8" spans="1:8">
      <c r="B8" s="877"/>
      <c r="C8" s="340" t="s">
        <v>3377</v>
      </c>
      <c r="D8" s="879" t="s">
        <v>3378</v>
      </c>
      <c r="E8" s="881" t="s">
        <v>3379</v>
      </c>
      <c r="F8" s="17">
        <v>95</v>
      </c>
      <c r="G8" s="17">
        <v>95</v>
      </c>
      <c r="H8" s="289">
        <v>1</v>
      </c>
    </row>
    <row r="9" spans="1:8">
      <c r="B9" s="877"/>
      <c r="C9" s="340" t="s">
        <v>3380</v>
      </c>
      <c r="D9" s="879"/>
      <c r="E9" s="881"/>
      <c r="F9" s="17">
        <v>93</v>
      </c>
      <c r="G9" s="17">
        <v>96</v>
      </c>
      <c r="H9" s="289">
        <v>1.032258064516129</v>
      </c>
    </row>
    <row r="10" spans="1:8">
      <c r="B10" s="877"/>
      <c r="C10" s="340" t="s">
        <v>3381</v>
      </c>
      <c r="D10" s="879"/>
      <c r="E10" s="881"/>
      <c r="F10" s="17">
        <v>98</v>
      </c>
      <c r="G10" s="17">
        <v>101.3</v>
      </c>
      <c r="H10" s="289">
        <v>1.0336734693877552</v>
      </c>
    </row>
    <row r="11" spans="1:8">
      <c r="B11" s="877"/>
      <c r="C11" s="340" t="s">
        <v>3382</v>
      </c>
      <c r="D11" s="879"/>
      <c r="E11" s="881"/>
      <c r="F11" s="17">
        <v>100</v>
      </c>
      <c r="G11" s="17">
        <v>96</v>
      </c>
      <c r="H11" s="289">
        <v>0.96</v>
      </c>
    </row>
    <row r="12" spans="1:8">
      <c r="B12" s="878"/>
      <c r="C12" s="340" t="s">
        <v>3383</v>
      </c>
      <c r="D12" s="880"/>
      <c r="E12" s="882"/>
      <c r="F12" s="17">
        <v>100</v>
      </c>
      <c r="G12" s="17">
        <v>95</v>
      </c>
      <c r="H12" s="289">
        <v>0.95</v>
      </c>
    </row>
    <row r="13" spans="1:8" ht="15" customHeight="1">
      <c r="B13" s="41" t="s">
        <v>3303</v>
      </c>
      <c r="C13" s="41"/>
      <c r="D13" s="41"/>
      <c r="E13" s="41"/>
      <c r="F13" s="41"/>
      <c r="G13" s="41"/>
      <c r="H13" s="41"/>
    </row>
    <row r="14" spans="1:8" ht="15" customHeight="1"/>
    <row r="60" ht="69.75" hidden="1" customHeight="1"/>
  </sheetData>
  <mergeCells count="4">
    <mergeCell ref="B3:C3"/>
    <mergeCell ref="B5:B12"/>
    <mergeCell ref="D8:D12"/>
    <mergeCell ref="E8:E12"/>
  </mergeCells>
  <pageMargins left="0.7" right="0.7" top="0.75" bottom="0.75" header="0.3" footer="0.3"/>
  <drawing r:id="rId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D8984-FB18-47E9-81C2-989AB00B3308}">
  <sheetPr codeName="Folha106">
    <tabColor rgb="FF0035BA"/>
  </sheetPr>
  <dimension ref="A1:H68"/>
  <sheetViews>
    <sheetView showGridLines="0" workbookViewId="0">
      <selection activeCell="G14" sqref="G14"/>
    </sheetView>
  </sheetViews>
  <sheetFormatPr baseColWidth="10" defaultColWidth="0" defaultRowHeight="15" customHeight="1" zeroHeight="1"/>
  <cols>
    <col min="1" max="1" width="9.1640625" customWidth="1"/>
    <col min="2" max="2" width="4.5" customWidth="1"/>
    <col min="3" max="3" width="69.5" customWidth="1"/>
    <col min="4" max="6" width="10.83203125" customWidth="1"/>
    <col min="7" max="8" width="9.1640625" customWidth="1"/>
    <col min="9" max="16384" width="9.1640625" hidden="1"/>
  </cols>
  <sheetData>
    <row r="1" spans="1:6" ht="100" customHeight="1">
      <c r="A1" s="20" t="s">
        <v>50</v>
      </c>
    </row>
    <row r="2" spans="1:6" ht="16">
      <c r="B2" s="9" t="s">
        <v>3384</v>
      </c>
      <c r="C2" s="9"/>
    </row>
    <row r="3" spans="1:6">
      <c r="B3" s="10"/>
      <c r="C3" s="10"/>
    </row>
    <row r="4" spans="1:6" ht="20" customHeight="1">
      <c r="B4" s="791" t="s">
        <v>3254</v>
      </c>
      <c r="C4" s="793"/>
      <c r="D4" s="11">
        <v>2021</v>
      </c>
      <c r="E4" s="11">
        <v>2022</v>
      </c>
      <c r="F4" s="11">
        <v>2023</v>
      </c>
    </row>
    <row r="5" spans="1:6" ht="15" customHeight="1">
      <c r="B5" s="337" t="s">
        <v>3280</v>
      </c>
      <c r="C5" s="43"/>
      <c r="D5" s="119"/>
      <c r="E5" s="119"/>
      <c r="F5" s="119"/>
    </row>
    <row r="6" spans="1:6" ht="15" customHeight="1">
      <c r="B6" s="337"/>
      <c r="C6" s="43" t="s">
        <v>3281</v>
      </c>
      <c r="D6" s="138">
        <v>0.92791832039415734</v>
      </c>
      <c r="E6" s="138">
        <v>0.85751295731327226</v>
      </c>
      <c r="F6" s="138">
        <v>1.1636158480026975</v>
      </c>
    </row>
    <row r="7" spans="1:6" ht="15" customHeight="1">
      <c r="B7" s="337"/>
      <c r="C7" s="43" t="s">
        <v>3282</v>
      </c>
      <c r="D7" s="119" t="s">
        <v>3386</v>
      </c>
      <c r="E7" s="119" t="s">
        <v>3387</v>
      </c>
      <c r="F7" s="119" t="s">
        <v>3388</v>
      </c>
    </row>
    <row r="8" spans="1:6" ht="15" customHeight="1">
      <c r="B8" s="337" t="s">
        <v>3286</v>
      </c>
      <c r="C8" s="43"/>
      <c r="D8" s="119"/>
      <c r="E8" s="119"/>
      <c r="F8" s="119"/>
    </row>
    <row r="9" spans="1:6" ht="15" customHeight="1">
      <c r="B9" s="337"/>
      <c r="C9" s="43" t="s">
        <v>3385</v>
      </c>
      <c r="D9" s="138">
        <v>0.83950289595327421</v>
      </c>
      <c r="E9" s="138">
        <v>0.60734779692786212</v>
      </c>
      <c r="F9" s="138">
        <v>0.61372224847557888</v>
      </c>
    </row>
    <row r="10" spans="1:6" ht="15" customHeight="1">
      <c r="B10" s="337"/>
      <c r="C10" s="43" t="s">
        <v>3288</v>
      </c>
      <c r="D10" s="119" t="s">
        <v>3389</v>
      </c>
      <c r="E10" s="119" t="s">
        <v>3390</v>
      </c>
      <c r="F10" s="119" t="s">
        <v>3391</v>
      </c>
    </row>
    <row r="11" spans="1:6" ht="15" customHeight="1">
      <c r="B11" s="337" t="s">
        <v>3291</v>
      </c>
      <c r="C11" s="43"/>
      <c r="D11" s="119"/>
      <c r="E11" s="119"/>
      <c r="F11" s="119"/>
    </row>
    <row r="12" spans="1:6" ht="15" customHeight="1">
      <c r="B12" s="337"/>
      <c r="C12" s="43" t="s">
        <v>3292</v>
      </c>
      <c r="D12" s="347">
        <v>137.80000000000001</v>
      </c>
      <c r="E12" s="347">
        <v>752.19999999999982</v>
      </c>
      <c r="F12" s="347">
        <v>62.100000000000364</v>
      </c>
    </row>
    <row r="13" spans="1:6" ht="15" customHeight="1">
      <c r="B13" s="337"/>
      <c r="C13" s="43" t="s">
        <v>3296</v>
      </c>
      <c r="D13" s="138">
        <v>1.0441029518961065</v>
      </c>
      <c r="E13" s="138">
        <v>1.1267993079485794</v>
      </c>
      <c r="F13" s="138">
        <v>1.4364023689525414</v>
      </c>
    </row>
    <row r="14" spans="1:6" ht="25.5" customHeight="1">
      <c r="B14" s="783" t="s">
        <v>5833</v>
      </c>
      <c r="C14" s="783"/>
      <c r="D14" s="783"/>
      <c r="E14" s="783"/>
      <c r="F14" s="783"/>
    </row>
    <row r="15" spans="1:6" ht="15" customHeight="1"/>
    <row r="68" ht="69.75" hidden="1" customHeight="1"/>
  </sheetData>
  <mergeCells count="2">
    <mergeCell ref="B4:C4"/>
    <mergeCell ref="B14:F14"/>
  </mergeCells>
  <pageMargins left="0.7" right="0.7" top="0.75" bottom="0.75" header="0.3" footer="0.3"/>
  <drawing r:id="rId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367D-44ED-47A1-A599-AA234372AC93}">
  <sheetPr codeName="Folha107">
    <tabColor rgb="FF0035BA"/>
  </sheetPr>
  <dimension ref="A1:G50"/>
  <sheetViews>
    <sheetView showGridLines="0" workbookViewId="0">
      <selection activeCell="E9" sqref="E9"/>
    </sheetView>
  </sheetViews>
  <sheetFormatPr baseColWidth="10" defaultColWidth="0" defaultRowHeight="15" customHeight="1" zeroHeight="1"/>
  <cols>
    <col min="1" max="1" width="9.1640625" customWidth="1"/>
    <col min="2" max="2" width="43.6640625" customWidth="1"/>
    <col min="3" max="6" width="12.83203125" customWidth="1"/>
    <col min="7" max="7" width="24.83203125" customWidth="1"/>
    <col min="8" max="16384" width="9.1640625" hidden="1"/>
  </cols>
  <sheetData>
    <row r="1" spans="1:6" ht="100" customHeight="1">
      <c r="A1" s="20" t="s">
        <v>50</v>
      </c>
    </row>
    <row r="2" spans="1:6" ht="16">
      <c r="B2" s="9" t="s">
        <v>3396</v>
      </c>
      <c r="C2" s="9"/>
      <c r="D2" s="9"/>
      <c r="E2" s="9"/>
      <c r="F2" s="9"/>
    </row>
    <row r="3" spans="1:6" ht="16" thickBot="1">
      <c r="B3" s="758" t="s">
        <v>796</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744.87160600000004</v>
      </c>
      <c r="D6" s="22">
        <v>580.65885500000002</v>
      </c>
      <c r="E6" s="22">
        <v>678.05819426999994</v>
      </c>
      <c r="F6" s="22">
        <v>514.26853227000004</v>
      </c>
    </row>
    <row r="7" spans="1:6">
      <c r="B7" s="148" t="s">
        <v>801</v>
      </c>
      <c r="C7" s="119">
        <v>231.61614700000001</v>
      </c>
      <c r="D7" s="119">
        <v>231.61614700000001</v>
      </c>
      <c r="E7" s="119">
        <v>223.9575944</v>
      </c>
      <c r="F7" s="119">
        <v>223.9575944</v>
      </c>
    </row>
    <row r="8" spans="1:6">
      <c r="B8" s="148" t="s">
        <v>802</v>
      </c>
      <c r="C8" s="119">
        <v>93.485656000000006</v>
      </c>
      <c r="D8" s="119">
        <v>93.485656000000006</v>
      </c>
      <c r="E8" s="119">
        <v>68.314288270000006</v>
      </c>
      <c r="F8" s="119">
        <v>68.314288270000006</v>
      </c>
    </row>
    <row r="9" spans="1:6">
      <c r="B9" s="148" t="s">
        <v>803</v>
      </c>
      <c r="C9" s="119">
        <v>4.1102E-2</v>
      </c>
      <c r="D9" s="119">
        <v>4.1102E-2</v>
      </c>
      <c r="E9" s="119">
        <v>2.153942E-2</v>
      </c>
      <c r="F9" s="119">
        <v>2.153942E-2</v>
      </c>
    </row>
    <row r="10" spans="1:6">
      <c r="B10" s="149" t="s">
        <v>868</v>
      </c>
      <c r="C10" s="119">
        <v>0</v>
      </c>
      <c r="D10" s="119" t="s">
        <v>330</v>
      </c>
      <c r="E10" s="119">
        <v>0</v>
      </c>
      <c r="F10" s="119" t="s">
        <v>330</v>
      </c>
    </row>
    <row r="11" spans="1:6">
      <c r="B11" s="148" t="s">
        <v>804</v>
      </c>
      <c r="C11" s="119">
        <v>383.03802999999999</v>
      </c>
      <c r="D11" s="119">
        <v>218.82527899999999</v>
      </c>
      <c r="E11" s="119">
        <v>350.93040242000001</v>
      </c>
      <c r="F11" s="119">
        <v>187.14074041999999</v>
      </c>
    </row>
    <row r="12" spans="1:6">
      <c r="B12" s="149" t="s">
        <v>805</v>
      </c>
      <c r="C12" s="119">
        <v>164.212751</v>
      </c>
      <c r="D12" s="119" t="s">
        <v>330</v>
      </c>
      <c r="E12" s="119">
        <v>163.78966199999999</v>
      </c>
      <c r="F12" s="119" t="s">
        <v>330</v>
      </c>
    </row>
    <row r="13" spans="1:6">
      <c r="B13" s="148" t="s">
        <v>806</v>
      </c>
      <c r="C13" s="119">
        <v>0</v>
      </c>
      <c r="D13" s="119">
        <v>0</v>
      </c>
      <c r="E13" s="119">
        <v>0</v>
      </c>
      <c r="F13" s="119">
        <v>0</v>
      </c>
    </row>
    <row r="14" spans="1:6">
      <c r="B14" s="149" t="s">
        <v>869</v>
      </c>
      <c r="C14" s="119">
        <v>0</v>
      </c>
      <c r="D14" s="119" t="s">
        <v>330</v>
      </c>
      <c r="E14" s="119">
        <v>0</v>
      </c>
      <c r="F14" s="119" t="s">
        <v>330</v>
      </c>
    </row>
    <row r="15" spans="1:6">
      <c r="B15" s="148" t="s">
        <v>807</v>
      </c>
      <c r="C15" s="119">
        <v>36.690671000000002</v>
      </c>
      <c r="D15" s="119">
        <v>36.690671000000002</v>
      </c>
      <c r="E15" s="119">
        <v>34.834369760000001</v>
      </c>
      <c r="F15" s="119">
        <v>34.834369760000001</v>
      </c>
    </row>
    <row r="16" spans="1:6">
      <c r="B16" s="21" t="s">
        <v>808</v>
      </c>
      <c r="C16" s="22">
        <v>199.10159100000001</v>
      </c>
      <c r="D16" s="22">
        <v>194.38672399999999</v>
      </c>
      <c r="E16" s="22">
        <v>187.23823161999999</v>
      </c>
      <c r="F16" s="22">
        <v>182.60606161999999</v>
      </c>
    </row>
    <row r="17" spans="2:6">
      <c r="B17" s="148" t="s">
        <v>809</v>
      </c>
      <c r="C17" s="119">
        <v>43.191054000000001</v>
      </c>
      <c r="D17" s="119">
        <v>43.191054000000001</v>
      </c>
      <c r="E17" s="119">
        <v>32.844509850000001</v>
      </c>
      <c r="F17" s="119">
        <v>32.844509850000001</v>
      </c>
    </row>
    <row r="18" spans="2:6">
      <c r="B18" s="148" t="s">
        <v>810</v>
      </c>
      <c r="C18" s="119">
        <v>9.7118839999999995</v>
      </c>
      <c r="D18" s="119">
        <v>4.9970169999999996</v>
      </c>
      <c r="E18" s="119">
        <v>8.3039452399999991</v>
      </c>
      <c r="F18" s="119">
        <v>3.6717752400000001</v>
      </c>
    </row>
    <row r="19" spans="2:6">
      <c r="B19" s="149" t="s">
        <v>811</v>
      </c>
      <c r="C19" s="119">
        <v>4.7148669999999999</v>
      </c>
      <c r="D19" s="119" t="s">
        <v>330</v>
      </c>
      <c r="E19" s="119">
        <v>4.6321700000000003</v>
      </c>
      <c r="F19" s="119" t="s">
        <v>330</v>
      </c>
    </row>
    <row r="20" spans="2:6">
      <c r="B20" s="148" t="s">
        <v>812</v>
      </c>
      <c r="C20" s="119">
        <v>144.731706</v>
      </c>
      <c r="D20" s="119">
        <v>144.731706</v>
      </c>
      <c r="E20" s="119">
        <v>144.73170590000001</v>
      </c>
      <c r="F20" s="119">
        <v>144.73170590000001</v>
      </c>
    </row>
    <row r="21" spans="2:6">
      <c r="B21" s="149" t="s">
        <v>870</v>
      </c>
      <c r="C21" s="119">
        <v>0</v>
      </c>
      <c r="D21" s="119" t="s">
        <v>330</v>
      </c>
      <c r="E21" s="119">
        <v>0</v>
      </c>
      <c r="F21" s="119" t="s">
        <v>330</v>
      </c>
    </row>
    <row r="22" spans="2:6">
      <c r="B22" s="148" t="s">
        <v>813</v>
      </c>
      <c r="C22" s="119">
        <v>0</v>
      </c>
      <c r="D22" s="119">
        <v>0</v>
      </c>
      <c r="E22" s="119">
        <v>0</v>
      </c>
      <c r="F22" s="119">
        <v>0</v>
      </c>
    </row>
    <row r="23" spans="2:6" ht="15" customHeight="1">
      <c r="B23" s="149" t="s">
        <v>871</v>
      </c>
      <c r="C23" s="119">
        <v>0</v>
      </c>
      <c r="D23" s="119" t="s">
        <v>330</v>
      </c>
      <c r="E23" s="119">
        <v>0</v>
      </c>
      <c r="F23" s="119" t="s">
        <v>330</v>
      </c>
    </row>
    <row r="24" spans="2:6" ht="15" customHeight="1">
      <c r="B24" s="148" t="s">
        <v>814</v>
      </c>
      <c r="C24" s="119">
        <v>1.466947</v>
      </c>
      <c r="D24" s="119">
        <v>1.466947</v>
      </c>
      <c r="E24" s="119">
        <v>1.3580706300000001</v>
      </c>
      <c r="F24" s="119">
        <v>1.3580706300000001</v>
      </c>
    </row>
    <row r="25" spans="2:6" ht="15" customHeight="1">
      <c r="B25" s="13" t="s">
        <v>815</v>
      </c>
      <c r="C25" s="19">
        <v>943.97319700000003</v>
      </c>
      <c r="D25" s="19">
        <v>775.04557899999998</v>
      </c>
      <c r="E25" s="19">
        <v>865.29642589000002</v>
      </c>
      <c r="F25" s="19">
        <v>696.87459389000003</v>
      </c>
    </row>
    <row r="26" spans="2:6" ht="15" customHeight="1">
      <c r="B26" s="13" t="s">
        <v>816</v>
      </c>
      <c r="C26" s="19">
        <v>799.241491</v>
      </c>
      <c r="D26" s="19">
        <v>630.31387299999994</v>
      </c>
      <c r="E26" s="19">
        <v>720.56471998999996</v>
      </c>
      <c r="F26" s="19">
        <v>552.14288798999996</v>
      </c>
    </row>
    <row r="27" spans="2:6" ht="15" customHeight="1">
      <c r="B27" s="148" t="s">
        <v>817</v>
      </c>
      <c r="C27" s="119" t="s">
        <v>330</v>
      </c>
      <c r="D27" s="119">
        <v>168.927618</v>
      </c>
      <c r="E27" s="119" t="s">
        <v>330</v>
      </c>
      <c r="F27" s="119">
        <v>168.42183199999999</v>
      </c>
    </row>
    <row r="28" spans="2:6" ht="15" customHeight="1">
      <c r="B28" s="783" t="s">
        <v>2806</v>
      </c>
      <c r="C28" s="816"/>
      <c r="D28" s="816"/>
      <c r="E28" s="816"/>
      <c r="F28" s="816"/>
    </row>
    <row r="29" spans="2:6" ht="15" customHeight="1"/>
    <row r="49" ht="69.75" hidden="1" customHeight="1"/>
    <row r="50" ht="15" customHeight="1"/>
  </sheetData>
  <mergeCells count="5">
    <mergeCell ref="B4:B5"/>
    <mergeCell ref="C4:D4"/>
    <mergeCell ref="E4:F4"/>
    <mergeCell ref="B28:F28"/>
    <mergeCell ref="B3:F3"/>
  </mergeCells>
  <pageMargins left="0.7" right="0.7" top="0.75" bottom="0.75" header="0.3" footer="0.3"/>
  <drawing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053A-00E1-4621-BEA9-08045F779F6B}">
  <sheetPr codeName="Folha108">
    <tabColor rgb="FF0035BA"/>
  </sheetPr>
  <dimension ref="A1:G45"/>
  <sheetViews>
    <sheetView showGridLines="0" workbookViewId="0">
      <selection activeCell="B2" sqref="B2"/>
    </sheetView>
  </sheetViews>
  <sheetFormatPr baseColWidth="10" defaultColWidth="0" defaultRowHeight="15" customHeight="1" zeroHeight="1"/>
  <cols>
    <col min="1" max="1" width="9.1640625" customWidth="1"/>
    <col min="2" max="2" width="91.5" customWidth="1"/>
    <col min="3" max="5" width="14.6640625" customWidth="1"/>
    <col min="6" max="6" width="10.33203125" customWidth="1"/>
    <col min="7" max="7" width="24.83203125" hidden="1" customWidth="1"/>
    <col min="8" max="16384" width="9.1640625" hidden="1"/>
  </cols>
  <sheetData>
    <row r="1" spans="1:6" ht="100" customHeight="1">
      <c r="A1" s="20" t="s">
        <v>50</v>
      </c>
    </row>
    <row r="2" spans="1:6" ht="16">
      <c r="B2" s="9" t="s">
        <v>3397</v>
      </c>
      <c r="C2" s="9"/>
      <c r="D2" s="9"/>
      <c r="E2" s="9"/>
      <c r="F2" s="9"/>
    </row>
    <row r="3" spans="1:6">
      <c r="B3" s="790" t="s">
        <v>832</v>
      </c>
      <c r="C3" s="790"/>
      <c r="D3" s="790"/>
      <c r="E3" s="790"/>
      <c r="F3" s="10"/>
    </row>
    <row r="4" spans="1:6" ht="40" customHeight="1">
      <c r="B4" s="11" t="s">
        <v>833</v>
      </c>
      <c r="C4" s="11" t="s">
        <v>845</v>
      </c>
      <c r="D4" s="11" t="s">
        <v>846</v>
      </c>
      <c r="E4" s="11" t="s">
        <v>847</v>
      </c>
    </row>
    <row r="5" spans="1:6">
      <c r="B5" s="43" t="s">
        <v>861</v>
      </c>
      <c r="C5" s="119">
        <v>517.83691199999998</v>
      </c>
      <c r="D5" s="119">
        <v>501.89245907999998</v>
      </c>
      <c r="E5" s="119">
        <v>58.002372835849698</v>
      </c>
    </row>
    <row r="6" spans="1:6">
      <c r="B6" s="43" t="s">
        <v>862</v>
      </c>
      <c r="C6" s="119">
        <v>243.97206</v>
      </c>
      <c r="D6" s="119">
        <v>207.9987538</v>
      </c>
      <c r="E6" s="119">
        <v>24.037861197226501</v>
      </c>
    </row>
    <row r="7" spans="1:6">
      <c r="B7" s="43" t="s">
        <v>863</v>
      </c>
      <c r="C7" s="119">
        <v>140.83596499999999</v>
      </c>
      <c r="D7" s="119">
        <v>123.05209974</v>
      </c>
      <c r="E7" s="119">
        <v>14.2208029593367</v>
      </c>
    </row>
    <row r="8" spans="1:6">
      <c r="B8" s="43" t="s">
        <v>864</v>
      </c>
      <c r="C8" s="119">
        <v>0.31481900000000002</v>
      </c>
      <c r="D8" s="119">
        <v>0</v>
      </c>
      <c r="E8" s="119" t="s">
        <v>137</v>
      </c>
    </row>
    <row r="9" spans="1:6">
      <c r="B9" s="43" t="s">
        <v>865</v>
      </c>
      <c r="C9" s="119">
        <v>0.106516</v>
      </c>
      <c r="D9" s="119">
        <v>9.8515469999999994E-2</v>
      </c>
      <c r="E9" s="119">
        <v>1.13851701049929E-2</v>
      </c>
    </row>
    <row r="10" spans="1:6">
      <c r="B10" s="43" t="s">
        <v>866</v>
      </c>
      <c r="C10" s="119">
        <v>2.3429999999999999E-2</v>
      </c>
      <c r="D10" s="119">
        <v>2.5000000000000001E-4</v>
      </c>
      <c r="E10" s="119">
        <v>2.8891833193794E-5</v>
      </c>
    </row>
    <row r="11" spans="1:6">
      <c r="B11" s="43" t="s">
        <v>840</v>
      </c>
      <c r="C11" s="119">
        <v>39.183495000000001</v>
      </c>
      <c r="D11" s="119">
        <v>30.761160629999999</v>
      </c>
      <c r="E11" s="119">
        <v>3.5549852870778502</v>
      </c>
    </row>
    <row r="12" spans="1:6">
      <c r="B12" s="43" t="s">
        <v>867</v>
      </c>
      <c r="C12" s="119">
        <v>1.7</v>
      </c>
      <c r="D12" s="119">
        <v>1.4931871699999999</v>
      </c>
      <c r="E12" s="119">
        <v>0.172563658571013</v>
      </c>
    </row>
    <row r="13" spans="1:6" ht="15" customHeight="1">
      <c r="B13" s="13" t="s">
        <v>841</v>
      </c>
      <c r="C13" s="19">
        <v>943.97319700000003</v>
      </c>
      <c r="D13" s="19">
        <v>865.29642589000002</v>
      </c>
      <c r="E13" s="19" t="s">
        <v>330</v>
      </c>
    </row>
    <row r="14" spans="1:6" ht="15" customHeight="1">
      <c r="B14" s="13" t="s">
        <v>842</v>
      </c>
      <c r="C14" s="19">
        <v>775.04557899999998</v>
      </c>
      <c r="D14" s="19">
        <v>696.87459389000003</v>
      </c>
      <c r="E14" s="19" t="s">
        <v>330</v>
      </c>
    </row>
    <row r="15" spans="1:6" ht="15" customHeight="1">
      <c r="B15" s="13" t="s">
        <v>843</v>
      </c>
      <c r="C15" s="19">
        <v>630.31387299999994</v>
      </c>
      <c r="D15" s="19">
        <v>552.14288798999996</v>
      </c>
      <c r="E15" s="19" t="s">
        <v>330</v>
      </c>
    </row>
    <row r="16" spans="1:6" ht="15" customHeight="1">
      <c r="B16" s="152" t="s">
        <v>844</v>
      </c>
      <c r="C16" s="119" t="s">
        <v>330</v>
      </c>
      <c r="D16" s="119" t="s">
        <v>330</v>
      </c>
      <c r="E16" s="119" t="s">
        <v>330</v>
      </c>
    </row>
    <row r="17" spans="2:5" ht="15" customHeight="1">
      <c r="B17" s="43" t="s">
        <v>789</v>
      </c>
      <c r="C17" s="119">
        <v>144.731706</v>
      </c>
      <c r="D17" s="119">
        <v>144.73170590000001</v>
      </c>
      <c r="E17" s="119" t="s">
        <v>330</v>
      </c>
    </row>
    <row r="18" spans="2:5" ht="15" customHeight="1">
      <c r="B18" s="43" t="s">
        <v>790</v>
      </c>
      <c r="C18" s="119">
        <v>0</v>
      </c>
      <c r="D18" s="119">
        <v>0</v>
      </c>
      <c r="E18" s="119" t="s">
        <v>330</v>
      </c>
    </row>
    <row r="19" spans="2:5" ht="15" customHeight="1">
      <c r="B19" s="41" t="s">
        <v>2806</v>
      </c>
      <c r="C19" s="41"/>
      <c r="D19" s="41"/>
      <c r="E19" s="41"/>
    </row>
    <row r="20" spans="2:5" ht="15" customHeight="1"/>
    <row r="45" ht="69.75" hidden="1" customHeight="1"/>
  </sheetData>
  <mergeCells count="1">
    <mergeCell ref="B3:E3"/>
  </mergeCells>
  <pageMargins left="0.7" right="0.7" top="0.75" bottom="0.75" header="0.3" footer="0.3"/>
  <pageSetup paperSize="9" orientation="portrait" r:id="rId1"/>
  <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5725-4A65-4040-93E5-91091C28C9D9}">
  <sheetPr codeName="Folha109">
    <tabColor rgb="FF0035BA"/>
  </sheetPr>
  <dimension ref="A1:G48"/>
  <sheetViews>
    <sheetView showGridLines="0" workbookViewId="0">
      <selection activeCell="B3" sqref="B3:F3"/>
    </sheetView>
  </sheetViews>
  <sheetFormatPr baseColWidth="10" defaultColWidth="0" defaultRowHeight="15" customHeight="1" zeroHeight="1"/>
  <cols>
    <col min="1" max="1" width="9.1640625" customWidth="1"/>
    <col min="2" max="2" width="37.5" customWidth="1"/>
    <col min="3" max="6" width="12.83203125" customWidth="1"/>
    <col min="7" max="7" width="30" customWidth="1"/>
    <col min="8" max="16384" width="9.1640625" hidden="1"/>
  </cols>
  <sheetData>
    <row r="1" spans="1:6" ht="100" customHeight="1">
      <c r="A1" s="20" t="s">
        <v>50</v>
      </c>
    </row>
    <row r="2" spans="1:6" ht="16">
      <c r="B2" s="9" t="s">
        <v>3398</v>
      </c>
      <c r="C2" s="9"/>
      <c r="D2" s="9"/>
      <c r="E2" s="9"/>
      <c r="F2" s="9"/>
    </row>
    <row r="3" spans="1:6" ht="16" thickBot="1">
      <c r="B3" s="758" t="s">
        <v>796</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2181.4650740000002</v>
      </c>
      <c r="D6" s="22">
        <v>2099.4921920000002</v>
      </c>
      <c r="E6" s="22">
        <v>1901.7711246599999</v>
      </c>
      <c r="F6" s="22">
        <v>1819.93293969</v>
      </c>
    </row>
    <row r="7" spans="1:6">
      <c r="B7" s="148" t="s">
        <v>801</v>
      </c>
      <c r="C7" s="119">
        <v>1208.958609</v>
      </c>
      <c r="D7" s="119">
        <v>1208.958609</v>
      </c>
      <c r="E7" s="119">
        <v>1187.0049845799999</v>
      </c>
      <c r="F7" s="119">
        <v>1187.0049845799999</v>
      </c>
    </row>
    <row r="8" spans="1:6">
      <c r="B8" s="148" t="s">
        <v>802</v>
      </c>
      <c r="C8" s="119">
        <v>805.02070300000003</v>
      </c>
      <c r="D8" s="119">
        <v>805.02070300000003</v>
      </c>
      <c r="E8" s="119">
        <v>560.36542774999998</v>
      </c>
      <c r="F8" s="119">
        <v>560.36542774999998</v>
      </c>
    </row>
    <row r="9" spans="1:6">
      <c r="B9" s="148" t="s">
        <v>803</v>
      </c>
      <c r="C9" s="119">
        <v>0.81991400000000003</v>
      </c>
      <c r="D9" s="119">
        <v>0.77084399999999997</v>
      </c>
      <c r="E9" s="119">
        <v>0.73373597999999995</v>
      </c>
      <c r="F9" s="119">
        <v>0.71032448000000004</v>
      </c>
    </row>
    <row r="10" spans="1:6">
      <c r="B10" s="149" t="s">
        <v>868</v>
      </c>
      <c r="C10" s="119">
        <v>4.9070000000000003E-2</v>
      </c>
      <c r="D10" s="119" t="s">
        <v>330</v>
      </c>
      <c r="E10" s="119">
        <v>2.3411499999999998E-2</v>
      </c>
      <c r="F10" s="119" t="s">
        <v>330</v>
      </c>
    </row>
    <row r="11" spans="1:6">
      <c r="B11" s="148" t="s">
        <v>804</v>
      </c>
      <c r="C11" s="119">
        <v>143.01136700000001</v>
      </c>
      <c r="D11" s="119">
        <v>61.087555000000002</v>
      </c>
      <c r="E11" s="119">
        <v>140.28299755</v>
      </c>
      <c r="F11" s="119">
        <v>58.468224079999999</v>
      </c>
    </row>
    <row r="12" spans="1:6">
      <c r="B12" s="149" t="s">
        <v>805</v>
      </c>
      <c r="C12" s="119">
        <v>81.923811999999998</v>
      </c>
      <c r="D12" s="119" t="s">
        <v>330</v>
      </c>
      <c r="E12" s="119">
        <v>81.814773470000006</v>
      </c>
      <c r="F12" s="119" t="s">
        <v>330</v>
      </c>
    </row>
    <row r="13" spans="1:6">
      <c r="B13" s="148" t="s">
        <v>806</v>
      </c>
      <c r="C13" s="119">
        <v>1.662296</v>
      </c>
      <c r="D13" s="119">
        <v>1.662296</v>
      </c>
      <c r="E13" s="119">
        <v>1.4691542099999999</v>
      </c>
      <c r="F13" s="119">
        <v>1.4691542099999999</v>
      </c>
    </row>
    <row r="14" spans="1:6">
      <c r="B14" s="148" t="s">
        <v>807</v>
      </c>
      <c r="C14" s="119">
        <v>21.992184999999999</v>
      </c>
      <c r="D14" s="119">
        <v>21.992184999999999</v>
      </c>
      <c r="E14" s="119">
        <v>11.91482459</v>
      </c>
      <c r="F14" s="119">
        <v>11.91482459</v>
      </c>
    </row>
    <row r="15" spans="1:6">
      <c r="B15" s="21" t="s">
        <v>808</v>
      </c>
      <c r="C15" s="22">
        <v>780.55809399999998</v>
      </c>
      <c r="D15" s="22">
        <v>752.69084800000007</v>
      </c>
      <c r="E15" s="22">
        <v>529.60930093000002</v>
      </c>
      <c r="F15" s="22">
        <v>510.51678278999998</v>
      </c>
    </row>
    <row r="16" spans="1:6">
      <c r="B16" s="148" t="s">
        <v>809</v>
      </c>
      <c r="C16" s="119">
        <v>742.256888</v>
      </c>
      <c r="D16" s="119">
        <v>742.256888</v>
      </c>
      <c r="E16" s="119">
        <v>500.87282455000002</v>
      </c>
      <c r="F16" s="119">
        <v>500.87282455000002</v>
      </c>
    </row>
    <row r="17" spans="2:6">
      <c r="B17" s="148" t="s">
        <v>810</v>
      </c>
      <c r="C17" s="119">
        <v>26.370473</v>
      </c>
      <c r="D17" s="119">
        <v>2.3227000000000001E-2</v>
      </c>
      <c r="E17" s="119">
        <v>19.115744750000001</v>
      </c>
      <c r="F17" s="119">
        <v>2.3226609999999401E-2</v>
      </c>
    </row>
    <row r="18" spans="2:6">
      <c r="B18" s="149" t="s">
        <v>811</v>
      </c>
      <c r="C18" s="119">
        <v>26.347245999999998</v>
      </c>
      <c r="D18" s="119" t="s">
        <v>330</v>
      </c>
      <c r="E18" s="119">
        <v>19.092518139999999</v>
      </c>
      <c r="F18" s="119" t="s">
        <v>330</v>
      </c>
    </row>
    <row r="19" spans="2:6">
      <c r="B19" s="148" t="s">
        <v>812</v>
      </c>
      <c r="C19" s="119">
        <v>11.170733</v>
      </c>
      <c r="D19" s="119">
        <v>10.410733</v>
      </c>
      <c r="E19" s="119">
        <v>9.6207316299999999</v>
      </c>
      <c r="F19" s="119">
        <v>9.6207316299999999</v>
      </c>
    </row>
    <row r="20" spans="2:6">
      <c r="B20" s="149" t="s">
        <v>870</v>
      </c>
      <c r="C20" s="119">
        <v>0.76</v>
      </c>
      <c r="D20" s="119" t="s">
        <v>330</v>
      </c>
      <c r="E20" s="119">
        <v>0</v>
      </c>
      <c r="F20" s="119" t="s">
        <v>330</v>
      </c>
    </row>
    <row r="21" spans="2:6">
      <c r="B21" s="148" t="s">
        <v>813</v>
      </c>
      <c r="C21" s="119">
        <v>0.76</v>
      </c>
      <c r="D21" s="119">
        <v>0</v>
      </c>
      <c r="E21" s="119">
        <v>0</v>
      </c>
      <c r="F21" s="119">
        <v>0</v>
      </c>
    </row>
    <row r="22" spans="2:6" ht="15" customHeight="1">
      <c r="B22" s="149" t="s">
        <v>871</v>
      </c>
      <c r="C22" s="119">
        <v>0.76</v>
      </c>
      <c r="D22" s="119" t="s">
        <v>330</v>
      </c>
      <c r="E22" s="119">
        <v>0</v>
      </c>
      <c r="F22" s="119" t="s">
        <v>330</v>
      </c>
    </row>
    <row r="23" spans="2:6" ht="15" customHeight="1">
      <c r="B23" s="148" t="s">
        <v>814</v>
      </c>
      <c r="C23" s="119">
        <v>0</v>
      </c>
      <c r="D23" s="119">
        <v>0</v>
      </c>
      <c r="E23" s="119">
        <v>0</v>
      </c>
      <c r="F23" s="119">
        <v>0</v>
      </c>
    </row>
    <row r="24" spans="2:6" ht="15" customHeight="1">
      <c r="B24" s="13" t="s">
        <v>815</v>
      </c>
      <c r="C24" s="19">
        <v>2962.0231680000002</v>
      </c>
      <c r="D24" s="19">
        <v>2852.1830400000003</v>
      </c>
      <c r="E24" s="19">
        <v>2431.38042559</v>
      </c>
      <c r="F24" s="19">
        <v>2330.4497224800002</v>
      </c>
    </row>
    <row r="25" spans="2:6" ht="15" customHeight="1">
      <c r="B25" s="13" t="s">
        <v>816</v>
      </c>
      <c r="C25" s="19">
        <v>2950.092435</v>
      </c>
      <c r="D25" s="19">
        <v>2841.7723070000002</v>
      </c>
      <c r="E25" s="19">
        <v>2421.7596939599998</v>
      </c>
      <c r="F25" s="19">
        <v>2320.8289908500001</v>
      </c>
    </row>
    <row r="26" spans="2:6" ht="15" customHeight="1">
      <c r="B26" s="148" t="s">
        <v>817</v>
      </c>
      <c r="C26" s="119" t="s">
        <v>330</v>
      </c>
      <c r="D26" s="119">
        <v>109.84012800000001</v>
      </c>
      <c r="E26" s="119" t="s">
        <v>330</v>
      </c>
      <c r="F26" s="119">
        <v>100.93070311</v>
      </c>
    </row>
    <row r="27" spans="2:6" ht="15" customHeight="1">
      <c r="B27" s="783" t="s">
        <v>2806</v>
      </c>
      <c r="C27" s="816"/>
      <c r="D27" s="816"/>
      <c r="E27" s="816"/>
      <c r="F27" s="816"/>
    </row>
    <row r="28" spans="2:6" ht="15" customHeight="1"/>
    <row r="48" ht="69.75" hidden="1" customHeight="1"/>
  </sheetData>
  <mergeCells count="5">
    <mergeCell ref="B4:B5"/>
    <mergeCell ref="C4:D4"/>
    <mergeCell ref="E4:F4"/>
    <mergeCell ref="B27:F27"/>
    <mergeCell ref="B3:F3"/>
  </mergeCells>
  <pageMargins left="0.7" right="0.7" top="0.75" bottom="0.75" header="0.3" footer="0.3"/>
  <drawing r:id="rId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D6287-C5E5-427B-9415-A2B011C81463}">
  <sheetPr codeName="Folha110">
    <tabColor rgb="FF0035BA"/>
  </sheetPr>
  <dimension ref="A1:G31"/>
  <sheetViews>
    <sheetView showGridLines="0" workbookViewId="0">
      <selection activeCell="B2" sqref="B2"/>
    </sheetView>
  </sheetViews>
  <sheetFormatPr baseColWidth="10" defaultColWidth="0" defaultRowHeight="15" customHeight="1" zeroHeight="1"/>
  <cols>
    <col min="1" max="1" width="9.1640625" customWidth="1"/>
    <col min="2" max="2" width="90.1640625" customWidth="1"/>
    <col min="3" max="5" width="14.6640625" customWidth="1"/>
    <col min="6" max="6" width="10.33203125" customWidth="1"/>
    <col min="7" max="7" width="24.83203125" hidden="1" customWidth="1"/>
    <col min="8" max="16384" width="9.1640625" hidden="1"/>
  </cols>
  <sheetData>
    <row r="1" spans="1:6" ht="100" customHeight="1">
      <c r="A1" s="20" t="s">
        <v>50</v>
      </c>
    </row>
    <row r="2" spans="1:6" ht="16">
      <c r="B2" s="9" t="s">
        <v>3399</v>
      </c>
      <c r="C2" s="9"/>
      <c r="D2" s="9"/>
      <c r="E2" s="9"/>
      <c r="F2" s="9"/>
    </row>
    <row r="3" spans="1:6">
      <c r="B3" s="790" t="s">
        <v>832</v>
      </c>
      <c r="C3" s="790"/>
      <c r="D3" s="790"/>
      <c r="E3" s="790"/>
      <c r="F3" s="10"/>
    </row>
    <row r="4" spans="1:6" ht="40" customHeight="1">
      <c r="B4" s="11" t="s">
        <v>833</v>
      </c>
      <c r="C4" s="11" t="s">
        <v>845</v>
      </c>
      <c r="D4" s="11" t="s">
        <v>846</v>
      </c>
      <c r="E4" s="11" t="s">
        <v>847</v>
      </c>
    </row>
    <row r="5" spans="1:6">
      <c r="B5" s="43" t="s">
        <v>872</v>
      </c>
      <c r="C5" s="119">
        <v>9.5000000000000001E-2</v>
      </c>
      <c r="D5" s="119">
        <v>9.5000000000000001E-2</v>
      </c>
      <c r="E5" s="119">
        <v>3.9072454067712297E-3</v>
      </c>
    </row>
    <row r="6" spans="1:6">
      <c r="B6" s="43" t="s">
        <v>873</v>
      </c>
      <c r="C6" s="119">
        <v>318.77506099999999</v>
      </c>
      <c r="D6" s="119">
        <v>113.15882822</v>
      </c>
      <c r="E6" s="119">
        <v>4.6540980189285204</v>
      </c>
    </row>
    <row r="7" spans="1:6">
      <c r="B7" s="43" t="s">
        <v>874</v>
      </c>
      <c r="C7" s="119">
        <v>14.056236</v>
      </c>
      <c r="D7" s="119">
        <v>10.579853979999999</v>
      </c>
      <c r="E7" s="119">
        <v>0.43513774597542398</v>
      </c>
    </row>
    <row r="8" spans="1:6">
      <c r="B8" s="43" t="s">
        <v>875</v>
      </c>
      <c r="C8" s="119">
        <v>2215.6499279999998</v>
      </c>
      <c r="D8" s="119">
        <v>1985.03373618</v>
      </c>
      <c r="E8" s="119">
        <v>81.642252083949799</v>
      </c>
    </row>
    <row r="9" spans="1:6">
      <c r="B9" s="43" t="s">
        <v>876</v>
      </c>
      <c r="C9" s="119">
        <v>5.1916469999999997</v>
      </c>
      <c r="D9" s="119">
        <v>4.5093769999999997</v>
      </c>
      <c r="E9" s="119">
        <v>0.185465711269998</v>
      </c>
    </row>
    <row r="10" spans="1:6">
      <c r="B10" s="43" t="s">
        <v>877</v>
      </c>
      <c r="C10" s="119">
        <v>79.034436999999997</v>
      </c>
      <c r="D10" s="119">
        <v>73.488861659999998</v>
      </c>
      <c r="E10" s="119">
        <v>3.0225159702092799</v>
      </c>
    </row>
    <row r="11" spans="1:6">
      <c r="B11" s="43" t="s">
        <v>878</v>
      </c>
      <c r="C11" s="119">
        <v>0.94972500000000004</v>
      </c>
      <c r="D11" s="119">
        <v>0.76526326</v>
      </c>
      <c r="E11" s="119">
        <v>3.1474435343218699E-2</v>
      </c>
    </row>
    <row r="12" spans="1:6">
      <c r="B12" s="43" t="s">
        <v>879</v>
      </c>
      <c r="C12" s="119">
        <v>7.4898999999999993E-2</v>
      </c>
      <c r="D12" s="119">
        <v>7.4275220000000003E-2</v>
      </c>
      <c r="E12" s="119">
        <v>3.0548580229676002E-3</v>
      </c>
    </row>
    <row r="13" spans="1:6" ht="15" customHeight="1">
      <c r="B13" s="43" t="s">
        <v>880</v>
      </c>
      <c r="C13" s="119">
        <v>62.785631000000002</v>
      </c>
      <c r="D13" s="119">
        <v>57.969545170000004</v>
      </c>
      <c r="E13" s="119">
        <v>2.3842235694536802</v>
      </c>
    </row>
    <row r="14" spans="1:6" ht="15" customHeight="1">
      <c r="B14" s="43" t="s">
        <v>881</v>
      </c>
      <c r="C14" s="119">
        <v>133.82348400000001</v>
      </c>
      <c r="D14" s="119">
        <v>130.73394651000001</v>
      </c>
      <c r="E14" s="119">
        <v>5.37694328431866</v>
      </c>
    </row>
    <row r="15" spans="1:6" ht="15" customHeight="1">
      <c r="B15" s="43" t="s">
        <v>882</v>
      </c>
      <c r="C15" s="119">
        <v>44.798929999999999</v>
      </c>
      <c r="D15" s="119">
        <v>26.20399982</v>
      </c>
      <c r="E15" s="119">
        <v>1.0777416624813601</v>
      </c>
    </row>
    <row r="16" spans="1:6" ht="15" customHeight="1">
      <c r="B16" s="43" t="s">
        <v>864</v>
      </c>
      <c r="C16" s="119">
        <v>0.53632999999999997</v>
      </c>
      <c r="D16" s="119">
        <v>0.15363093999999999</v>
      </c>
      <c r="E16" s="119">
        <v>6.3186714173994298E-3</v>
      </c>
    </row>
    <row r="17" spans="2:5" ht="15" customHeight="1">
      <c r="B17" s="43" t="s">
        <v>865</v>
      </c>
      <c r="C17" s="119">
        <v>7.0884000000000003E-2</v>
      </c>
      <c r="D17" s="119">
        <v>7.068178E-2</v>
      </c>
      <c r="E17" s="119">
        <v>2.9070637920780499E-3</v>
      </c>
    </row>
    <row r="18" spans="2:5" ht="15" customHeight="1">
      <c r="B18" s="43" t="s">
        <v>866</v>
      </c>
      <c r="C18" s="119">
        <v>1.4999999999999999E-4</v>
      </c>
      <c r="D18" s="119">
        <v>0</v>
      </c>
      <c r="E18" s="119" t="s">
        <v>137</v>
      </c>
    </row>
    <row r="19" spans="2:5" ht="15" customHeight="1">
      <c r="B19" s="43" t="s">
        <v>840</v>
      </c>
      <c r="C19" s="119">
        <v>85.759902999999994</v>
      </c>
      <c r="D19" s="119">
        <v>28.543425849999998</v>
      </c>
      <c r="E19" s="119">
        <v>1.17395967943082</v>
      </c>
    </row>
    <row r="20" spans="2:5" ht="15" customHeight="1">
      <c r="B20" s="43" t="s">
        <v>867</v>
      </c>
      <c r="C20" s="119">
        <v>0.42092299999999999</v>
      </c>
      <c r="D20" s="119">
        <v>0</v>
      </c>
      <c r="E20" s="119" t="s">
        <v>137</v>
      </c>
    </row>
    <row r="21" spans="2:5" ht="15" customHeight="1">
      <c r="B21" s="13" t="s">
        <v>841</v>
      </c>
      <c r="C21" s="19">
        <v>2962.0231680000002</v>
      </c>
      <c r="D21" s="19">
        <v>2431.38042559</v>
      </c>
      <c r="E21" s="19" t="s">
        <v>330</v>
      </c>
    </row>
    <row r="22" spans="2:5" ht="15" customHeight="1">
      <c r="B22" s="13" t="s">
        <v>842</v>
      </c>
      <c r="C22" s="19">
        <v>2852.1830399999999</v>
      </c>
      <c r="D22" s="19">
        <v>2330.4497224800002</v>
      </c>
      <c r="E22" s="19" t="s">
        <v>330</v>
      </c>
    </row>
    <row r="23" spans="2:5" ht="15" customHeight="1">
      <c r="B23" s="13" t="s">
        <v>843</v>
      </c>
      <c r="C23" s="19">
        <v>2841.7723070000002</v>
      </c>
      <c r="D23" s="19">
        <v>2320.8289908500001</v>
      </c>
      <c r="E23" s="19" t="s">
        <v>330</v>
      </c>
    </row>
    <row r="24" spans="2:5" ht="15" customHeight="1">
      <c r="B24" s="152" t="s">
        <v>844</v>
      </c>
      <c r="C24" s="119"/>
      <c r="D24" s="119"/>
      <c r="E24" s="119"/>
    </row>
    <row r="25" spans="2:5" ht="15" customHeight="1">
      <c r="B25" s="43" t="s">
        <v>789</v>
      </c>
      <c r="C25" s="119">
        <v>10.410733</v>
      </c>
      <c r="D25" s="119">
        <v>9.6207316299999999</v>
      </c>
      <c r="E25" s="119" t="s">
        <v>330</v>
      </c>
    </row>
    <row r="26" spans="2:5" ht="15" customHeight="1">
      <c r="B26" s="43" t="s">
        <v>790</v>
      </c>
      <c r="C26" s="119">
        <v>0</v>
      </c>
      <c r="D26" s="119">
        <v>0</v>
      </c>
      <c r="E26" s="119" t="s">
        <v>330</v>
      </c>
    </row>
    <row r="27" spans="2:5" ht="15" customHeight="1">
      <c r="B27" s="41" t="s">
        <v>2806</v>
      </c>
      <c r="C27" s="41"/>
      <c r="D27" s="41"/>
      <c r="E27" s="41"/>
    </row>
    <row r="28" spans="2:5" ht="15" customHeight="1"/>
    <row r="31" spans="2:5" hidden="1"/>
  </sheetData>
  <mergeCells count="1">
    <mergeCell ref="B3:E3"/>
  </mergeCells>
  <pageMargins left="0.7" right="0.7" top="0.75" bottom="0.75" header="0.3" footer="0.3"/>
  <pageSetup paperSize="9" orientation="portrait" r:id="rId1"/>
  <drawing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18339-878C-446C-866A-66757C2D9F00}">
  <sheetPr codeName="Folha111">
    <tabColor rgb="FF0035BA"/>
  </sheetPr>
  <dimension ref="A1:G45"/>
  <sheetViews>
    <sheetView showGridLines="0" workbookViewId="0">
      <selection activeCell="B24" sqref="B24:F24"/>
    </sheetView>
  </sheetViews>
  <sheetFormatPr baseColWidth="10" defaultColWidth="0" defaultRowHeight="15" customHeight="1" zeroHeight="1"/>
  <cols>
    <col min="1" max="1" width="9.1640625" customWidth="1"/>
    <col min="2" max="2" width="43.6640625" customWidth="1"/>
    <col min="3" max="6" width="12.83203125" customWidth="1"/>
    <col min="7" max="7" width="24.83203125" customWidth="1"/>
    <col min="8" max="16384" width="9.1640625" hidden="1"/>
  </cols>
  <sheetData>
    <row r="1" spans="1:6" ht="100" customHeight="1">
      <c r="A1" s="153" t="s">
        <v>50</v>
      </c>
    </row>
    <row r="2" spans="1:6" ht="16">
      <c r="B2" s="9" t="s">
        <v>5655</v>
      </c>
      <c r="C2" s="9"/>
      <c r="D2" s="9"/>
      <c r="E2" s="9"/>
      <c r="F2" s="9"/>
    </row>
    <row r="3" spans="1:6" ht="16" thickBot="1">
      <c r="B3" s="10" t="s">
        <v>796</v>
      </c>
      <c r="C3" s="10" t="s">
        <v>330</v>
      </c>
      <c r="D3" s="10"/>
      <c r="E3" s="10"/>
      <c r="F3" s="10"/>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2683.0092300000001</v>
      </c>
      <c r="D6" s="22">
        <v>2487.1214869999999</v>
      </c>
      <c r="E6" s="22">
        <v>2577.1740682099999</v>
      </c>
      <c r="F6" s="22">
        <v>2390.0241276500001</v>
      </c>
    </row>
    <row r="7" spans="1:6">
      <c r="B7" s="148" t="s">
        <v>801</v>
      </c>
      <c r="C7" s="119">
        <v>2033.669852</v>
      </c>
      <c r="D7" s="119">
        <v>2033.669852</v>
      </c>
      <c r="E7" s="119">
        <v>2007.3064406599999</v>
      </c>
      <c r="F7" s="119">
        <v>2007.3064406599999</v>
      </c>
    </row>
    <row r="8" spans="1:6">
      <c r="B8" s="148" t="s">
        <v>802</v>
      </c>
      <c r="C8" s="119">
        <v>280.98568899999998</v>
      </c>
      <c r="D8" s="119">
        <v>280.98568899999998</v>
      </c>
      <c r="E8" s="119">
        <v>227.07991487000001</v>
      </c>
      <c r="F8" s="119">
        <v>227.07991487000001</v>
      </c>
    </row>
    <row r="9" spans="1:6">
      <c r="B9" s="148" t="s">
        <v>803</v>
      </c>
      <c r="C9" s="119">
        <v>0.48726900000000001</v>
      </c>
      <c r="D9" s="119">
        <v>0.48726900000000001</v>
      </c>
      <c r="E9" s="119">
        <v>0.30315413000000002</v>
      </c>
      <c r="F9" s="119">
        <v>0.30315413000000002</v>
      </c>
    </row>
    <row r="10" spans="1:6">
      <c r="B10" s="148" t="s">
        <v>804</v>
      </c>
      <c r="C10" s="119">
        <v>360.111425</v>
      </c>
      <c r="D10" s="119">
        <v>164.223682</v>
      </c>
      <c r="E10" s="119">
        <v>336.53185266999998</v>
      </c>
      <c r="F10" s="119">
        <v>149.38191211</v>
      </c>
    </row>
    <row r="11" spans="1:6">
      <c r="B11" s="149" t="s">
        <v>805</v>
      </c>
      <c r="C11" s="119">
        <v>195.887743</v>
      </c>
      <c r="D11" s="119" t="s">
        <v>330</v>
      </c>
      <c r="E11" s="119">
        <v>187.14994056</v>
      </c>
      <c r="F11" s="119" t="s">
        <v>330</v>
      </c>
    </row>
    <row r="12" spans="1:6">
      <c r="B12" s="148" t="s">
        <v>806</v>
      </c>
      <c r="C12" s="119">
        <v>1.1050000000000001E-2</v>
      </c>
      <c r="D12" s="119">
        <v>1.1050000000000001E-2</v>
      </c>
      <c r="E12" s="119">
        <v>1.0200000000000001E-2</v>
      </c>
      <c r="F12" s="119">
        <v>1.0200000000000001E-2</v>
      </c>
    </row>
    <row r="13" spans="1:6">
      <c r="B13" s="148" t="s">
        <v>807</v>
      </c>
      <c r="C13" s="119">
        <v>7.7439450000000001</v>
      </c>
      <c r="D13" s="119">
        <v>7.7439450000000001</v>
      </c>
      <c r="E13" s="119">
        <v>5.9425058799999997</v>
      </c>
      <c r="F13" s="119">
        <v>5.9425058799999997</v>
      </c>
    </row>
    <row r="14" spans="1:6">
      <c r="B14" s="21" t="s">
        <v>808</v>
      </c>
      <c r="C14" s="22">
        <v>308.34640999999999</v>
      </c>
      <c r="D14" s="22">
        <v>276.79751299999998</v>
      </c>
      <c r="E14" s="22">
        <v>87.094741209999995</v>
      </c>
      <c r="F14" s="22">
        <v>78.947626639999996</v>
      </c>
    </row>
    <row r="15" spans="1:6">
      <c r="B15" s="148" t="s">
        <v>809</v>
      </c>
      <c r="C15" s="119">
        <v>201.58990499999999</v>
      </c>
      <c r="D15" s="119">
        <v>201.58990499999999</v>
      </c>
      <c r="E15" s="119">
        <v>61.091173859999998</v>
      </c>
      <c r="F15" s="119">
        <v>61.091173859999998</v>
      </c>
    </row>
    <row r="16" spans="1:6">
      <c r="B16" s="148" t="s">
        <v>810</v>
      </c>
      <c r="C16" s="119">
        <v>90.356504999999999</v>
      </c>
      <c r="D16" s="119">
        <v>58.807608000000002</v>
      </c>
      <c r="E16" s="119">
        <v>11.62778791</v>
      </c>
      <c r="F16" s="119">
        <v>3.4806733400000001</v>
      </c>
    </row>
    <row r="17" spans="2:6">
      <c r="B17" s="149" t="s">
        <v>811</v>
      </c>
      <c r="C17" s="119">
        <v>31.548897</v>
      </c>
      <c r="D17" s="119" t="s">
        <v>330</v>
      </c>
      <c r="E17" s="119">
        <v>8.1471145699999994</v>
      </c>
      <c r="F17" s="119" t="s">
        <v>330</v>
      </c>
    </row>
    <row r="18" spans="2:6">
      <c r="B18" s="148" t="s">
        <v>812</v>
      </c>
      <c r="C18" s="119">
        <v>16.399999999999999</v>
      </c>
      <c r="D18" s="119">
        <v>16.399999999999999</v>
      </c>
      <c r="E18" s="119">
        <v>14.375779440000001</v>
      </c>
      <c r="F18" s="119">
        <v>14.375779440000001</v>
      </c>
    </row>
    <row r="19" spans="2:6">
      <c r="B19" s="148" t="s">
        <v>813</v>
      </c>
      <c r="C19" s="119">
        <v>0</v>
      </c>
      <c r="D19" s="119">
        <v>0</v>
      </c>
      <c r="E19" s="119">
        <v>0</v>
      </c>
      <c r="F19" s="119">
        <v>0</v>
      </c>
    </row>
    <row r="20" spans="2:6">
      <c r="B20" s="148" t="s">
        <v>814</v>
      </c>
      <c r="C20" s="119">
        <v>0</v>
      </c>
      <c r="D20" s="119">
        <v>0</v>
      </c>
      <c r="E20" s="119">
        <v>0</v>
      </c>
      <c r="F20" s="119">
        <v>0</v>
      </c>
    </row>
    <row r="21" spans="2:6" ht="15" customHeight="1">
      <c r="B21" s="13" t="s">
        <v>815</v>
      </c>
      <c r="C21" s="19">
        <v>2991.3556400000002</v>
      </c>
      <c r="D21" s="19">
        <v>2763.9189999999999</v>
      </c>
      <c r="E21" s="19">
        <v>2664.2688094199998</v>
      </c>
      <c r="F21" s="19">
        <v>2468.9717542899998</v>
      </c>
    </row>
    <row r="22" spans="2:6" ht="15" customHeight="1">
      <c r="B22" s="13" t="s">
        <v>816</v>
      </c>
      <c r="C22" s="19">
        <v>2974.9556400000001</v>
      </c>
      <c r="D22" s="19">
        <v>2747.5189999999998</v>
      </c>
      <c r="E22" s="19">
        <v>2649.8930299799999</v>
      </c>
      <c r="F22" s="19">
        <v>2454.5959748499999</v>
      </c>
    </row>
    <row r="23" spans="2:6" ht="15" customHeight="1">
      <c r="B23" s="148" t="s">
        <v>817</v>
      </c>
      <c r="C23" s="119" t="s">
        <v>330</v>
      </c>
      <c r="D23" s="119">
        <v>227.43664000000001</v>
      </c>
      <c r="E23" s="119" t="s">
        <v>330</v>
      </c>
      <c r="F23" s="119">
        <v>195.29705512999999</v>
      </c>
    </row>
    <row r="24" spans="2:6" ht="15" customHeight="1">
      <c r="B24" s="783" t="s">
        <v>2806</v>
      </c>
      <c r="C24" s="816"/>
      <c r="D24" s="816"/>
      <c r="E24" s="816"/>
      <c r="F24" s="816"/>
    </row>
    <row r="25" spans="2:6" ht="15" customHeight="1"/>
    <row r="45" ht="69.75" hidden="1" customHeight="1"/>
  </sheetData>
  <mergeCells count="4">
    <mergeCell ref="B4:B5"/>
    <mergeCell ref="C4:D4"/>
    <mergeCell ref="E4:F4"/>
    <mergeCell ref="B24:F24"/>
  </mergeCells>
  <pageMargins left="0.7" right="0.7" top="0.75" bottom="0.75" header="0.3" footer="0.3"/>
  <drawing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BC016-5CF2-498D-A7C4-DAC88BA41F8F}">
  <sheetPr codeName="Folha112">
    <tabColor rgb="FF0035BA"/>
  </sheetPr>
  <dimension ref="A1:G41"/>
  <sheetViews>
    <sheetView showGridLines="0" workbookViewId="0">
      <selection activeCell="B2" sqref="B2"/>
    </sheetView>
  </sheetViews>
  <sheetFormatPr baseColWidth="10" defaultColWidth="0" defaultRowHeight="15" customHeight="1" zeroHeight="1"/>
  <cols>
    <col min="1" max="1" width="9.1640625" customWidth="1"/>
    <col min="2" max="2" width="91.83203125" bestFit="1" customWidth="1"/>
    <col min="3" max="5" width="14.6640625" customWidth="1"/>
    <col min="6" max="6" width="10.33203125" customWidth="1"/>
    <col min="7" max="7" width="24.83203125" hidden="1" customWidth="1"/>
    <col min="8" max="16384" width="9.1640625" hidden="1"/>
  </cols>
  <sheetData>
    <row r="1" spans="1:6" ht="100" customHeight="1">
      <c r="A1" s="20" t="s">
        <v>50</v>
      </c>
    </row>
    <row r="2" spans="1:6" ht="16">
      <c r="B2" s="9" t="s">
        <v>5656</v>
      </c>
      <c r="C2" s="9"/>
      <c r="D2" s="9"/>
      <c r="E2" s="9"/>
      <c r="F2" s="9"/>
    </row>
    <row r="3" spans="1:6">
      <c r="B3" s="871" t="s">
        <v>832</v>
      </c>
      <c r="C3" s="871"/>
      <c r="D3" s="10"/>
      <c r="E3" s="10"/>
      <c r="F3" s="10"/>
    </row>
    <row r="4" spans="1:6" ht="40" customHeight="1">
      <c r="B4" s="11" t="s">
        <v>833</v>
      </c>
      <c r="C4" s="11" t="s">
        <v>845</v>
      </c>
      <c r="D4" s="11" t="s">
        <v>846</v>
      </c>
      <c r="E4" s="11" t="s">
        <v>847</v>
      </c>
    </row>
    <row r="5" spans="1:6">
      <c r="B5" s="43" t="s">
        <v>862</v>
      </c>
      <c r="C5" s="119">
        <v>3.7050299999999998</v>
      </c>
      <c r="D5" s="119">
        <v>3.6976609900000001</v>
      </c>
      <c r="E5" s="119">
        <v>0.13878708398065001</v>
      </c>
    </row>
    <row r="6" spans="1:6">
      <c r="B6" s="43" t="s">
        <v>884</v>
      </c>
      <c r="C6" s="119">
        <v>127.65647</v>
      </c>
      <c r="D6" s="119">
        <v>107.04967421000001</v>
      </c>
      <c r="E6" s="119">
        <v>4.0179757324601297</v>
      </c>
    </row>
    <row r="7" spans="1:6">
      <c r="B7" s="43" t="s">
        <v>3297</v>
      </c>
      <c r="C7" s="119">
        <v>2078.4795770000001</v>
      </c>
      <c r="D7" s="119">
        <v>2027.02760343</v>
      </c>
      <c r="E7" s="119">
        <v>76.081947747279898</v>
      </c>
    </row>
    <row r="8" spans="1:6">
      <c r="B8" s="43" t="s">
        <v>877</v>
      </c>
      <c r="C8" s="119">
        <v>122.567239</v>
      </c>
      <c r="D8" s="119">
        <v>115.80877463</v>
      </c>
      <c r="E8" s="119">
        <v>4.3467376197378202</v>
      </c>
    </row>
    <row r="9" spans="1:6">
      <c r="B9" s="43" t="s">
        <v>878</v>
      </c>
      <c r="C9" s="119">
        <v>19.529911999999999</v>
      </c>
      <c r="D9" s="119">
        <v>19.265724710000001</v>
      </c>
      <c r="E9" s="119">
        <v>0.72311489898776604</v>
      </c>
    </row>
    <row r="10" spans="1:6">
      <c r="B10" s="43" t="s">
        <v>879</v>
      </c>
      <c r="C10" s="119">
        <v>7.6798970000000004</v>
      </c>
      <c r="D10" s="119">
        <v>7.4025146499999996</v>
      </c>
      <c r="E10" s="119">
        <v>0.27784413584046302</v>
      </c>
    </row>
    <row r="11" spans="1:6">
      <c r="B11" s="43" t="s">
        <v>926</v>
      </c>
      <c r="C11" s="119">
        <v>84.460685999999995</v>
      </c>
      <c r="D11" s="119">
        <v>67.549700770000001</v>
      </c>
      <c r="E11" s="119">
        <v>2.5353935958400999</v>
      </c>
    </row>
    <row r="12" spans="1:6">
      <c r="B12" s="43" t="s">
        <v>881</v>
      </c>
      <c r="C12" s="119">
        <v>35.966552999999998</v>
      </c>
      <c r="D12" s="119">
        <v>30.523899100000001</v>
      </c>
      <c r="E12" s="119">
        <v>1.1456764044257599</v>
      </c>
    </row>
    <row r="13" spans="1:6">
      <c r="B13" s="43" t="s">
        <v>3301</v>
      </c>
      <c r="C13" s="119">
        <v>0.1255</v>
      </c>
      <c r="D13" s="119">
        <v>7.3262500000000003E-3</v>
      </c>
      <c r="E13" s="119">
        <v>2.74981637517083E-4</v>
      </c>
    </row>
    <row r="14" spans="1:6">
      <c r="B14" s="43" t="s">
        <v>889</v>
      </c>
      <c r="C14" s="119">
        <v>11.846035000000001</v>
      </c>
      <c r="D14" s="119">
        <v>11.431868570000001</v>
      </c>
      <c r="E14" s="119">
        <v>0.429080899404016</v>
      </c>
    </row>
    <row r="15" spans="1:6">
      <c r="B15" s="43" t="s">
        <v>890</v>
      </c>
      <c r="C15" s="119">
        <v>9.3223269999999996</v>
      </c>
      <c r="D15" s="119">
        <v>9.30363425</v>
      </c>
      <c r="E15" s="119">
        <v>0.34920028403685599</v>
      </c>
    </row>
    <row r="16" spans="1:6">
      <c r="B16" s="43" t="s">
        <v>864</v>
      </c>
      <c r="C16" s="119">
        <v>0.13125000000000001</v>
      </c>
      <c r="D16" s="119">
        <v>0.12873786000000001</v>
      </c>
      <c r="E16" s="119">
        <v>4.8320146805316396E-3</v>
      </c>
    </row>
    <row r="17" spans="2:5">
      <c r="B17" s="43" t="s">
        <v>947</v>
      </c>
      <c r="C17" s="119">
        <v>0</v>
      </c>
      <c r="D17" s="119">
        <v>0</v>
      </c>
      <c r="E17" s="119" t="s">
        <v>137</v>
      </c>
    </row>
    <row r="18" spans="2:5">
      <c r="B18" s="43" t="s">
        <v>3404</v>
      </c>
      <c r="C18" s="119">
        <v>27.532931000000001</v>
      </c>
      <c r="D18" s="119">
        <v>14.93559496</v>
      </c>
      <c r="E18" s="119">
        <v>0.56058889055010197</v>
      </c>
    </row>
    <row r="19" spans="2:5">
      <c r="B19" s="43" t="s">
        <v>3405</v>
      </c>
      <c r="C19" s="119">
        <v>116.54576299999999</v>
      </c>
      <c r="D19" s="119">
        <v>8.3814920399999995</v>
      </c>
      <c r="E19" s="119">
        <v>0.314588828663449</v>
      </c>
    </row>
    <row r="20" spans="2:5">
      <c r="B20" s="43" t="s">
        <v>3406</v>
      </c>
      <c r="C20" s="119">
        <v>5.3498749999999999</v>
      </c>
      <c r="D20" s="119">
        <v>0.13771079999999999</v>
      </c>
      <c r="E20" s="119">
        <v>5.1688027691912603E-3</v>
      </c>
    </row>
    <row r="21" spans="2:5">
      <c r="B21" s="43" t="s">
        <v>3407</v>
      </c>
      <c r="C21" s="119">
        <v>4.895041</v>
      </c>
      <c r="D21" s="119">
        <v>0.44048182000000002</v>
      </c>
      <c r="E21" s="119">
        <v>1.6532934606395499E-2</v>
      </c>
    </row>
    <row r="22" spans="2:5">
      <c r="B22" s="43" t="s">
        <v>3408</v>
      </c>
      <c r="C22" s="119">
        <v>8.5411490000000008</v>
      </c>
      <c r="D22" s="119">
        <v>0.73937759999999997</v>
      </c>
      <c r="E22" s="119">
        <v>2.7751614153414199E-2</v>
      </c>
    </row>
    <row r="23" spans="2:5">
      <c r="B23" s="43" t="s">
        <v>3409</v>
      </c>
      <c r="C23" s="119">
        <v>1.2599180000000001</v>
      </c>
      <c r="D23" s="119">
        <v>0.54924874999999995</v>
      </c>
      <c r="E23" s="119">
        <v>2.0615365388733799E-2</v>
      </c>
    </row>
    <row r="24" spans="2:5" ht="15" customHeight="1">
      <c r="B24" s="43" t="s">
        <v>3410</v>
      </c>
      <c r="C24" s="119">
        <v>4.7610049999999999</v>
      </c>
      <c r="D24" s="119">
        <v>2.3314240599999998</v>
      </c>
      <c r="E24" s="119">
        <v>8.7507088314693796E-2</v>
      </c>
    </row>
    <row r="25" spans="2:5" ht="15" customHeight="1">
      <c r="B25" s="43" t="s">
        <v>865</v>
      </c>
      <c r="C25" s="119">
        <v>1.923208</v>
      </c>
      <c r="D25" s="119">
        <v>1.7170783199999999</v>
      </c>
      <c r="E25" s="119">
        <v>6.4448388763512193E-2</v>
      </c>
    </row>
    <row r="26" spans="2:5" ht="15" customHeight="1">
      <c r="B26" s="43" t="s">
        <v>866</v>
      </c>
      <c r="C26" s="119">
        <v>0.163692</v>
      </c>
      <c r="D26" s="119">
        <v>0.15712359000000001</v>
      </c>
      <c r="E26" s="119">
        <v>5.8974375800392703E-3</v>
      </c>
    </row>
    <row r="27" spans="2:5" ht="15" customHeight="1">
      <c r="B27" s="43" t="s">
        <v>891</v>
      </c>
      <c r="C27" s="119">
        <v>0</v>
      </c>
      <c r="D27" s="119">
        <v>0</v>
      </c>
      <c r="E27" s="119" t="s">
        <v>137</v>
      </c>
    </row>
    <row r="28" spans="2:5" ht="15" customHeight="1">
      <c r="B28" s="43" t="s">
        <v>917</v>
      </c>
      <c r="C28" s="119">
        <v>0.170124</v>
      </c>
      <c r="D28" s="119">
        <v>0.15829599999999999</v>
      </c>
      <c r="E28" s="119">
        <v>5.9414425241295504E-3</v>
      </c>
    </row>
    <row r="29" spans="2:5" ht="15" customHeight="1">
      <c r="B29" s="43" t="s">
        <v>933</v>
      </c>
      <c r="C29" s="119">
        <v>205.331704</v>
      </c>
      <c r="D29" s="119">
        <v>204.18557684000001</v>
      </c>
      <c r="E29" s="119">
        <v>7.6638504387419601</v>
      </c>
    </row>
    <row r="30" spans="2:5" ht="15" customHeight="1">
      <c r="B30" s="43" t="s">
        <v>840</v>
      </c>
      <c r="C30" s="119">
        <v>113.410754</v>
      </c>
      <c r="D30" s="119">
        <v>31.338285219999999</v>
      </c>
      <c r="E30" s="119">
        <v>1.17624336963289</v>
      </c>
    </row>
    <row r="31" spans="2:5" ht="15" customHeight="1">
      <c r="B31" s="13" t="s">
        <v>841</v>
      </c>
      <c r="C31" s="19">
        <v>2991.3556400000002</v>
      </c>
      <c r="D31" s="19">
        <v>2664.2688094199998</v>
      </c>
      <c r="E31" s="19" t="s">
        <v>330</v>
      </c>
    </row>
    <row r="32" spans="2:5" ht="15" customHeight="1">
      <c r="B32" s="13" t="s">
        <v>842</v>
      </c>
      <c r="C32" s="19">
        <v>2763.9189999999999</v>
      </c>
      <c r="D32" s="19">
        <v>2468.9717542899998</v>
      </c>
      <c r="E32" s="19" t="s">
        <v>330</v>
      </c>
    </row>
    <row r="33" spans="2:5" ht="15" customHeight="1">
      <c r="B33" s="13" t="s">
        <v>843</v>
      </c>
      <c r="C33" s="19">
        <v>2747.5189999999998</v>
      </c>
      <c r="D33" s="19">
        <v>2454.5959748499999</v>
      </c>
      <c r="E33" s="19" t="s">
        <v>330</v>
      </c>
    </row>
    <row r="34" spans="2:5" ht="15" customHeight="1">
      <c r="B34" s="152" t="s">
        <v>844</v>
      </c>
      <c r="C34" s="119" t="s">
        <v>330</v>
      </c>
      <c r="D34" s="119" t="s">
        <v>330</v>
      </c>
      <c r="E34" s="119" t="s">
        <v>330</v>
      </c>
    </row>
    <row r="35" spans="2:5" ht="15" customHeight="1">
      <c r="B35" s="43" t="s">
        <v>789</v>
      </c>
      <c r="C35" s="119">
        <v>16.399999999999999</v>
      </c>
      <c r="D35" s="119">
        <v>14.375779440000001</v>
      </c>
      <c r="E35" s="119" t="s">
        <v>330</v>
      </c>
    </row>
    <row r="36" spans="2:5" ht="15" customHeight="1">
      <c r="B36" s="43" t="s">
        <v>790</v>
      </c>
      <c r="C36" s="119">
        <v>0</v>
      </c>
      <c r="D36" s="119">
        <v>0</v>
      </c>
      <c r="E36" s="119" t="s">
        <v>330</v>
      </c>
    </row>
    <row r="37" spans="2:5" ht="15" customHeight="1">
      <c r="B37" s="41" t="s">
        <v>2806</v>
      </c>
      <c r="C37" s="41"/>
      <c r="D37" s="41"/>
      <c r="E37" s="41"/>
    </row>
    <row r="38" spans="2:5" ht="15" customHeight="1"/>
    <row r="41" spans="2:5" hidden="1"/>
  </sheetData>
  <mergeCells count="1">
    <mergeCell ref="B3:C3"/>
  </mergeCells>
  <pageMargins left="0.7" right="0.7" top="0.75" bottom="0.75" header="0.3" footer="0.3"/>
  <pageSetup paperSize="9" orientation="portrait" r:id="rId1"/>
  <drawing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9D073-F503-4A71-A090-BB0FFBCC7E60}">
  <sheetPr codeName="Folha114">
    <tabColor rgb="FF0035BA"/>
  </sheetPr>
  <dimension ref="A1:G49"/>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2.83203125" customWidth="1"/>
    <col min="7" max="7" width="24.83203125" customWidth="1"/>
    <col min="8" max="16384" width="9.1640625" hidden="1"/>
  </cols>
  <sheetData>
    <row r="1" spans="1:6" ht="100" customHeight="1">
      <c r="A1" s="153" t="s">
        <v>50</v>
      </c>
    </row>
    <row r="2" spans="1:6" ht="16">
      <c r="B2" s="9" t="s">
        <v>5657</v>
      </c>
      <c r="C2" s="9"/>
      <c r="D2" s="9"/>
      <c r="E2" s="9"/>
      <c r="F2" s="9"/>
    </row>
    <row r="3" spans="1:6" ht="16" thickBot="1">
      <c r="B3" s="758" t="s">
        <v>796</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2209.8354210000002</v>
      </c>
      <c r="D6" s="22">
        <v>1697.9848549999999</v>
      </c>
      <c r="E6" s="22">
        <v>1997.25133555</v>
      </c>
      <c r="F6" s="22">
        <v>1528.7466059799999</v>
      </c>
    </row>
    <row r="7" spans="1:6">
      <c r="B7" s="148" t="s">
        <v>801</v>
      </c>
      <c r="C7" s="119">
        <v>1176.3509779999999</v>
      </c>
      <c r="D7" s="119">
        <v>1176.3509779999999</v>
      </c>
      <c r="E7" s="119">
        <v>1126.2234965099999</v>
      </c>
      <c r="F7" s="119">
        <v>1126.2234965099999</v>
      </c>
    </row>
    <row r="8" spans="1:6">
      <c r="B8" s="148" t="s">
        <v>802</v>
      </c>
      <c r="C8" s="119">
        <v>483.75179000000003</v>
      </c>
      <c r="D8" s="119">
        <v>483.75179000000003</v>
      </c>
      <c r="E8" s="119">
        <v>377.85160510999998</v>
      </c>
      <c r="F8" s="119">
        <v>377.85160510999998</v>
      </c>
    </row>
    <row r="9" spans="1:6">
      <c r="B9" s="148" t="s">
        <v>803</v>
      </c>
      <c r="C9" s="119">
        <v>0.790269</v>
      </c>
      <c r="D9" s="119">
        <v>0.790269</v>
      </c>
      <c r="E9" s="119">
        <v>0.24632973</v>
      </c>
      <c r="F9" s="119">
        <v>0.24632973</v>
      </c>
    </row>
    <row r="10" spans="1:6">
      <c r="B10" s="149" t="s">
        <v>868</v>
      </c>
      <c r="C10" s="119">
        <v>0</v>
      </c>
      <c r="D10" s="119" t="s">
        <v>330</v>
      </c>
      <c r="E10" s="119">
        <v>0</v>
      </c>
      <c r="F10" s="119" t="s">
        <v>330</v>
      </c>
    </row>
    <row r="11" spans="1:6">
      <c r="B11" s="148" t="s">
        <v>804</v>
      </c>
      <c r="C11" s="119">
        <v>532.85890300000005</v>
      </c>
      <c r="D11" s="119">
        <v>21.008337000000001</v>
      </c>
      <c r="E11" s="119">
        <v>485.76148934999998</v>
      </c>
      <c r="F11" s="119">
        <v>17.2567597799999</v>
      </c>
    </row>
    <row r="12" spans="1:6">
      <c r="B12" s="149" t="s">
        <v>805</v>
      </c>
      <c r="C12" s="119">
        <v>511.85056600000001</v>
      </c>
      <c r="D12" s="119" t="s">
        <v>330</v>
      </c>
      <c r="E12" s="119">
        <v>468.50472956999999</v>
      </c>
      <c r="F12" s="119" t="s">
        <v>330</v>
      </c>
    </row>
    <row r="13" spans="1:6">
      <c r="B13" s="148" t="s">
        <v>806</v>
      </c>
      <c r="C13" s="119">
        <v>0</v>
      </c>
      <c r="D13" s="119">
        <v>0</v>
      </c>
      <c r="E13" s="119">
        <v>0</v>
      </c>
      <c r="F13" s="119">
        <v>0</v>
      </c>
    </row>
    <row r="14" spans="1:6">
      <c r="B14" s="149" t="s">
        <v>869</v>
      </c>
      <c r="C14" s="119">
        <v>0</v>
      </c>
      <c r="D14" s="119" t="s">
        <v>330</v>
      </c>
      <c r="E14" s="119">
        <v>0</v>
      </c>
      <c r="F14" s="119" t="s">
        <v>330</v>
      </c>
    </row>
    <row r="15" spans="1:6">
      <c r="B15" s="148" t="s">
        <v>807</v>
      </c>
      <c r="C15" s="119">
        <v>16.083480999999999</v>
      </c>
      <c r="D15" s="119">
        <v>16.083480999999999</v>
      </c>
      <c r="E15" s="119">
        <v>7.1684148499999996</v>
      </c>
      <c r="F15" s="119">
        <v>7.1684148499999996</v>
      </c>
    </row>
    <row r="16" spans="1:6">
      <c r="B16" s="21" t="s">
        <v>808</v>
      </c>
      <c r="C16" s="22">
        <v>157.180431</v>
      </c>
      <c r="D16" s="22">
        <v>144.34329199999999</v>
      </c>
      <c r="E16" s="22">
        <v>74.021745969999998</v>
      </c>
      <c r="F16" s="22">
        <v>61.488468500000003</v>
      </c>
    </row>
    <row r="17" spans="2:6">
      <c r="B17" s="148" t="s">
        <v>809</v>
      </c>
      <c r="C17" s="119">
        <v>121.723643</v>
      </c>
      <c r="D17" s="119">
        <v>121.723643</v>
      </c>
      <c r="E17" s="119">
        <v>39.093085799999997</v>
      </c>
      <c r="F17" s="119">
        <v>39.093085799999997</v>
      </c>
    </row>
    <row r="18" spans="2:6">
      <c r="B18" s="148" t="s">
        <v>810</v>
      </c>
      <c r="C18" s="119">
        <v>13.971048</v>
      </c>
      <c r="D18" s="119">
        <v>1.1339090000000001</v>
      </c>
      <c r="E18" s="119">
        <v>13.474855079999999</v>
      </c>
      <c r="F18" s="119">
        <v>0.94157760999999895</v>
      </c>
    </row>
    <row r="19" spans="2:6">
      <c r="B19" s="149" t="s">
        <v>811</v>
      </c>
      <c r="C19" s="119">
        <v>12.837139000000001</v>
      </c>
      <c r="D19" s="119" t="s">
        <v>330</v>
      </c>
      <c r="E19" s="119">
        <v>12.53327747</v>
      </c>
      <c r="F19" s="119" t="s">
        <v>330</v>
      </c>
    </row>
    <row r="20" spans="2:6">
      <c r="B20" s="148" t="s">
        <v>812</v>
      </c>
      <c r="C20" s="119">
        <v>21.48574</v>
      </c>
      <c r="D20" s="119">
        <v>21.48574</v>
      </c>
      <c r="E20" s="119">
        <v>21.453805089999999</v>
      </c>
      <c r="F20" s="119">
        <v>21.453805089999999</v>
      </c>
    </row>
    <row r="21" spans="2:6">
      <c r="B21" s="149" t="s">
        <v>870</v>
      </c>
      <c r="C21" s="119">
        <v>0</v>
      </c>
      <c r="D21" s="119" t="s">
        <v>330</v>
      </c>
      <c r="E21" s="119">
        <v>0</v>
      </c>
      <c r="F21" s="119" t="s">
        <v>330</v>
      </c>
    </row>
    <row r="22" spans="2:6">
      <c r="B22" s="148" t="s">
        <v>813</v>
      </c>
      <c r="C22" s="119">
        <v>0</v>
      </c>
      <c r="D22" s="119">
        <v>0</v>
      </c>
      <c r="E22" s="119">
        <v>0</v>
      </c>
      <c r="F22" s="119">
        <v>0</v>
      </c>
    </row>
    <row r="23" spans="2:6">
      <c r="B23" s="149" t="s">
        <v>871</v>
      </c>
      <c r="C23" s="119">
        <v>0</v>
      </c>
      <c r="D23" s="119" t="s">
        <v>330</v>
      </c>
      <c r="E23" s="119">
        <v>0</v>
      </c>
      <c r="F23" s="119" t="s">
        <v>330</v>
      </c>
    </row>
    <row r="24" spans="2:6">
      <c r="B24" s="148" t="s">
        <v>814</v>
      </c>
      <c r="C24" s="119">
        <v>0</v>
      </c>
      <c r="D24" s="119">
        <v>0</v>
      </c>
      <c r="E24" s="119">
        <v>0</v>
      </c>
      <c r="F24" s="119">
        <v>0</v>
      </c>
    </row>
    <row r="25" spans="2:6" ht="15" customHeight="1">
      <c r="B25" s="13" t="s">
        <v>815</v>
      </c>
      <c r="C25" s="19">
        <v>2367.015852</v>
      </c>
      <c r="D25" s="19">
        <v>1842.3281469999999</v>
      </c>
      <c r="E25" s="19">
        <v>2071.2730815199998</v>
      </c>
      <c r="F25" s="19">
        <v>1590.2350744800001</v>
      </c>
    </row>
    <row r="26" spans="2:6" ht="15" customHeight="1">
      <c r="B26" s="13" t="s">
        <v>816</v>
      </c>
      <c r="C26" s="19">
        <v>2345.5301119999999</v>
      </c>
      <c r="D26" s="19">
        <v>1820.8424070000001</v>
      </c>
      <c r="E26" s="19">
        <v>2049.8192764300002</v>
      </c>
      <c r="F26" s="19">
        <v>1568.78126939</v>
      </c>
    </row>
    <row r="27" spans="2:6" ht="15" customHeight="1">
      <c r="B27" s="148" t="s">
        <v>817</v>
      </c>
      <c r="C27" s="119" t="s">
        <v>330</v>
      </c>
      <c r="D27" s="119">
        <v>524.68770500000005</v>
      </c>
      <c r="E27" s="119" t="s">
        <v>330</v>
      </c>
      <c r="F27" s="119">
        <v>481.03800704000002</v>
      </c>
    </row>
    <row r="28" spans="2:6" ht="15" customHeight="1">
      <c r="B28" s="783" t="s">
        <v>2806</v>
      </c>
      <c r="C28" s="816"/>
      <c r="D28" s="816"/>
      <c r="E28" s="816"/>
      <c r="F28" s="816"/>
    </row>
    <row r="29" spans="2:6" ht="15" customHeight="1"/>
    <row r="49" ht="69.75" hidden="1" customHeight="1"/>
  </sheetData>
  <mergeCells count="5">
    <mergeCell ref="B4:B5"/>
    <mergeCell ref="C4:D4"/>
    <mergeCell ref="E4:F4"/>
    <mergeCell ref="B28:F28"/>
    <mergeCell ref="B3:F3"/>
  </mergeCells>
  <pageMargins left="0.7" right="0.7" top="0.75" bottom="0.75" header="0.3" footer="0.3"/>
  <drawing r:id="rId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846D8-EEC5-4FC9-8448-67B78F17842D}">
  <sheetPr codeName="Folha113">
    <tabColor rgb="FF0035BA"/>
  </sheetPr>
  <dimension ref="A1:G30"/>
  <sheetViews>
    <sheetView showGridLines="0" workbookViewId="0">
      <selection activeCell="B2" sqref="B2"/>
    </sheetView>
  </sheetViews>
  <sheetFormatPr baseColWidth="10" defaultColWidth="0" defaultRowHeight="15" customHeight="1" zeroHeight="1"/>
  <cols>
    <col min="1" max="1" width="9.1640625" customWidth="1"/>
    <col min="2" max="2" width="90.1640625" customWidth="1"/>
    <col min="3" max="5" width="14.6640625" customWidth="1"/>
    <col min="6" max="6" width="10.33203125" customWidth="1"/>
    <col min="7" max="7" width="24.83203125" hidden="1" customWidth="1"/>
    <col min="8" max="16384" width="9.1640625" hidden="1"/>
  </cols>
  <sheetData>
    <row r="1" spans="1:6" ht="100" customHeight="1">
      <c r="A1" s="20" t="s">
        <v>50</v>
      </c>
    </row>
    <row r="2" spans="1:6" ht="16">
      <c r="B2" s="9" t="s">
        <v>5658</v>
      </c>
      <c r="C2" s="9"/>
      <c r="D2" s="9"/>
      <c r="E2" s="9"/>
      <c r="F2" s="9"/>
    </row>
    <row r="3" spans="1:6">
      <c r="B3" s="790" t="s">
        <v>832</v>
      </c>
      <c r="C3" s="790"/>
      <c r="D3" s="790"/>
      <c r="E3" s="790"/>
      <c r="F3" s="10"/>
    </row>
    <row r="4" spans="1:6" ht="40" customHeight="1">
      <c r="B4" s="11" t="s">
        <v>833</v>
      </c>
      <c r="C4" s="11" t="s">
        <v>845</v>
      </c>
      <c r="D4" s="11" t="s">
        <v>846</v>
      </c>
      <c r="E4" s="11" t="s">
        <v>847</v>
      </c>
    </row>
    <row r="5" spans="1:6">
      <c r="B5" s="43" t="s">
        <v>883</v>
      </c>
      <c r="C5" s="119">
        <v>1.05914</v>
      </c>
      <c r="D5" s="119">
        <v>0.38064482999999999</v>
      </c>
      <c r="E5" s="119">
        <v>1.8377336788477201E-2</v>
      </c>
    </row>
    <row r="6" spans="1:6">
      <c r="B6" s="43" t="s">
        <v>884</v>
      </c>
      <c r="C6" s="119">
        <v>1066.608749</v>
      </c>
      <c r="D6" s="119">
        <v>966.20001573000002</v>
      </c>
      <c r="E6" s="119">
        <v>46.647640253257002</v>
      </c>
    </row>
    <row r="7" spans="1:6">
      <c r="B7" s="43" t="s">
        <v>885</v>
      </c>
      <c r="C7" s="119">
        <v>194.66819799999999</v>
      </c>
      <c r="D7" s="119">
        <v>181.50635549</v>
      </c>
      <c r="E7" s="119">
        <v>8.7630335714497907</v>
      </c>
    </row>
    <row r="8" spans="1:6">
      <c r="B8" s="43" t="s">
        <v>835</v>
      </c>
      <c r="C8" s="119">
        <v>560.96215800000004</v>
      </c>
      <c r="D8" s="119">
        <v>534.15446635000001</v>
      </c>
      <c r="E8" s="119">
        <v>25.7887031466663</v>
      </c>
    </row>
    <row r="9" spans="1:6">
      <c r="B9" s="43" t="s">
        <v>886</v>
      </c>
      <c r="C9" s="119">
        <v>361.10493000000002</v>
      </c>
      <c r="D9" s="119">
        <v>331.91291310000003</v>
      </c>
      <c r="E9" s="119">
        <v>16.024584882666801</v>
      </c>
    </row>
    <row r="10" spans="1:6">
      <c r="B10" s="43" t="s">
        <v>887</v>
      </c>
      <c r="C10" s="119">
        <v>1.0315E-2</v>
      </c>
      <c r="D10" s="119">
        <v>9.4207000000000006E-3</v>
      </c>
      <c r="E10" s="119">
        <v>4.5482655493628299E-4</v>
      </c>
    </row>
    <row r="11" spans="1:6">
      <c r="B11" s="43" t="s">
        <v>888</v>
      </c>
      <c r="C11" s="119">
        <v>26.089689</v>
      </c>
      <c r="D11" s="119">
        <v>22.915931740000001</v>
      </c>
      <c r="E11" s="119">
        <v>1.10636940847912</v>
      </c>
    </row>
    <row r="12" spans="1:6">
      <c r="B12" s="43" t="s">
        <v>863</v>
      </c>
      <c r="C12" s="119">
        <v>3.3175919999999999</v>
      </c>
      <c r="D12" s="119">
        <v>0.56517578000000002</v>
      </c>
      <c r="E12" s="119">
        <v>2.7286396228605798E-2</v>
      </c>
    </row>
    <row r="13" spans="1:6" ht="15" customHeight="1">
      <c r="B13" s="43" t="s">
        <v>889</v>
      </c>
      <c r="C13" s="119">
        <v>3.9618630000000001</v>
      </c>
      <c r="D13" s="119">
        <v>3.9279696</v>
      </c>
      <c r="E13" s="119">
        <v>0.18964035380199401</v>
      </c>
    </row>
    <row r="14" spans="1:6" ht="15" customHeight="1">
      <c r="B14" s="43" t="s">
        <v>890</v>
      </c>
      <c r="C14" s="119">
        <v>2.5222000000000001E-2</v>
      </c>
      <c r="D14" s="119">
        <v>2.5221779999999999E-2</v>
      </c>
      <c r="E14" s="119">
        <v>1.2176945775537701E-3</v>
      </c>
    </row>
    <row r="15" spans="1:6" ht="15" customHeight="1">
      <c r="B15" s="43" t="s">
        <v>864</v>
      </c>
      <c r="C15" s="119">
        <v>5.6001919999999998</v>
      </c>
      <c r="D15" s="119">
        <v>2.5827880699999999</v>
      </c>
      <c r="E15" s="119">
        <v>0.12469568078896801</v>
      </c>
    </row>
    <row r="16" spans="1:6" ht="15" customHeight="1">
      <c r="B16" s="43" t="s">
        <v>865</v>
      </c>
      <c r="C16" s="119">
        <v>0.65303699999999998</v>
      </c>
      <c r="D16" s="119">
        <v>0.51571732000000003</v>
      </c>
      <c r="E16" s="119">
        <v>2.4898567195279799E-2</v>
      </c>
    </row>
    <row r="17" spans="2:5" ht="15" customHeight="1">
      <c r="B17" s="43" t="s">
        <v>866</v>
      </c>
      <c r="C17" s="119">
        <v>0.321654</v>
      </c>
      <c r="D17" s="119">
        <v>0.20051831000000001</v>
      </c>
      <c r="E17" s="119">
        <v>9.6809209654214207E-3</v>
      </c>
    </row>
    <row r="18" spans="2:5" ht="15" customHeight="1">
      <c r="B18" s="43" t="s">
        <v>891</v>
      </c>
      <c r="C18" s="119">
        <v>0</v>
      </c>
      <c r="D18" s="119">
        <v>0</v>
      </c>
      <c r="E18" s="119" t="s">
        <v>137</v>
      </c>
    </row>
    <row r="19" spans="2:5" ht="15" customHeight="1">
      <c r="B19" s="43" t="s">
        <v>840</v>
      </c>
      <c r="C19" s="119">
        <v>142.63311300000001</v>
      </c>
      <c r="D19" s="119">
        <v>26.375942720000001</v>
      </c>
      <c r="E19" s="119">
        <v>1.27341696057982</v>
      </c>
    </row>
    <row r="20" spans="2:5" ht="15" customHeight="1">
      <c r="B20" s="13" t="s">
        <v>841</v>
      </c>
      <c r="C20" s="19">
        <v>2367.015852</v>
      </c>
      <c r="D20" s="19">
        <v>2071.2730815199998</v>
      </c>
      <c r="E20" s="19" t="s">
        <v>330</v>
      </c>
    </row>
    <row r="21" spans="2:5" ht="15" customHeight="1">
      <c r="B21" s="13" t="s">
        <v>842</v>
      </c>
      <c r="C21" s="19">
        <v>1842.3281469999999</v>
      </c>
      <c r="D21" s="19">
        <v>1590.2350744800001</v>
      </c>
      <c r="E21" s="19" t="s">
        <v>330</v>
      </c>
    </row>
    <row r="22" spans="2:5" ht="15" customHeight="1">
      <c r="B22" s="13" t="s">
        <v>843</v>
      </c>
      <c r="C22" s="19">
        <v>1820.8424070000001</v>
      </c>
      <c r="D22" s="19">
        <v>1568.78126939</v>
      </c>
      <c r="E22" s="19" t="s">
        <v>330</v>
      </c>
    </row>
    <row r="23" spans="2:5" ht="15" customHeight="1">
      <c r="B23" s="152" t="s">
        <v>844</v>
      </c>
      <c r="C23" s="119" t="s">
        <v>330</v>
      </c>
      <c r="D23" s="119" t="s">
        <v>330</v>
      </c>
      <c r="E23" s="119" t="s">
        <v>330</v>
      </c>
    </row>
    <row r="24" spans="2:5" ht="15" customHeight="1">
      <c r="B24" s="43" t="s">
        <v>789</v>
      </c>
      <c r="C24" s="119">
        <v>21.48574</v>
      </c>
      <c r="D24" s="119">
        <v>21.453805089999999</v>
      </c>
      <c r="E24" s="119" t="s">
        <v>330</v>
      </c>
    </row>
    <row r="25" spans="2:5" ht="15" customHeight="1">
      <c r="B25" s="43" t="s">
        <v>790</v>
      </c>
      <c r="C25" s="119">
        <v>0</v>
      </c>
      <c r="D25" s="119">
        <v>0</v>
      </c>
      <c r="E25" s="119" t="s">
        <v>330</v>
      </c>
    </row>
    <row r="26" spans="2:5" ht="15" customHeight="1">
      <c r="B26" s="41" t="s">
        <v>2806</v>
      </c>
      <c r="C26" s="41"/>
      <c r="D26" s="41"/>
      <c r="E26" s="41"/>
    </row>
    <row r="27" spans="2:5" ht="15" customHeight="1"/>
    <row r="30" spans="2:5" hidden="1"/>
  </sheetData>
  <mergeCells count="1">
    <mergeCell ref="B3:E3"/>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0E68-0E67-4A29-9E09-FCEBCE30484C}">
  <sheetPr codeName="Folha101">
    <tabColor rgb="FF0035BA"/>
  </sheetPr>
  <dimension ref="A1:P17"/>
  <sheetViews>
    <sheetView showGridLines="0" workbookViewId="0">
      <selection activeCell="B3" sqref="B3:F3"/>
    </sheetView>
  </sheetViews>
  <sheetFormatPr baseColWidth="10" defaultColWidth="0" defaultRowHeight="15" zeroHeight="1"/>
  <cols>
    <col min="1" max="1" width="9.1640625" customWidth="1"/>
    <col min="2" max="2" width="32.83203125" customWidth="1"/>
    <col min="3" max="6" width="9.1640625" customWidth="1"/>
    <col min="7" max="7" width="46.6640625" customWidth="1"/>
    <col min="8" max="16" width="0" hidden="1" customWidth="1"/>
    <col min="17" max="16384" width="9.1640625" hidden="1"/>
  </cols>
  <sheetData>
    <row r="1" spans="1:6" ht="100" customHeight="1">
      <c r="A1" s="20" t="s">
        <v>50</v>
      </c>
    </row>
    <row r="2" spans="1:6" ht="16">
      <c r="B2" s="9" t="s">
        <v>3</v>
      </c>
    </row>
    <row r="3" spans="1:6">
      <c r="B3" s="790" t="s">
        <v>3545</v>
      </c>
      <c r="C3" s="790"/>
      <c r="D3" s="790"/>
      <c r="E3" s="790"/>
      <c r="F3" s="790"/>
    </row>
    <row r="4" spans="1:6" ht="20" customHeight="1">
      <c r="B4" s="11"/>
      <c r="C4" s="11">
        <v>2020</v>
      </c>
      <c r="D4" s="11">
        <v>2021</v>
      </c>
      <c r="E4" s="11">
        <v>2022</v>
      </c>
      <c r="F4" s="11">
        <v>2023</v>
      </c>
    </row>
    <row r="5" spans="1:6">
      <c r="B5" s="21" t="s">
        <v>3546</v>
      </c>
      <c r="C5" s="146">
        <v>10.232142063523872</v>
      </c>
      <c r="D5" s="146">
        <v>-0.65068112941015066</v>
      </c>
      <c r="E5" s="146">
        <v>1.3774756522286171</v>
      </c>
      <c r="F5" s="146">
        <v>-3.518758941038501</v>
      </c>
    </row>
    <row r="6" spans="1:6">
      <c r="B6" s="21" t="s">
        <v>3547</v>
      </c>
      <c r="C6" s="146">
        <v>-5.8194052460671539</v>
      </c>
      <c r="D6" s="146">
        <v>-2.87673519350504</v>
      </c>
      <c r="E6" s="146">
        <v>-0.32150148659855698</v>
      </c>
      <c r="F6" s="146">
        <v>1.2028129841553965</v>
      </c>
    </row>
    <row r="7" spans="1:6">
      <c r="B7" s="13" t="s">
        <v>3548</v>
      </c>
      <c r="C7" s="19">
        <v>4.4127368174567181</v>
      </c>
      <c r="D7" s="19">
        <v>-3.5274163229151907</v>
      </c>
      <c r="E7" s="19">
        <v>1.0559741656300601</v>
      </c>
      <c r="F7" s="19">
        <v>-2.3159459568831045</v>
      </c>
    </row>
    <row r="8" spans="1:6">
      <c r="B8" s="21" t="s">
        <v>3549</v>
      </c>
      <c r="C8" s="22">
        <v>4.6941533314829007</v>
      </c>
      <c r="D8" s="22">
        <v>-3.5362115820274611</v>
      </c>
      <c r="E8" s="22">
        <v>0.58067417295223878</v>
      </c>
      <c r="F8" s="22">
        <v>-0.99715486027004918</v>
      </c>
    </row>
    <row r="9" spans="1:6">
      <c r="B9" s="46" t="s">
        <v>3550</v>
      </c>
      <c r="C9" s="146">
        <v>4.7820708475106573</v>
      </c>
      <c r="D9" s="146">
        <v>-3.899976880232312</v>
      </c>
      <c r="E9" s="146">
        <v>-0.66688672590107068</v>
      </c>
      <c r="F9" s="146">
        <v>-0.94179445906200665</v>
      </c>
    </row>
    <row r="10" spans="1:6">
      <c r="B10" s="46" t="s">
        <v>3551</v>
      </c>
      <c r="C10" s="146">
        <v>0.11851014971115505</v>
      </c>
      <c r="D10" s="146">
        <v>0.20581740121249481</v>
      </c>
      <c r="E10" s="146">
        <v>0.25277001321911069</v>
      </c>
      <c r="F10" s="146">
        <v>0.56504173797268442</v>
      </c>
    </row>
    <row r="11" spans="1:6">
      <c r="B11" s="46" t="s">
        <v>3552</v>
      </c>
      <c r="C11" s="146">
        <v>-5.2280169816844982E-2</v>
      </c>
      <c r="D11" s="146">
        <v>-1.2944820458556577E-2</v>
      </c>
      <c r="E11" s="146">
        <v>-8.7770812981227492E-2</v>
      </c>
      <c r="F11" s="146">
        <v>-0.42667981173075675</v>
      </c>
    </row>
    <row r="12" spans="1:6">
      <c r="B12" s="46" t="s">
        <v>3553</v>
      </c>
      <c r="C12" s="146">
        <v>0.16812009687328208</v>
      </c>
      <c r="D12" s="146">
        <v>-0.24761608609108871</v>
      </c>
      <c r="E12" s="146">
        <v>0.24293093580511288</v>
      </c>
      <c r="F12" s="146">
        <v>0.50208669430505348</v>
      </c>
    </row>
    <row r="13" spans="1:6">
      <c r="B13" s="46" t="s">
        <v>3554</v>
      </c>
      <c r="C13" s="146">
        <v>-0.32226759279534889</v>
      </c>
      <c r="D13" s="146">
        <v>0.41850880354200143</v>
      </c>
      <c r="E13" s="146">
        <v>0.83963076281031324</v>
      </c>
      <c r="F13" s="146">
        <v>-0.69580902175502346</v>
      </c>
    </row>
    <row r="14" spans="1:6">
      <c r="B14" s="21" t="s">
        <v>3555</v>
      </c>
      <c r="C14" s="22">
        <v>-2.7629258581259508E-3</v>
      </c>
      <c r="D14" s="22">
        <v>5.7221640364385325E-2</v>
      </c>
      <c r="E14" s="22">
        <v>1.0094432967309414E-2</v>
      </c>
      <c r="F14" s="22">
        <v>0.1959106679978265</v>
      </c>
    </row>
    <row r="15" spans="1:6">
      <c r="B15" s="21" t="s">
        <v>3556</v>
      </c>
      <c r="C15" s="22">
        <v>-0.27865358816805735</v>
      </c>
      <c r="D15" s="22">
        <v>-4.8426381252115014E-2</v>
      </c>
      <c r="E15" s="22">
        <v>0.46520555971051203</v>
      </c>
      <c r="F15" s="22">
        <v>-1.5147017646108818</v>
      </c>
    </row>
    <row r="16" spans="1:6" ht="29.5" customHeight="1">
      <c r="B16" s="763" t="s">
        <v>3544</v>
      </c>
      <c r="C16" s="763"/>
      <c r="D16" s="763"/>
      <c r="E16" s="763"/>
      <c r="F16" s="763"/>
    </row>
    <row r="17"/>
  </sheetData>
  <mergeCells count="2">
    <mergeCell ref="B16:F16"/>
    <mergeCell ref="B3:F3"/>
  </mergeCells>
  <pageMargins left="0.7" right="0.7" top="0.75" bottom="0.75" header="0.3" footer="0.3"/>
  <drawing r:id="rId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9664A-E2DC-4BB5-A639-42181C6E8B46}">
  <sheetPr codeName="Folha115">
    <tabColor rgb="FF0035BA"/>
  </sheetPr>
  <dimension ref="A1:G49"/>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2.83203125" customWidth="1"/>
    <col min="7" max="7" width="24.83203125" customWidth="1"/>
    <col min="8" max="16384" width="9.1640625" hidden="1"/>
  </cols>
  <sheetData>
    <row r="1" spans="1:6" ht="100" customHeight="1">
      <c r="A1" s="153" t="s">
        <v>50</v>
      </c>
    </row>
    <row r="2" spans="1:6" ht="16">
      <c r="B2" s="9" t="s">
        <v>5659</v>
      </c>
      <c r="C2" s="9"/>
      <c r="D2" s="9"/>
      <c r="E2" s="9"/>
      <c r="F2" s="9"/>
    </row>
    <row r="3" spans="1:6" ht="16" thickBot="1">
      <c r="B3" s="758" t="s">
        <v>796</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5431.5918410000004</v>
      </c>
      <c r="D6" s="22">
        <v>5196.8107790000004</v>
      </c>
      <c r="E6" s="22">
        <v>4412.8010627200001</v>
      </c>
      <c r="F6" s="22">
        <v>4216.2977729200002</v>
      </c>
    </row>
    <row r="7" spans="1:6">
      <c r="B7" s="148" t="s">
        <v>801</v>
      </c>
      <c r="C7" s="119">
        <v>633.05566299999998</v>
      </c>
      <c r="D7" s="119">
        <v>633.05566299999998</v>
      </c>
      <c r="E7" s="119">
        <v>591.41273615</v>
      </c>
      <c r="F7" s="119">
        <v>591.41273615</v>
      </c>
    </row>
    <row r="8" spans="1:6">
      <c r="B8" s="148" t="s">
        <v>802</v>
      </c>
      <c r="C8" s="119">
        <v>329.653189</v>
      </c>
      <c r="D8" s="119">
        <v>329.653189</v>
      </c>
      <c r="E8" s="119">
        <v>249.12261914000001</v>
      </c>
      <c r="F8" s="119">
        <v>249.12261914000001</v>
      </c>
    </row>
    <row r="9" spans="1:6">
      <c r="B9" s="148" t="s">
        <v>803</v>
      </c>
      <c r="C9" s="119">
        <v>23.864768999999999</v>
      </c>
      <c r="D9" s="119">
        <v>22.013769</v>
      </c>
      <c r="E9" s="119">
        <v>18.74193249</v>
      </c>
      <c r="F9" s="119">
        <v>18.361932490000001</v>
      </c>
    </row>
    <row r="10" spans="1:6">
      <c r="B10" s="149" t="s">
        <v>868</v>
      </c>
      <c r="C10" s="119">
        <v>1.851</v>
      </c>
      <c r="D10" s="119" t="s">
        <v>330</v>
      </c>
      <c r="E10" s="119">
        <v>0.38</v>
      </c>
      <c r="F10" s="119" t="s">
        <v>330</v>
      </c>
    </row>
    <row r="11" spans="1:6">
      <c r="B11" s="148" t="s">
        <v>804</v>
      </c>
      <c r="C11" s="119">
        <v>3841.7609109999999</v>
      </c>
      <c r="D11" s="119">
        <v>3608.8308489999999</v>
      </c>
      <c r="E11" s="119">
        <v>3321.6875196599999</v>
      </c>
      <c r="F11" s="119">
        <v>3125.5642298600001</v>
      </c>
    </row>
    <row r="12" spans="1:6">
      <c r="B12" s="149" t="s">
        <v>805</v>
      </c>
      <c r="C12" s="119">
        <v>232.93006199999999</v>
      </c>
      <c r="D12" s="119" t="s">
        <v>330</v>
      </c>
      <c r="E12" s="119">
        <v>196.12328980000001</v>
      </c>
      <c r="F12" s="119" t="s">
        <v>330</v>
      </c>
    </row>
    <row r="13" spans="1:6">
      <c r="B13" s="148" t="s">
        <v>806</v>
      </c>
      <c r="C13" s="119">
        <v>108.243272</v>
      </c>
      <c r="D13" s="119">
        <v>108.243272</v>
      </c>
      <c r="E13" s="119">
        <v>102.27552082</v>
      </c>
      <c r="F13" s="119">
        <v>102.27552082</v>
      </c>
    </row>
    <row r="14" spans="1:6">
      <c r="B14" s="149" t="s">
        <v>869</v>
      </c>
      <c r="C14" s="119">
        <v>0</v>
      </c>
      <c r="D14" s="119" t="s">
        <v>330</v>
      </c>
      <c r="E14" s="119">
        <v>0</v>
      </c>
      <c r="F14" s="119" t="s">
        <v>330</v>
      </c>
    </row>
    <row r="15" spans="1:6">
      <c r="B15" s="148" t="s">
        <v>807</v>
      </c>
      <c r="C15" s="119">
        <v>495.01403699999997</v>
      </c>
      <c r="D15" s="119">
        <v>495.01403699999997</v>
      </c>
      <c r="E15" s="119">
        <v>129.56073445999999</v>
      </c>
      <c r="F15" s="119">
        <v>129.56073445999999</v>
      </c>
    </row>
    <row r="16" spans="1:6">
      <c r="B16" s="21" t="s">
        <v>808</v>
      </c>
      <c r="C16" s="22">
        <v>17367.987832999999</v>
      </c>
      <c r="D16" s="22">
        <v>16883.763642999998</v>
      </c>
      <c r="E16" s="22">
        <v>9860.5668278100002</v>
      </c>
      <c r="F16" s="22">
        <v>8861.5155347</v>
      </c>
    </row>
    <row r="17" spans="2:6">
      <c r="B17" s="148" t="s">
        <v>809</v>
      </c>
      <c r="C17" s="119">
        <v>205.51329000000001</v>
      </c>
      <c r="D17" s="119">
        <v>205.51329000000001</v>
      </c>
      <c r="E17" s="119">
        <v>47.831813169999997</v>
      </c>
      <c r="F17" s="119">
        <v>47.831813169999997</v>
      </c>
    </row>
    <row r="18" spans="2:6">
      <c r="B18" s="148" t="s">
        <v>810</v>
      </c>
      <c r="C18" s="119">
        <v>989.11295500000006</v>
      </c>
      <c r="D18" s="119">
        <v>564.14176399999997</v>
      </c>
      <c r="E18" s="119">
        <v>744.46259434000001</v>
      </c>
      <c r="F18" s="119">
        <v>320.58318122999998</v>
      </c>
    </row>
    <row r="19" spans="2:6">
      <c r="B19" s="149" t="s">
        <v>811</v>
      </c>
      <c r="C19" s="119">
        <v>424.97119099999998</v>
      </c>
      <c r="D19" s="119" t="s">
        <v>330</v>
      </c>
      <c r="E19" s="119">
        <v>423.87941310999997</v>
      </c>
      <c r="F19" s="119" t="s">
        <v>330</v>
      </c>
    </row>
    <row r="20" spans="2:6">
      <c r="B20" s="148" t="s">
        <v>812</v>
      </c>
      <c r="C20" s="119">
        <v>15750.545282999999</v>
      </c>
      <c r="D20" s="119">
        <v>15738.391251999999</v>
      </c>
      <c r="E20" s="119">
        <v>8806.1988067799994</v>
      </c>
      <c r="F20" s="119">
        <v>8247.7689267799997</v>
      </c>
    </row>
    <row r="21" spans="2:6">
      <c r="B21" s="149" t="s">
        <v>870</v>
      </c>
      <c r="C21" s="119">
        <v>12.154031</v>
      </c>
      <c r="D21" s="119" t="s">
        <v>330</v>
      </c>
      <c r="E21" s="119">
        <v>558.42988000000003</v>
      </c>
      <c r="F21" s="119" t="s">
        <v>330</v>
      </c>
    </row>
    <row r="22" spans="2:6">
      <c r="B22" s="148" t="s">
        <v>813</v>
      </c>
      <c r="C22" s="119">
        <v>396.04496699999999</v>
      </c>
      <c r="D22" s="119">
        <v>348.94599899999997</v>
      </c>
      <c r="E22" s="119">
        <v>236.74199999999999</v>
      </c>
      <c r="F22" s="119">
        <v>220</v>
      </c>
    </row>
    <row r="23" spans="2:6">
      <c r="B23" s="149" t="s">
        <v>871</v>
      </c>
      <c r="C23" s="119">
        <v>47.098967999999999</v>
      </c>
      <c r="D23" s="119" t="s">
        <v>330</v>
      </c>
      <c r="E23" s="119">
        <v>16.742000000000001</v>
      </c>
      <c r="F23" s="119" t="s">
        <v>330</v>
      </c>
    </row>
    <row r="24" spans="2:6">
      <c r="B24" s="148" t="s">
        <v>814</v>
      </c>
      <c r="C24" s="119">
        <v>26.771338</v>
      </c>
      <c r="D24" s="119">
        <v>26.771338</v>
      </c>
      <c r="E24" s="119">
        <v>25.331613520000001</v>
      </c>
      <c r="F24" s="119">
        <v>25.331613520000001</v>
      </c>
    </row>
    <row r="25" spans="2:6" ht="15" customHeight="1">
      <c r="B25" s="13" t="s">
        <v>815</v>
      </c>
      <c r="C25" s="19">
        <v>22799.579674000001</v>
      </c>
      <c r="D25" s="19">
        <v>22080.574422000002</v>
      </c>
      <c r="E25" s="19">
        <v>14273.36789053</v>
      </c>
      <c r="F25" s="19">
        <v>13077.813307619999</v>
      </c>
    </row>
    <row r="26" spans="2:6" ht="15" customHeight="1">
      <c r="B26" s="13" t="s">
        <v>816</v>
      </c>
      <c r="C26" s="19">
        <v>6652.9894240000003</v>
      </c>
      <c r="D26" s="19">
        <v>5993.2371709999998</v>
      </c>
      <c r="E26" s="19">
        <v>5230.4270837499998</v>
      </c>
      <c r="F26" s="19">
        <v>4610.0443808399996</v>
      </c>
    </row>
    <row r="27" spans="2:6" ht="15" customHeight="1">
      <c r="B27" s="148" t="s">
        <v>817</v>
      </c>
      <c r="C27" s="119" t="s">
        <v>330</v>
      </c>
      <c r="D27" s="119">
        <v>719.00525200000004</v>
      </c>
      <c r="E27" s="119" t="s">
        <v>330</v>
      </c>
      <c r="F27" s="119">
        <v>1195.5545829099999</v>
      </c>
    </row>
    <row r="28" spans="2:6" ht="15" customHeight="1">
      <c r="B28" s="783" t="s">
        <v>2806</v>
      </c>
      <c r="C28" s="816"/>
      <c r="D28" s="816"/>
      <c r="E28" s="816"/>
      <c r="F28" s="816"/>
    </row>
    <row r="29" spans="2:6" ht="15" customHeight="1"/>
    <row r="49" ht="69.75" hidden="1" customHeight="1"/>
  </sheetData>
  <mergeCells count="5">
    <mergeCell ref="B4:B5"/>
    <mergeCell ref="C4:D4"/>
    <mergeCell ref="E4:F4"/>
    <mergeCell ref="B28:F28"/>
    <mergeCell ref="B3:F3"/>
  </mergeCells>
  <pageMargins left="0.7" right="0.7" top="0.75" bottom="0.75" header="0.3" footer="0.3"/>
  <drawing r:id="rId1"/>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C3A76-09ED-4CB2-A68C-38F0594B87EC}">
  <sheetPr codeName="Folha116">
    <tabColor rgb="FF0035BA"/>
  </sheetPr>
  <dimension ref="A1:G40"/>
  <sheetViews>
    <sheetView showGridLines="0" workbookViewId="0">
      <selection activeCell="B2" sqref="B2"/>
    </sheetView>
  </sheetViews>
  <sheetFormatPr baseColWidth="10" defaultColWidth="0" defaultRowHeight="15" customHeight="1" zeroHeight="1"/>
  <cols>
    <col min="1" max="1" width="9.1640625" customWidth="1"/>
    <col min="2" max="2" width="90.1640625" customWidth="1"/>
    <col min="3" max="5" width="14.6640625" customWidth="1"/>
    <col min="6" max="6" width="10.33203125" customWidth="1"/>
    <col min="7" max="7" width="24.83203125" hidden="1" customWidth="1"/>
    <col min="8" max="16384" width="9.1640625" hidden="1"/>
  </cols>
  <sheetData>
    <row r="1" spans="1:6" ht="100" customHeight="1">
      <c r="A1" s="20" t="s">
        <v>50</v>
      </c>
    </row>
    <row r="2" spans="1:6" ht="16">
      <c r="B2" s="9" t="s">
        <v>5660</v>
      </c>
      <c r="C2" s="9"/>
      <c r="D2" s="9"/>
      <c r="E2" s="9"/>
      <c r="F2" s="9"/>
    </row>
    <row r="3" spans="1:6">
      <c r="B3" s="790" t="s">
        <v>832</v>
      </c>
      <c r="C3" s="790"/>
      <c r="D3" s="790"/>
      <c r="E3" s="790"/>
      <c r="F3" s="10"/>
    </row>
    <row r="4" spans="1:6" ht="40" customHeight="1">
      <c r="B4" s="11" t="s">
        <v>833</v>
      </c>
      <c r="C4" s="11" t="s">
        <v>845</v>
      </c>
      <c r="D4" s="11" t="s">
        <v>846</v>
      </c>
      <c r="E4" s="11" t="s">
        <v>847</v>
      </c>
    </row>
    <row r="5" spans="1:6">
      <c r="B5" s="43" t="s">
        <v>848</v>
      </c>
      <c r="C5" s="119">
        <v>4262.3724069999998</v>
      </c>
      <c r="D5" s="119">
        <v>1544.5811053499999</v>
      </c>
      <c r="E5" s="119">
        <v>10.8214201245019</v>
      </c>
    </row>
    <row r="6" spans="1:6">
      <c r="B6" s="43" t="s">
        <v>849</v>
      </c>
      <c r="C6" s="119">
        <v>98.417698999999999</v>
      </c>
      <c r="D6" s="119">
        <v>58.548867119999997</v>
      </c>
      <c r="E6" s="119">
        <v>0.410196581276698</v>
      </c>
    </row>
    <row r="7" spans="1:6">
      <c r="B7" s="43" t="s">
        <v>892</v>
      </c>
      <c r="C7" s="119">
        <v>218.38698299999999</v>
      </c>
      <c r="D7" s="119">
        <v>209.24744190999999</v>
      </c>
      <c r="E7" s="119">
        <v>1.4659990796483999</v>
      </c>
    </row>
    <row r="8" spans="1:6">
      <c r="B8" s="43" t="s">
        <v>893</v>
      </c>
      <c r="C8" s="119">
        <v>5.5158319999999996</v>
      </c>
      <c r="D8" s="119">
        <v>2.9268290000000001</v>
      </c>
      <c r="E8" s="119">
        <v>2.0505524851929802E-2</v>
      </c>
    </row>
    <row r="9" spans="1:6">
      <c r="B9" s="43" t="s">
        <v>894</v>
      </c>
      <c r="C9" s="119">
        <v>30.678792999999999</v>
      </c>
      <c r="D9" s="119">
        <v>30.570793299999998</v>
      </c>
      <c r="E9" s="119">
        <v>0.214180658233317</v>
      </c>
    </row>
    <row r="10" spans="1:6">
      <c r="B10" s="43" t="s">
        <v>895</v>
      </c>
      <c r="C10" s="119">
        <v>0</v>
      </c>
      <c r="D10" s="119">
        <v>0</v>
      </c>
      <c r="E10" s="119" t="s">
        <v>137</v>
      </c>
    </row>
    <row r="11" spans="1:6">
      <c r="B11" s="43" t="s">
        <v>896</v>
      </c>
      <c r="C11" s="119">
        <v>82.892916999999997</v>
      </c>
      <c r="D11" s="119">
        <v>82.892916999999997</v>
      </c>
      <c r="E11" s="119">
        <v>0.58075233284638605</v>
      </c>
    </row>
    <row r="12" spans="1:6">
      <c r="B12" s="43" t="s">
        <v>897</v>
      </c>
      <c r="C12" s="119">
        <v>1380.1110819999999</v>
      </c>
      <c r="D12" s="119">
        <v>1115.5159223999999</v>
      </c>
      <c r="E12" s="119">
        <v>7.8153658684865501</v>
      </c>
    </row>
    <row r="13" spans="1:6" ht="15" customHeight="1">
      <c r="B13" s="43" t="s">
        <v>898</v>
      </c>
      <c r="C13" s="119">
        <v>10.734607</v>
      </c>
      <c r="D13" s="119">
        <v>9.8645679899999994</v>
      </c>
      <c r="E13" s="119">
        <v>6.9111705560009298E-2</v>
      </c>
    </row>
    <row r="14" spans="1:6" ht="15" customHeight="1">
      <c r="B14" s="43" t="s">
        <v>899</v>
      </c>
      <c r="C14" s="119">
        <v>131.00824600000001</v>
      </c>
      <c r="D14" s="119">
        <v>86.498921060000001</v>
      </c>
      <c r="E14" s="119">
        <v>0.60601619550064101</v>
      </c>
    </row>
    <row r="15" spans="1:6" ht="15" customHeight="1">
      <c r="B15" s="43" t="s">
        <v>850</v>
      </c>
      <c r="C15" s="119">
        <v>1.0634159999999999</v>
      </c>
      <c r="D15" s="119">
        <v>1.06341588</v>
      </c>
      <c r="E15" s="119">
        <v>7.4503501076683401E-3</v>
      </c>
    </row>
    <row r="16" spans="1:6" ht="15" customHeight="1">
      <c r="B16" s="43" t="s">
        <v>900</v>
      </c>
      <c r="C16" s="119">
        <v>0</v>
      </c>
      <c r="D16" s="119">
        <v>0</v>
      </c>
      <c r="E16" s="119" t="s">
        <v>137</v>
      </c>
    </row>
    <row r="17" spans="2:5" ht="15" customHeight="1">
      <c r="B17" s="43" t="s">
        <v>901</v>
      </c>
      <c r="C17" s="119">
        <v>1.5</v>
      </c>
      <c r="D17" s="119">
        <v>1.5</v>
      </c>
      <c r="E17" s="119">
        <v>1.05090824499466E-2</v>
      </c>
    </row>
    <row r="18" spans="2:5" ht="15" customHeight="1">
      <c r="B18" s="43" t="s">
        <v>851</v>
      </c>
      <c r="C18" s="119">
        <v>0.23055400000000001</v>
      </c>
      <c r="D18" s="119">
        <v>0.23055300000000001</v>
      </c>
      <c r="E18" s="119">
        <v>1.61526699072169E-3</v>
      </c>
    </row>
    <row r="19" spans="2:5" ht="15" customHeight="1">
      <c r="B19" s="43" t="s">
        <v>902</v>
      </c>
      <c r="C19" s="119">
        <v>17.543023999999999</v>
      </c>
      <c r="D19" s="119">
        <v>16.68380733</v>
      </c>
      <c r="E19" s="119">
        <v>0.11688767120666201</v>
      </c>
    </row>
    <row r="20" spans="2:5" ht="15" customHeight="1">
      <c r="B20" s="43" t="s">
        <v>903</v>
      </c>
      <c r="C20" s="119">
        <v>153.85416799999999</v>
      </c>
      <c r="D20" s="119">
        <v>145.85972824999999</v>
      </c>
      <c r="E20" s="119">
        <v>1.02190127353737</v>
      </c>
    </row>
    <row r="21" spans="2:5" ht="15" customHeight="1">
      <c r="B21" s="43" t="s">
        <v>904</v>
      </c>
      <c r="C21" s="119">
        <v>15.96725</v>
      </c>
      <c r="D21" s="119">
        <v>14.46051029</v>
      </c>
      <c r="E21" s="119">
        <v>0.10131112993727399</v>
      </c>
    </row>
    <row r="22" spans="2:5" ht="15" customHeight="1">
      <c r="B22" s="43" t="s">
        <v>905</v>
      </c>
      <c r="C22" s="119">
        <v>4133.9989850000002</v>
      </c>
      <c r="D22" s="119">
        <v>2074.9218030400002</v>
      </c>
      <c r="E22" s="119">
        <v>14.537016203559499</v>
      </c>
    </row>
    <row r="23" spans="2:5" ht="15" customHeight="1">
      <c r="B23" s="43" t="s">
        <v>906</v>
      </c>
      <c r="C23" s="119">
        <v>130.938545</v>
      </c>
      <c r="D23" s="119">
        <v>126.89679389</v>
      </c>
      <c r="E23" s="119">
        <v>0.88904591308259295</v>
      </c>
    </row>
    <row r="24" spans="2:5" ht="15" customHeight="1">
      <c r="B24" s="43" t="s">
        <v>907</v>
      </c>
      <c r="C24" s="119">
        <v>24.653767999999999</v>
      </c>
      <c r="D24" s="119">
        <v>0</v>
      </c>
      <c r="E24" s="119" t="s">
        <v>137</v>
      </c>
    </row>
    <row r="25" spans="2:5" ht="15" customHeight="1">
      <c r="B25" s="43" t="s">
        <v>852</v>
      </c>
      <c r="C25" s="119">
        <v>404.02226999999999</v>
      </c>
      <c r="D25" s="119">
        <v>4.01968602</v>
      </c>
      <c r="E25" s="119">
        <v>2.81621412047184E-2</v>
      </c>
    </row>
    <row r="26" spans="2:5" ht="15" customHeight="1">
      <c r="B26" s="43" t="s">
        <v>853</v>
      </c>
      <c r="C26" s="119">
        <v>7787.5254619999996</v>
      </c>
      <c r="D26" s="119">
        <v>6058.6590077999999</v>
      </c>
      <c r="E26" s="119">
        <v>42.4472980327212</v>
      </c>
    </row>
    <row r="27" spans="2:5" ht="15" customHeight="1">
      <c r="B27" s="43" t="s">
        <v>908</v>
      </c>
      <c r="C27" s="119">
        <v>2729.69902</v>
      </c>
      <c r="D27" s="119">
        <v>2547.8293387200001</v>
      </c>
      <c r="E27" s="119">
        <v>17.8502323926676</v>
      </c>
    </row>
    <row r="28" spans="2:5" ht="15" customHeight="1">
      <c r="B28" s="43" t="s">
        <v>854</v>
      </c>
      <c r="C28" s="119">
        <v>76.894734</v>
      </c>
      <c r="D28" s="119">
        <v>0.43562230000000002</v>
      </c>
      <c r="E28" s="119">
        <v>3.0519937784902499E-3</v>
      </c>
    </row>
    <row r="29" spans="2:5" ht="15" customHeight="1">
      <c r="B29" s="43" t="s">
        <v>855</v>
      </c>
      <c r="C29" s="119">
        <v>1.5469999999999999E-2</v>
      </c>
      <c r="D29" s="119">
        <v>1.406102E-2</v>
      </c>
      <c r="E29" s="119">
        <v>9.8512279006898702E-5</v>
      </c>
    </row>
    <row r="30" spans="2:5">
      <c r="B30" s="43" t="s">
        <v>856</v>
      </c>
      <c r="C30" s="119">
        <v>0.185145</v>
      </c>
      <c r="D30" s="119">
        <v>0.12821478</v>
      </c>
      <c r="E30" s="119">
        <v>8.9827979621450902E-4</v>
      </c>
    </row>
    <row r="31" spans="2:5" ht="15" customHeight="1">
      <c r="B31" s="43" t="s">
        <v>857</v>
      </c>
      <c r="C31" s="119">
        <v>13.581697</v>
      </c>
      <c r="D31" s="119">
        <v>1.67108156</v>
      </c>
      <c r="E31" s="119">
        <v>1.17076892630836E-2</v>
      </c>
    </row>
    <row r="32" spans="2:5" ht="15" customHeight="1">
      <c r="B32" s="43" t="s">
        <v>858</v>
      </c>
      <c r="C32" s="119">
        <v>1087.7876000000001</v>
      </c>
      <c r="D32" s="119">
        <v>138.34690151999999</v>
      </c>
      <c r="E32" s="119">
        <v>0.96926599651221401</v>
      </c>
    </row>
    <row r="33" spans="2:5" ht="15" customHeight="1">
      <c r="B33" s="13" t="s">
        <v>841</v>
      </c>
      <c r="C33" s="19">
        <v>22799.579674000001</v>
      </c>
      <c r="D33" s="19">
        <v>14273.36789053</v>
      </c>
      <c r="E33" s="19" t="s">
        <v>330</v>
      </c>
    </row>
    <row r="34" spans="2:5" ht="15" customHeight="1">
      <c r="B34" s="13" t="s">
        <v>842</v>
      </c>
      <c r="C34" s="19">
        <v>22080.574422000002</v>
      </c>
      <c r="D34" s="19">
        <v>13077.813307619999</v>
      </c>
      <c r="E34" s="19" t="s">
        <v>330</v>
      </c>
    </row>
    <row r="35" spans="2:5" ht="15" customHeight="1">
      <c r="B35" s="13" t="s">
        <v>843</v>
      </c>
      <c r="C35" s="19">
        <v>5993.2371709999998</v>
      </c>
      <c r="D35" s="19">
        <v>4610.0443808399996</v>
      </c>
      <c r="E35" s="19" t="s">
        <v>330</v>
      </c>
    </row>
    <row r="36" spans="2:5" ht="15" customHeight="1">
      <c r="B36" s="152" t="s">
        <v>844</v>
      </c>
      <c r="C36" s="119" t="s">
        <v>330</v>
      </c>
      <c r="D36" s="119" t="s">
        <v>330</v>
      </c>
      <c r="E36" s="119" t="s">
        <v>330</v>
      </c>
    </row>
    <row r="37" spans="2:5" ht="15" customHeight="1">
      <c r="B37" s="43" t="s">
        <v>789</v>
      </c>
      <c r="C37" s="119">
        <v>15738.391251999999</v>
      </c>
      <c r="D37" s="119">
        <v>8247.7689267799997</v>
      </c>
      <c r="E37" s="119" t="s">
        <v>330</v>
      </c>
    </row>
    <row r="38" spans="2:5" ht="15" customHeight="1">
      <c r="B38" s="43" t="s">
        <v>790</v>
      </c>
      <c r="C38" s="119">
        <v>348.94599899999997</v>
      </c>
      <c r="D38" s="119">
        <v>220</v>
      </c>
      <c r="E38" s="119" t="s">
        <v>330</v>
      </c>
    </row>
    <row r="39" spans="2:5" ht="15" customHeight="1">
      <c r="B39" s="41" t="s">
        <v>2806</v>
      </c>
      <c r="C39" s="41"/>
      <c r="D39" s="41"/>
      <c r="E39" s="41"/>
    </row>
    <row r="40" spans="2:5" ht="15" customHeight="1"/>
  </sheetData>
  <mergeCells count="1">
    <mergeCell ref="B3:E3"/>
  </mergeCells>
  <pageMargins left="0.7" right="0.7" top="0.75" bottom="0.75" header="0.3" footer="0.3"/>
  <pageSetup paperSize="9" orientation="portrait" r:id="rId1"/>
  <drawing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268A-260E-4CFA-AFC0-69CF36DE0CA9}">
  <sheetPr codeName="Folha117">
    <tabColor rgb="FF0035BA"/>
  </sheetPr>
  <dimension ref="A1:G55"/>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2.83203125" customWidth="1"/>
    <col min="7" max="7" width="24.83203125" customWidth="1"/>
    <col min="8" max="16384" width="9.1640625" hidden="1"/>
  </cols>
  <sheetData>
    <row r="1" spans="1:6" ht="100" customHeight="1">
      <c r="A1" s="153" t="s">
        <v>50</v>
      </c>
    </row>
    <row r="2" spans="1:6" ht="16">
      <c r="B2" s="9" t="s">
        <v>5661</v>
      </c>
      <c r="C2" s="9"/>
      <c r="D2" s="9"/>
      <c r="E2" s="9"/>
      <c r="F2" s="9"/>
    </row>
    <row r="3" spans="1:6" ht="16" thickBot="1">
      <c r="B3" s="758" t="s">
        <v>796</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6811.5290000000005</v>
      </c>
      <c r="D6" s="22">
        <v>6811.5290000000005</v>
      </c>
      <c r="E6" s="22">
        <v>6378.1166574299996</v>
      </c>
      <c r="F6" s="22">
        <v>6378.1166574299996</v>
      </c>
    </row>
    <row r="7" spans="1:6">
      <c r="B7" s="148" t="s">
        <v>801</v>
      </c>
      <c r="C7" s="119">
        <v>0</v>
      </c>
      <c r="D7" s="119">
        <v>0</v>
      </c>
      <c r="E7" s="119">
        <v>0</v>
      </c>
      <c r="F7" s="119">
        <v>0</v>
      </c>
    </row>
    <row r="8" spans="1:6">
      <c r="B8" s="148" t="s">
        <v>802</v>
      </c>
      <c r="C8" s="119">
        <v>0.03</v>
      </c>
      <c r="D8" s="119">
        <v>0.03</v>
      </c>
      <c r="E8" s="119">
        <v>1.8928469999999999E-2</v>
      </c>
      <c r="F8" s="119">
        <v>1.8928469999999999E-2</v>
      </c>
    </row>
    <row r="9" spans="1:6">
      <c r="B9" s="148" t="s">
        <v>803</v>
      </c>
      <c r="C9" s="119">
        <v>6797</v>
      </c>
      <c r="D9" s="119">
        <v>6797</v>
      </c>
      <c r="E9" s="119">
        <v>6373.23717089</v>
      </c>
      <c r="F9" s="119">
        <v>6373.23717089</v>
      </c>
    </row>
    <row r="10" spans="1:6">
      <c r="B10" s="149" t="s">
        <v>868</v>
      </c>
      <c r="C10" s="119">
        <v>0</v>
      </c>
      <c r="D10" s="119" t="s">
        <v>330</v>
      </c>
      <c r="E10" s="119">
        <v>0</v>
      </c>
      <c r="F10" s="119" t="s">
        <v>330</v>
      </c>
    </row>
    <row r="11" spans="1:6">
      <c r="B11" s="148" t="s">
        <v>804</v>
      </c>
      <c r="C11" s="119">
        <v>0</v>
      </c>
      <c r="D11" s="119">
        <v>0</v>
      </c>
      <c r="E11" s="119">
        <v>0</v>
      </c>
      <c r="F11" s="119">
        <v>0</v>
      </c>
    </row>
    <row r="12" spans="1:6">
      <c r="B12" s="149" t="s">
        <v>805</v>
      </c>
      <c r="C12" s="119">
        <v>0</v>
      </c>
      <c r="D12" s="119" t="s">
        <v>330</v>
      </c>
      <c r="E12" s="119">
        <v>0</v>
      </c>
      <c r="F12" s="119" t="s">
        <v>330</v>
      </c>
    </row>
    <row r="13" spans="1:6">
      <c r="B13" s="148" t="s">
        <v>806</v>
      </c>
      <c r="C13" s="119">
        <v>0</v>
      </c>
      <c r="D13" s="119">
        <v>0</v>
      </c>
      <c r="E13" s="119">
        <v>0</v>
      </c>
      <c r="F13" s="119">
        <v>0</v>
      </c>
    </row>
    <row r="14" spans="1:6">
      <c r="B14" s="149" t="s">
        <v>869</v>
      </c>
      <c r="C14" s="119">
        <v>0</v>
      </c>
      <c r="D14" s="119" t="s">
        <v>330</v>
      </c>
      <c r="E14" s="119">
        <v>0</v>
      </c>
      <c r="F14" s="119" t="s">
        <v>330</v>
      </c>
    </row>
    <row r="15" spans="1:6">
      <c r="B15" s="148" t="s">
        <v>807</v>
      </c>
      <c r="C15" s="119">
        <v>14.499000000000001</v>
      </c>
      <c r="D15" s="119">
        <v>14.499000000000001</v>
      </c>
      <c r="E15" s="119">
        <v>4.8605580699999997</v>
      </c>
      <c r="F15" s="119">
        <v>4.8605580699999997</v>
      </c>
    </row>
    <row r="16" spans="1:6">
      <c r="B16" s="21" t="s">
        <v>808</v>
      </c>
      <c r="C16" s="22">
        <v>132687</v>
      </c>
      <c r="D16" s="22">
        <v>131479</v>
      </c>
      <c r="E16" s="22">
        <v>76304.604454920001</v>
      </c>
      <c r="F16" s="22">
        <v>75820.791255830001</v>
      </c>
    </row>
    <row r="17" spans="2:6">
      <c r="B17" s="148" t="s">
        <v>809</v>
      </c>
      <c r="C17" s="119">
        <v>0</v>
      </c>
      <c r="D17" s="119">
        <v>0</v>
      </c>
      <c r="E17" s="119">
        <v>0</v>
      </c>
      <c r="F17" s="119">
        <v>0</v>
      </c>
    </row>
    <row r="18" spans="2:6">
      <c r="B18" s="148" t="s">
        <v>810</v>
      </c>
      <c r="C18" s="119">
        <v>0</v>
      </c>
      <c r="D18" s="119">
        <v>0</v>
      </c>
      <c r="E18" s="119">
        <v>0</v>
      </c>
      <c r="F18" s="119">
        <v>0</v>
      </c>
    </row>
    <row r="19" spans="2:6">
      <c r="B19" s="149" t="s">
        <v>811</v>
      </c>
      <c r="C19" s="119">
        <v>0</v>
      </c>
      <c r="D19" s="119" t="s">
        <v>330</v>
      </c>
      <c r="E19" s="119">
        <v>0</v>
      </c>
      <c r="F19" s="119" t="s">
        <v>330</v>
      </c>
    </row>
    <row r="20" spans="2:6">
      <c r="B20" s="148" t="s">
        <v>812</v>
      </c>
      <c r="C20" s="119">
        <v>1318</v>
      </c>
      <c r="D20" s="119">
        <v>110</v>
      </c>
      <c r="E20" s="119">
        <v>537.01319908999994</v>
      </c>
      <c r="F20" s="119">
        <v>53.199999999999903</v>
      </c>
    </row>
    <row r="21" spans="2:6">
      <c r="B21" s="149" t="s">
        <v>870</v>
      </c>
      <c r="C21" s="119">
        <v>1208</v>
      </c>
      <c r="D21" s="119" t="s">
        <v>330</v>
      </c>
      <c r="E21" s="119">
        <v>483.81319909000001</v>
      </c>
      <c r="F21" s="119" t="s">
        <v>330</v>
      </c>
    </row>
    <row r="22" spans="2:6">
      <c r="B22" s="148" t="s">
        <v>813</v>
      </c>
      <c r="C22" s="119">
        <v>131369</v>
      </c>
      <c r="D22" s="119">
        <v>131369</v>
      </c>
      <c r="E22" s="119">
        <v>75767.591255830004</v>
      </c>
      <c r="F22" s="119">
        <v>75767.591255830004</v>
      </c>
    </row>
    <row r="23" spans="2:6">
      <c r="B23" s="149" t="s">
        <v>871</v>
      </c>
      <c r="C23" s="119">
        <v>0</v>
      </c>
      <c r="D23" s="119" t="s">
        <v>330</v>
      </c>
      <c r="E23" s="119">
        <v>0</v>
      </c>
      <c r="F23" s="119" t="s">
        <v>330</v>
      </c>
    </row>
    <row r="24" spans="2:6">
      <c r="B24" s="148" t="s">
        <v>814</v>
      </c>
      <c r="C24" s="119">
        <v>0</v>
      </c>
      <c r="D24" s="119">
        <v>0</v>
      </c>
      <c r="E24" s="119">
        <v>0</v>
      </c>
      <c r="F24" s="119">
        <v>0</v>
      </c>
    </row>
    <row r="25" spans="2:6" ht="15" customHeight="1">
      <c r="B25" s="13" t="s">
        <v>815</v>
      </c>
      <c r="C25" s="19">
        <v>139498.52900000001</v>
      </c>
      <c r="D25" s="19">
        <v>138290.52900000001</v>
      </c>
      <c r="E25" s="19">
        <v>82682.721112350002</v>
      </c>
      <c r="F25" s="19">
        <v>82198.907913260002</v>
      </c>
    </row>
    <row r="26" spans="2:6" ht="15" customHeight="1">
      <c r="B26" s="13" t="s">
        <v>816</v>
      </c>
      <c r="C26" s="19">
        <v>6811.5290000000005</v>
      </c>
      <c r="D26" s="19">
        <v>6811.5290000000005</v>
      </c>
      <c r="E26" s="19">
        <v>6378.1166574299896</v>
      </c>
      <c r="F26" s="19">
        <v>6378.1166574299896</v>
      </c>
    </row>
    <row r="27" spans="2:6" ht="15" customHeight="1">
      <c r="B27" s="148" t="s">
        <v>817</v>
      </c>
      <c r="C27" s="119" t="s">
        <v>330</v>
      </c>
      <c r="D27" s="119">
        <v>1208</v>
      </c>
      <c r="E27" s="119" t="s">
        <v>330</v>
      </c>
      <c r="F27" s="119">
        <v>483.81319909000001</v>
      </c>
    </row>
    <row r="28" spans="2:6" ht="15" customHeight="1">
      <c r="B28" s="783" t="s">
        <v>2806</v>
      </c>
      <c r="C28" s="816"/>
      <c r="D28" s="816"/>
      <c r="E28" s="816"/>
      <c r="F28" s="816"/>
    </row>
    <row r="29" spans="2:6" ht="15" customHeight="1"/>
    <row r="49" ht="69.75" hidden="1" customHeight="1"/>
    <row r="55" ht="15" customHeight="1"/>
  </sheetData>
  <mergeCells count="5">
    <mergeCell ref="B4:B5"/>
    <mergeCell ref="C4:D4"/>
    <mergeCell ref="E4:F4"/>
    <mergeCell ref="B28:F28"/>
    <mergeCell ref="B3:F3"/>
  </mergeCells>
  <pageMargins left="0.7" right="0.7" top="0.75" bottom="0.75" header="0.3" footer="0.3"/>
  <drawing r:id="rId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46459-1971-4E1D-95A1-6B59B744C3C5}">
  <sheetPr codeName="Folha118">
    <tabColor rgb="FF0035BA"/>
  </sheetPr>
  <dimension ref="A1:G13"/>
  <sheetViews>
    <sheetView showGridLines="0" workbookViewId="0">
      <selection activeCell="B2" sqref="B2"/>
    </sheetView>
  </sheetViews>
  <sheetFormatPr baseColWidth="10" defaultColWidth="0" defaultRowHeight="15" customHeight="1" zeroHeight="1"/>
  <cols>
    <col min="1" max="1" width="9.1640625" customWidth="1"/>
    <col min="2" max="2" width="50.1640625" customWidth="1"/>
    <col min="3" max="5" width="14.6640625" customWidth="1"/>
    <col min="6" max="6" width="29" customWidth="1"/>
    <col min="7" max="7" width="24.83203125" hidden="1" customWidth="1"/>
    <col min="8" max="16384" width="9.1640625" hidden="1"/>
  </cols>
  <sheetData>
    <row r="1" spans="1:6" ht="100" customHeight="1">
      <c r="A1" s="20" t="s">
        <v>50</v>
      </c>
    </row>
    <row r="2" spans="1:6" ht="16">
      <c r="B2" s="9" t="s">
        <v>5662</v>
      </c>
      <c r="C2" s="9"/>
      <c r="D2" s="9"/>
      <c r="E2" s="9"/>
      <c r="F2" s="9"/>
    </row>
    <row r="3" spans="1:6">
      <c r="B3" s="790" t="s">
        <v>832</v>
      </c>
      <c r="C3" s="790"/>
      <c r="D3" s="790"/>
      <c r="E3" s="790"/>
      <c r="F3" s="10"/>
    </row>
    <row r="4" spans="1:6" ht="40" customHeight="1">
      <c r="B4" s="11" t="s">
        <v>833</v>
      </c>
      <c r="C4" s="11" t="s">
        <v>845</v>
      </c>
      <c r="D4" s="11" t="s">
        <v>846</v>
      </c>
      <c r="E4" s="11" t="s">
        <v>847</v>
      </c>
    </row>
    <row r="5" spans="1:6" ht="15" customHeight="1">
      <c r="B5" s="43" t="s">
        <v>909</v>
      </c>
      <c r="C5" s="119">
        <v>139498.52900000001</v>
      </c>
      <c r="D5" s="119">
        <v>82682.721112350002</v>
      </c>
      <c r="E5" s="119">
        <v>100</v>
      </c>
    </row>
    <row r="6" spans="1:6" ht="15" customHeight="1">
      <c r="B6" s="13" t="s">
        <v>841</v>
      </c>
      <c r="C6" s="19">
        <v>139498.52900000001</v>
      </c>
      <c r="D6" s="19">
        <v>82682.721112350002</v>
      </c>
      <c r="E6" s="19" t="s">
        <v>330</v>
      </c>
    </row>
    <row r="7" spans="1:6" ht="15" customHeight="1">
      <c r="B7" s="13" t="s">
        <v>842</v>
      </c>
      <c r="C7" s="19">
        <v>138290.52900000001</v>
      </c>
      <c r="D7" s="19">
        <v>82198.907913260002</v>
      </c>
      <c r="E7" s="19" t="s">
        <v>330</v>
      </c>
    </row>
    <row r="8" spans="1:6" ht="15" customHeight="1">
      <c r="B8" s="13" t="s">
        <v>843</v>
      </c>
      <c r="C8" s="19">
        <v>6811.5290000000095</v>
      </c>
      <c r="D8" s="19">
        <v>6378.1166574299896</v>
      </c>
      <c r="E8" s="19" t="s">
        <v>330</v>
      </c>
    </row>
    <row r="9" spans="1:6" ht="15" customHeight="1">
      <c r="B9" s="152" t="s">
        <v>844</v>
      </c>
      <c r="C9" s="119" t="s">
        <v>330</v>
      </c>
      <c r="D9" s="119" t="s">
        <v>330</v>
      </c>
      <c r="E9" s="119" t="s">
        <v>330</v>
      </c>
    </row>
    <row r="10" spans="1:6" ht="15" customHeight="1">
      <c r="B10" s="43" t="s">
        <v>789</v>
      </c>
      <c r="C10" s="119">
        <v>110</v>
      </c>
      <c r="D10" s="119">
        <v>53.199999999999903</v>
      </c>
      <c r="E10" s="119" t="s">
        <v>330</v>
      </c>
    </row>
    <row r="11" spans="1:6" ht="15" customHeight="1">
      <c r="B11" s="43" t="s">
        <v>790</v>
      </c>
      <c r="C11" s="119">
        <v>131369</v>
      </c>
      <c r="D11" s="119">
        <v>75767.591255830004</v>
      </c>
      <c r="E11" s="119" t="s">
        <v>330</v>
      </c>
    </row>
    <row r="12" spans="1:6" ht="15" customHeight="1">
      <c r="B12" s="41" t="s">
        <v>2806</v>
      </c>
      <c r="C12" s="41"/>
      <c r="D12" s="41"/>
      <c r="E12" s="41"/>
    </row>
    <row r="13" spans="1:6" ht="15" customHeight="1"/>
  </sheetData>
  <mergeCells count="1">
    <mergeCell ref="B3:E3"/>
  </mergeCells>
  <pageMargins left="0.7" right="0.7" top="0.75" bottom="0.75" header="0.3" footer="0.3"/>
  <pageSetup paperSize="9" orientation="portrait" r:id="rId1"/>
  <drawing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EAB2-9753-481B-AB3E-66C8C83D6FED}">
  <sheetPr codeName="Folha51">
    <tabColor rgb="FF0035BA"/>
  </sheetPr>
  <dimension ref="A1:G68"/>
  <sheetViews>
    <sheetView showGridLines="0" workbookViewId="0">
      <selection activeCell="F12" sqref="F12"/>
    </sheetView>
  </sheetViews>
  <sheetFormatPr baseColWidth="10" defaultColWidth="0" defaultRowHeight="15" customHeight="1" zeroHeight="1"/>
  <cols>
    <col min="1" max="1" width="9.1640625" customWidth="1"/>
    <col min="2" max="2" width="34.1640625" customWidth="1"/>
    <col min="3" max="5" width="10.6640625" customWidth="1"/>
    <col min="6" max="6" width="60.6640625" customWidth="1"/>
    <col min="7" max="7" width="24.83203125" hidden="1" customWidth="1"/>
    <col min="8" max="16384" width="9.1640625" hidden="1"/>
  </cols>
  <sheetData>
    <row r="1" spans="1:6" ht="100" customHeight="1">
      <c r="A1" s="20" t="s">
        <v>50</v>
      </c>
    </row>
    <row r="2" spans="1:6" ht="52.5" customHeight="1">
      <c r="B2" s="781" t="s">
        <v>5663</v>
      </c>
      <c r="C2" s="781"/>
      <c r="D2" s="781"/>
      <c r="E2" s="781"/>
      <c r="F2" s="9"/>
    </row>
    <row r="3" spans="1:6">
      <c r="B3" s="790" t="s">
        <v>51</v>
      </c>
      <c r="C3" s="790"/>
      <c r="D3" s="790"/>
      <c r="E3" s="790"/>
      <c r="F3" s="10"/>
    </row>
    <row r="4" spans="1:6" ht="20" customHeight="1">
      <c r="B4" s="794"/>
      <c r="C4" s="797" t="s">
        <v>2907</v>
      </c>
      <c r="D4" s="797"/>
      <c r="E4" s="797" t="s">
        <v>2908</v>
      </c>
    </row>
    <row r="5" spans="1:6" ht="20" customHeight="1">
      <c r="B5" s="762"/>
      <c r="C5" s="11" t="s">
        <v>2909</v>
      </c>
      <c r="D5" s="11" t="s">
        <v>2910</v>
      </c>
      <c r="E5" s="797"/>
    </row>
    <row r="6" spans="1:6" ht="15" customHeight="1">
      <c r="B6" s="21" t="s">
        <v>2911</v>
      </c>
      <c r="C6" s="35">
        <v>6698.6460974622114</v>
      </c>
      <c r="D6" s="35">
        <v>6610.9102122689765</v>
      </c>
      <c r="E6" s="35">
        <v>-87.735885193234935</v>
      </c>
    </row>
    <row r="7" spans="1:6" ht="15" customHeight="1">
      <c r="B7" s="148" t="s">
        <v>2912</v>
      </c>
      <c r="C7" s="38">
        <v>63.412498490562584</v>
      </c>
      <c r="D7" s="38">
        <v>44.91463851999999</v>
      </c>
      <c r="E7" s="38">
        <v>-18.497859970562594</v>
      </c>
    </row>
    <row r="8" spans="1:6" ht="15" customHeight="1">
      <c r="B8" s="148" t="s">
        <v>2913</v>
      </c>
      <c r="C8" s="38">
        <v>4504.7398478032874</v>
      </c>
      <c r="D8" s="38">
        <v>4195.2306232989786</v>
      </c>
      <c r="E8" s="38">
        <v>-309.5092245043088</v>
      </c>
    </row>
    <row r="9" spans="1:6" ht="15" customHeight="1">
      <c r="B9" s="148" t="s">
        <v>2914</v>
      </c>
      <c r="C9" s="38">
        <v>622.75469631999999</v>
      </c>
      <c r="D9" s="38">
        <v>578.17108807</v>
      </c>
      <c r="E9" s="38">
        <v>-44.583608249999997</v>
      </c>
    </row>
    <row r="10" spans="1:6" ht="15" customHeight="1">
      <c r="B10" s="148" t="s">
        <v>2915</v>
      </c>
      <c r="C10" s="38">
        <v>22.251187486423795</v>
      </c>
      <c r="D10" s="38">
        <v>21.782540310000002</v>
      </c>
      <c r="E10" s="38">
        <v>-0.46864717642379361</v>
      </c>
    </row>
    <row r="11" spans="1:6" ht="15" customHeight="1">
      <c r="B11" s="148" t="s">
        <v>3416</v>
      </c>
      <c r="C11" s="38">
        <v>14.923532607067605</v>
      </c>
      <c r="D11" s="38">
        <v>8.2434208600000005</v>
      </c>
      <c r="E11" s="38">
        <v>-6.6801117470676044</v>
      </c>
    </row>
    <row r="12" spans="1:6" ht="15" customHeight="1">
      <c r="B12" s="148" t="s">
        <v>2917</v>
      </c>
      <c r="C12" s="38">
        <v>947.81595376619941</v>
      </c>
      <c r="D12" s="38">
        <v>1311.02493688</v>
      </c>
      <c r="E12" s="38">
        <v>363.20898311380063</v>
      </c>
    </row>
    <row r="13" spans="1:6" ht="15" customHeight="1">
      <c r="B13" s="148" t="s">
        <v>2918</v>
      </c>
      <c r="C13" s="38">
        <v>205.13086981866988</v>
      </c>
      <c r="D13" s="38">
        <v>135.92091052999999</v>
      </c>
      <c r="E13" s="38">
        <v>-69.209959288669893</v>
      </c>
    </row>
    <row r="14" spans="1:6">
      <c r="B14" s="148" t="s">
        <v>704</v>
      </c>
      <c r="C14" s="38">
        <v>317.61751117</v>
      </c>
      <c r="D14" s="38">
        <v>315.62205379999909</v>
      </c>
      <c r="E14" s="38">
        <v>-1.9954573700009064</v>
      </c>
    </row>
    <row r="15" spans="1:6" ht="15" customHeight="1">
      <c r="B15" s="21" t="s">
        <v>2919</v>
      </c>
      <c r="C15" s="35">
        <v>100</v>
      </c>
      <c r="D15" s="35">
        <v>70.365746760000007</v>
      </c>
      <c r="E15" s="35">
        <v>-29.634253239999993</v>
      </c>
    </row>
    <row r="16" spans="1:6" ht="15" customHeight="1">
      <c r="B16" s="148" t="s">
        <v>2914</v>
      </c>
      <c r="C16" s="38">
        <v>5.29129118</v>
      </c>
      <c r="D16" s="38">
        <v>5.0640322199999996</v>
      </c>
      <c r="E16" s="38">
        <v>-0.22725896000000034</v>
      </c>
    </row>
    <row r="17" spans="2:5" ht="15" customHeight="1">
      <c r="B17" s="148" t="s">
        <v>704</v>
      </c>
      <c r="C17" s="38">
        <v>94.708708819999998</v>
      </c>
      <c r="D17" s="38">
        <v>65.301714540000006</v>
      </c>
      <c r="E17" s="38">
        <v>-29.406994279999992</v>
      </c>
    </row>
    <row r="18" spans="2:5" ht="15" customHeight="1">
      <c r="B18" s="21" t="s">
        <v>2920</v>
      </c>
      <c r="C18" s="35">
        <v>6798.6460974622114</v>
      </c>
      <c r="D18" s="35">
        <v>6681.275959028977</v>
      </c>
      <c r="E18" s="35">
        <v>-117.37013843323439</v>
      </c>
    </row>
    <row r="19" spans="2:5" ht="15" customHeight="1">
      <c r="B19" s="148" t="s">
        <v>2921</v>
      </c>
      <c r="C19" s="38">
        <v>-15.161285827264864</v>
      </c>
      <c r="D19" s="38">
        <v>-308.83253228000001</v>
      </c>
      <c r="E19" s="38">
        <v>-293.67124645273515</v>
      </c>
    </row>
    <row r="20" spans="2:5" ht="15" customHeight="1">
      <c r="B20" s="21" t="s">
        <v>2922</v>
      </c>
      <c r="C20" s="35">
        <v>6783.4848116349467</v>
      </c>
      <c r="D20" s="35">
        <v>6372.4434000000001</v>
      </c>
      <c r="E20" s="35">
        <v>-411.0414116349466</v>
      </c>
    </row>
    <row r="21" spans="2:5" ht="70.5" customHeight="1">
      <c r="B21" s="763" t="s">
        <v>5664</v>
      </c>
      <c r="C21" s="763"/>
      <c r="D21" s="763"/>
      <c r="E21" s="763"/>
    </row>
    <row r="22" spans="2:5" ht="15" customHeight="1"/>
    <row r="68" ht="69.75" hidden="1" customHeight="1"/>
  </sheetData>
  <mergeCells count="6">
    <mergeCell ref="B2:E2"/>
    <mergeCell ref="B4:B5"/>
    <mergeCell ref="C4:D4"/>
    <mergeCell ref="E4:E5"/>
    <mergeCell ref="B21:E21"/>
    <mergeCell ref="B3:E3"/>
  </mergeCells>
  <pageMargins left="0.7" right="0.7" top="0.75" bottom="0.75" header="0.3" footer="0.3"/>
  <drawing r:id="rId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AB697-1E40-4F26-A298-E3B73DE9E613}">
  <sheetPr codeName="Folha119">
    <tabColor rgb="FF0035BA"/>
  </sheetPr>
  <dimension ref="A1:G49"/>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2.83203125" customWidth="1"/>
    <col min="7" max="7" width="24.83203125" customWidth="1"/>
    <col min="8" max="16384" width="9.1640625" hidden="1"/>
  </cols>
  <sheetData>
    <row r="1" spans="1:6" ht="100" customHeight="1">
      <c r="A1" s="153" t="s">
        <v>50</v>
      </c>
    </row>
    <row r="2" spans="1:6" ht="16">
      <c r="B2" s="9" t="s">
        <v>5665</v>
      </c>
      <c r="C2" s="9"/>
      <c r="D2" s="9"/>
      <c r="E2" s="9"/>
      <c r="F2" s="9"/>
    </row>
    <row r="3" spans="1:6" ht="16" thickBot="1">
      <c r="B3" s="758" t="s">
        <v>796</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637.61745699999994</v>
      </c>
      <c r="D6" s="22">
        <v>539.23634000000004</v>
      </c>
      <c r="E6" s="22">
        <v>497.81173680000001</v>
      </c>
      <c r="F6" s="22">
        <v>401.26238097999999</v>
      </c>
    </row>
    <row r="7" spans="1:6">
      <c r="B7" s="148" t="s">
        <v>801</v>
      </c>
      <c r="C7" s="119">
        <v>117.558008</v>
      </c>
      <c r="D7" s="119">
        <v>117.558008</v>
      </c>
      <c r="E7" s="119">
        <v>109.6929301</v>
      </c>
      <c r="F7" s="119">
        <v>109.6929301</v>
      </c>
    </row>
    <row r="8" spans="1:6">
      <c r="B8" s="148" t="s">
        <v>802</v>
      </c>
      <c r="C8" s="119">
        <v>136.172191</v>
      </c>
      <c r="D8" s="119">
        <v>136.172191</v>
      </c>
      <c r="E8" s="119">
        <v>87.447698549999998</v>
      </c>
      <c r="F8" s="119">
        <v>87.447698549999998</v>
      </c>
    </row>
    <row r="9" spans="1:6">
      <c r="B9" s="148" t="s">
        <v>803</v>
      </c>
      <c r="C9" s="119">
        <v>2.0043760000000002</v>
      </c>
      <c r="D9" s="119">
        <v>1.997808</v>
      </c>
      <c r="E9" s="119">
        <v>1.87168508</v>
      </c>
      <c r="F9" s="119">
        <v>1.86511771</v>
      </c>
    </row>
    <row r="10" spans="1:6">
      <c r="B10" s="149" t="s">
        <v>868</v>
      </c>
      <c r="C10" s="119">
        <v>6.5680000000000001E-3</v>
      </c>
      <c r="D10" s="119" t="s">
        <v>330</v>
      </c>
      <c r="E10" s="119">
        <v>6.5673700000000003E-3</v>
      </c>
      <c r="F10" s="119" t="s">
        <v>330</v>
      </c>
    </row>
    <row r="11" spans="1:6">
      <c r="B11" s="148" t="s">
        <v>804</v>
      </c>
      <c r="C11" s="119">
        <v>341.81550099999998</v>
      </c>
      <c r="D11" s="119">
        <v>243.44095200000001</v>
      </c>
      <c r="E11" s="119">
        <v>277.08789765</v>
      </c>
      <c r="F11" s="119">
        <v>180.54510920000001</v>
      </c>
    </row>
    <row r="12" spans="1:6">
      <c r="B12" s="149" t="s">
        <v>805</v>
      </c>
      <c r="C12" s="119">
        <v>98.374549000000002</v>
      </c>
      <c r="D12" s="119" t="s">
        <v>330</v>
      </c>
      <c r="E12" s="119">
        <v>96.542788450000003</v>
      </c>
      <c r="F12" s="119" t="s">
        <v>330</v>
      </c>
    </row>
    <row r="13" spans="1:6">
      <c r="B13" s="148" t="s">
        <v>806</v>
      </c>
      <c r="C13" s="119">
        <v>26.414432000000001</v>
      </c>
      <c r="D13" s="119">
        <v>26.414432000000001</v>
      </c>
      <c r="E13" s="119">
        <v>9.99443254</v>
      </c>
      <c r="F13" s="119">
        <v>9.99443254</v>
      </c>
    </row>
    <row r="14" spans="1:6">
      <c r="B14" s="149" t="s">
        <v>805</v>
      </c>
      <c r="C14" s="119">
        <v>0</v>
      </c>
      <c r="D14" s="119" t="s">
        <v>330</v>
      </c>
      <c r="E14" s="119">
        <v>0</v>
      </c>
      <c r="F14" s="119"/>
    </row>
    <row r="15" spans="1:6">
      <c r="B15" s="148" t="s">
        <v>807</v>
      </c>
      <c r="C15" s="119">
        <v>13.652949</v>
      </c>
      <c r="D15" s="119">
        <v>13.652949</v>
      </c>
      <c r="E15" s="119">
        <v>11.717092879999999</v>
      </c>
      <c r="F15" s="119">
        <v>11.717092879999999</v>
      </c>
    </row>
    <row r="16" spans="1:6">
      <c r="B16" s="21" t="s">
        <v>808</v>
      </c>
      <c r="C16" s="22">
        <v>3889.791342</v>
      </c>
      <c r="D16" s="22">
        <v>3079.5818989999998</v>
      </c>
      <c r="E16" s="22">
        <v>1875.04344102</v>
      </c>
      <c r="F16" s="22">
        <v>1789.7761107900001</v>
      </c>
    </row>
    <row r="17" spans="2:6">
      <c r="B17" s="148" t="s">
        <v>809</v>
      </c>
      <c r="C17" s="119">
        <v>31.354858</v>
      </c>
      <c r="D17" s="119">
        <v>31.354858</v>
      </c>
      <c r="E17" s="119">
        <v>25.297423160000001</v>
      </c>
      <c r="F17" s="119">
        <v>25.297423160000001</v>
      </c>
    </row>
    <row r="18" spans="2:6">
      <c r="B18" s="148" t="s">
        <v>810</v>
      </c>
      <c r="C18" s="119">
        <v>1082.428357</v>
      </c>
      <c r="D18" s="119">
        <v>1061.244185</v>
      </c>
      <c r="E18" s="119">
        <v>1051.3902501099999</v>
      </c>
      <c r="F18" s="119">
        <v>1046.87934561</v>
      </c>
    </row>
    <row r="19" spans="2:6">
      <c r="B19" s="149" t="s">
        <v>811</v>
      </c>
      <c r="C19" s="119">
        <v>21.184172</v>
      </c>
      <c r="D19" s="119" t="s">
        <v>330</v>
      </c>
      <c r="E19" s="119">
        <v>4.5109044999999997</v>
      </c>
      <c r="F19" s="119" t="s">
        <v>330</v>
      </c>
    </row>
    <row r="20" spans="2:6">
      <c r="B20" s="148" t="s">
        <v>812</v>
      </c>
      <c r="C20" s="119">
        <v>2721.5506639999999</v>
      </c>
      <c r="D20" s="119">
        <v>1934.4120700000001</v>
      </c>
      <c r="E20" s="119">
        <v>783.60219516999996</v>
      </c>
      <c r="F20" s="119">
        <v>704.33244362000005</v>
      </c>
    </row>
    <row r="21" spans="2:6">
      <c r="B21" s="149" t="s">
        <v>870</v>
      </c>
      <c r="C21" s="119">
        <v>787.13859400000001</v>
      </c>
      <c r="D21" s="119" t="s">
        <v>330</v>
      </c>
      <c r="E21" s="119">
        <v>79.269751549999995</v>
      </c>
      <c r="F21" s="119"/>
    </row>
    <row r="22" spans="2:6">
      <c r="B22" s="148" t="s">
        <v>813</v>
      </c>
      <c r="C22" s="119">
        <v>54.457462999999997</v>
      </c>
      <c r="D22" s="119">
        <v>52.570785999999998</v>
      </c>
      <c r="E22" s="119">
        <v>14.75357258</v>
      </c>
      <c r="F22" s="119">
        <v>13.266898400000001</v>
      </c>
    </row>
    <row r="23" spans="2:6">
      <c r="B23" s="149" t="s">
        <v>871</v>
      </c>
      <c r="C23" s="119">
        <v>1.8866769999999999</v>
      </c>
      <c r="D23" s="119" t="s">
        <v>330</v>
      </c>
      <c r="E23" s="119">
        <v>1.4866741800000001</v>
      </c>
      <c r="F23" s="119" t="s">
        <v>330</v>
      </c>
    </row>
    <row r="24" spans="2:6">
      <c r="B24" s="148" t="s">
        <v>814</v>
      </c>
      <c r="C24" s="119">
        <v>0</v>
      </c>
      <c r="D24" s="119">
        <v>0</v>
      </c>
      <c r="E24" s="119">
        <v>0</v>
      </c>
      <c r="F24" s="119">
        <v>0</v>
      </c>
    </row>
    <row r="25" spans="2:6" ht="15" customHeight="1">
      <c r="B25" s="13" t="s">
        <v>815</v>
      </c>
      <c r="C25" s="19">
        <v>4527.4087989999998</v>
      </c>
      <c r="D25" s="19">
        <v>3618.8182390000002</v>
      </c>
      <c r="E25" s="19">
        <v>2372.8551778199999</v>
      </c>
      <c r="F25" s="19">
        <v>2191.0384917699998</v>
      </c>
    </row>
    <row r="26" spans="2:6" ht="15" customHeight="1">
      <c r="B26" s="13" t="s">
        <v>816</v>
      </c>
      <c r="C26" s="19">
        <v>1751.400672</v>
      </c>
      <c r="D26" s="19">
        <v>1631.8353830000001</v>
      </c>
      <c r="E26" s="19">
        <v>1574.4994100700001</v>
      </c>
      <c r="F26" s="19">
        <v>1473.4391497500001</v>
      </c>
    </row>
    <row r="27" spans="2:6" ht="15" customHeight="1">
      <c r="B27" s="148" t="s">
        <v>817</v>
      </c>
      <c r="C27" s="119"/>
      <c r="D27" s="119">
        <v>908.59055999999998</v>
      </c>
      <c r="E27" s="119" t="s">
        <v>330</v>
      </c>
      <c r="F27" s="119">
        <v>181.81668604999999</v>
      </c>
    </row>
    <row r="28" spans="2:6" ht="15" customHeight="1">
      <c r="B28" s="783" t="s">
        <v>2806</v>
      </c>
      <c r="C28" s="816"/>
      <c r="D28" s="816"/>
      <c r="E28" s="816"/>
      <c r="F28" s="816"/>
    </row>
    <row r="29" spans="2:6" ht="15" customHeight="1"/>
    <row r="49" ht="69.75" hidden="1" customHeight="1"/>
  </sheetData>
  <mergeCells count="5">
    <mergeCell ref="B4:B5"/>
    <mergeCell ref="C4:D4"/>
    <mergeCell ref="E4:F4"/>
    <mergeCell ref="B28:F28"/>
    <mergeCell ref="B3:F3"/>
  </mergeCells>
  <pageMargins left="0.7" right="0.7" top="0.75" bottom="0.75" header="0.3" footer="0.3"/>
  <drawing r:id="rId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EE1-D397-4A42-9AF9-D6E4EBAF7622}">
  <sheetPr codeName="Folha120">
    <tabColor rgb="FF0035BA"/>
  </sheetPr>
  <dimension ref="A1:G23"/>
  <sheetViews>
    <sheetView showGridLines="0" workbookViewId="0">
      <selection activeCell="B2" sqref="B2"/>
    </sheetView>
  </sheetViews>
  <sheetFormatPr baseColWidth="10" defaultColWidth="0" defaultRowHeight="15" customHeight="1" zeroHeight="1"/>
  <cols>
    <col min="1" max="1" width="9.1640625" customWidth="1"/>
    <col min="2" max="2" width="90.1640625" customWidth="1"/>
    <col min="3" max="5" width="14.6640625" customWidth="1"/>
    <col min="6" max="6" width="10.33203125" customWidth="1"/>
    <col min="7" max="7" width="24.83203125" hidden="1" customWidth="1"/>
    <col min="8" max="16384" width="9.1640625" hidden="1"/>
  </cols>
  <sheetData>
    <row r="1" spans="1:6" ht="100" customHeight="1">
      <c r="A1" s="153" t="s">
        <v>50</v>
      </c>
    </row>
    <row r="2" spans="1:6" ht="16">
      <c r="B2" s="9" t="s">
        <v>5666</v>
      </c>
      <c r="C2" s="9"/>
      <c r="D2" s="9"/>
      <c r="E2" s="9"/>
      <c r="F2" s="9"/>
    </row>
    <row r="3" spans="1:6">
      <c r="B3" s="790" t="s">
        <v>832</v>
      </c>
      <c r="C3" s="790"/>
      <c r="D3" s="790"/>
      <c r="E3" s="790"/>
      <c r="F3" s="10"/>
    </row>
    <row r="4" spans="1:6" ht="40" customHeight="1">
      <c r="B4" s="11" t="s">
        <v>833</v>
      </c>
      <c r="C4" s="11" t="s">
        <v>845</v>
      </c>
      <c r="D4" s="11" t="s">
        <v>846</v>
      </c>
      <c r="E4" s="11" t="s">
        <v>847</v>
      </c>
    </row>
    <row r="5" spans="1:6">
      <c r="B5" s="43" t="s">
        <v>910</v>
      </c>
      <c r="C5" s="119">
        <v>46.997067999999999</v>
      </c>
      <c r="D5" s="119">
        <v>18.609221040000001</v>
      </c>
      <c r="E5" s="119">
        <v>0.78425439588339096</v>
      </c>
    </row>
    <row r="6" spans="1:6">
      <c r="B6" s="43" t="s">
        <v>911</v>
      </c>
      <c r="C6" s="119">
        <v>2.681683</v>
      </c>
      <c r="D6" s="119">
        <v>1.02239993</v>
      </c>
      <c r="E6" s="119">
        <v>4.30873295410849E-2</v>
      </c>
    </row>
    <row r="7" spans="1:6">
      <c r="B7" s="43" t="s">
        <v>912</v>
      </c>
      <c r="C7" s="119">
        <v>232.99787000000001</v>
      </c>
      <c r="D7" s="119">
        <v>188.80747969000001</v>
      </c>
      <c r="E7" s="119">
        <v>7.9569744270470801</v>
      </c>
    </row>
    <row r="8" spans="1:6">
      <c r="B8" s="43" t="s">
        <v>888</v>
      </c>
      <c r="C8" s="119">
        <v>85.071931000000006</v>
      </c>
      <c r="D8" s="119">
        <v>76.803994979999999</v>
      </c>
      <c r="E8" s="119">
        <v>3.2367754972118301</v>
      </c>
    </row>
    <row r="9" spans="1:6">
      <c r="B9" s="43" t="s">
        <v>863</v>
      </c>
      <c r="C9" s="119">
        <v>1565.159363</v>
      </c>
      <c r="D9" s="119">
        <v>738.50557552999999</v>
      </c>
      <c r="E9" s="119">
        <v>31.123078324926801</v>
      </c>
    </row>
    <row r="10" spans="1:6">
      <c r="B10" s="43" t="s">
        <v>864</v>
      </c>
      <c r="C10" s="119">
        <v>1.0715699999999999</v>
      </c>
      <c r="D10" s="119">
        <v>7.7236310000000002E-2</v>
      </c>
      <c r="E10" s="119">
        <v>3.2549946883382399E-3</v>
      </c>
    </row>
    <row r="11" spans="1:6">
      <c r="B11" s="43" t="s">
        <v>913</v>
      </c>
      <c r="C11" s="119">
        <v>258.42899299999999</v>
      </c>
      <c r="D11" s="119">
        <v>248.41860069000001</v>
      </c>
      <c r="E11" s="119">
        <v>10.4691850986974</v>
      </c>
    </row>
    <row r="12" spans="1:6">
      <c r="B12" s="43" t="s">
        <v>865</v>
      </c>
      <c r="C12" s="119">
        <v>2.7928000000000001E-2</v>
      </c>
      <c r="D12" s="119">
        <v>6.3055300000000002E-3</v>
      </c>
      <c r="E12" s="119">
        <v>2.65735981653674E-4</v>
      </c>
    </row>
    <row r="13" spans="1:6" ht="15" customHeight="1">
      <c r="B13" s="43" t="s">
        <v>866</v>
      </c>
      <c r="C13" s="119">
        <v>128.77518000000001</v>
      </c>
      <c r="D13" s="119">
        <v>127.30217595000001</v>
      </c>
      <c r="E13" s="119">
        <v>5.36493660211306</v>
      </c>
    </row>
    <row r="14" spans="1:6" ht="15" customHeight="1">
      <c r="B14" s="43" t="s">
        <v>840</v>
      </c>
      <c r="C14" s="119">
        <v>2153.5290289999998</v>
      </c>
      <c r="D14" s="119">
        <v>920.78104400999996</v>
      </c>
      <c r="E14" s="119">
        <v>38.804772099742898</v>
      </c>
    </row>
    <row r="15" spans="1:6" ht="15" customHeight="1">
      <c r="B15" s="43" t="s">
        <v>867</v>
      </c>
      <c r="C15" s="119">
        <v>52.668183999999997</v>
      </c>
      <c r="D15" s="119">
        <v>52.521144159999999</v>
      </c>
      <c r="E15" s="119">
        <v>2.2134154941665001</v>
      </c>
    </row>
    <row r="16" spans="1:6" ht="15" customHeight="1">
      <c r="B16" s="13" t="s">
        <v>841</v>
      </c>
      <c r="C16" s="19">
        <v>4527.4087989999998</v>
      </c>
      <c r="D16" s="19">
        <v>2372.8551778199999</v>
      </c>
      <c r="E16" s="19" t="s">
        <v>330</v>
      </c>
    </row>
    <row r="17" spans="2:5" ht="15" customHeight="1">
      <c r="B17" s="13" t="s">
        <v>842</v>
      </c>
      <c r="C17" s="19">
        <v>3618.8182390000002</v>
      </c>
      <c r="D17" s="19">
        <v>2191.0384917699998</v>
      </c>
      <c r="E17" s="19" t="s">
        <v>330</v>
      </c>
    </row>
    <row r="18" spans="2:5" ht="15" customHeight="1">
      <c r="B18" s="13" t="s">
        <v>843</v>
      </c>
      <c r="C18" s="19">
        <v>1631.8353830000001</v>
      </c>
      <c r="D18" s="19">
        <v>1473.4391497500001</v>
      </c>
      <c r="E18" s="19" t="s">
        <v>330</v>
      </c>
    </row>
    <row r="19" spans="2:5" ht="15" customHeight="1">
      <c r="B19" s="152" t="s">
        <v>844</v>
      </c>
      <c r="C19" s="119"/>
      <c r="D19" s="119"/>
      <c r="E19" s="119"/>
    </row>
    <row r="20" spans="2:5" ht="15" customHeight="1">
      <c r="B20" s="43" t="s">
        <v>789</v>
      </c>
      <c r="C20" s="119">
        <v>1934.4120700000001</v>
      </c>
      <c r="D20" s="119">
        <v>704.33244362000005</v>
      </c>
      <c r="E20" s="119" t="s">
        <v>330</v>
      </c>
    </row>
    <row r="21" spans="2:5" ht="15" customHeight="1">
      <c r="B21" s="43" t="s">
        <v>790</v>
      </c>
      <c r="C21" s="119">
        <v>52.570785999999998</v>
      </c>
      <c r="D21" s="119">
        <v>13.266898400000001</v>
      </c>
      <c r="E21" s="119" t="s">
        <v>330</v>
      </c>
    </row>
    <row r="22" spans="2:5" ht="15" customHeight="1">
      <c r="B22" s="41" t="s">
        <v>2806</v>
      </c>
      <c r="C22" s="41"/>
      <c r="D22" s="41"/>
      <c r="E22" s="41"/>
    </row>
    <row r="23" spans="2:5" ht="15" customHeight="1"/>
  </sheetData>
  <mergeCells count="1">
    <mergeCell ref="B3:E3"/>
  </mergeCells>
  <pageMargins left="0.7" right="0.7" top="0.75" bottom="0.75" header="0.3" footer="0.3"/>
  <pageSetup paperSize="9" orientation="portrait" r:id="rId1"/>
  <drawing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764B-F4A0-4E5C-B66F-1145D7CF5B27}">
  <sheetPr codeName="Folha55">
    <tabColor rgb="FF0035BA"/>
  </sheetPr>
  <dimension ref="A1:J66"/>
  <sheetViews>
    <sheetView showGridLines="0" workbookViewId="0">
      <selection activeCell="B3" sqref="B3:I3"/>
    </sheetView>
  </sheetViews>
  <sheetFormatPr baseColWidth="10" defaultColWidth="0" defaultRowHeight="15" customHeight="1" zeroHeight="1"/>
  <cols>
    <col min="1" max="1" width="9.1640625" customWidth="1"/>
    <col min="2" max="2" width="13.5" customWidth="1"/>
    <col min="3" max="3" width="56.5" customWidth="1"/>
    <col min="4" max="4" width="7.5" bestFit="1" customWidth="1"/>
    <col min="5" max="5" width="56.83203125" customWidth="1"/>
    <col min="6" max="6" width="6.5" bestFit="1" customWidth="1"/>
    <col min="7" max="7" width="12.1640625" customWidth="1"/>
    <col min="8" max="9" width="10.5" customWidth="1"/>
    <col min="10" max="10" width="9.1640625" customWidth="1"/>
    <col min="11" max="16384" width="9.1640625" hidden="1"/>
  </cols>
  <sheetData>
    <row r="1" spans="1:9" ht="100" customHeight="1">
      <c r="A1" s="20" t="s">
        <v>50</v>
      </c>
    </row>
    <row r="2" spans="1:9" ht="16">
      <c r="B2" s="9" t="s">
        <v>5667</v>
      </c>
      <c r="C2" s="9"/>
      <c r="D2" s="9"/>
      <c r="E2" s="9"/>
      <c r="F2" s="9"/>
    </row>
    <row r="3" spans="1:9">
      <c r="B3" s="790" t="s">
        <v>832</v>
      </c>
      <c r="C3" s="790"/>
      <c r="D3" s="790"/>
      <c r="E3" s="790"/>
      <c r="F3" s="790"/>
      <c r="G3" s="790"/>
      <c r="H3" s="790"/>
      <c r="I3" s="790"/>
    </row>
    <row r="4" spans="1:9" ht="30" customHeight="1">
      <c r="B4" s="87" t="s">
        <v>3714</v>
      </c>
      <c r="C4" s="87" t="s">
        <v>3715</v>
      </c>
      <c r="D4" s="87" t="s">
        <v>3716</v>
      </c>
      <c r="E4" s="87" t="s">
        <v>3717</v>
      </c>
      <c r="F4" s="87" t="s">
        <v>3718</v>
      </c>
      <c r="G4" s="87" t="s">
        <v>3719</v>
      </c>
      <c r="H4" s="338" t="s">
        <v>3720</v>
      </c>
      <c r="I4" s="338" t="s">
        <v>3721</v>
      </c>
    </row>
    <row r="5" spans="1:9" ht="15" customHeight="1">
      <c r="B5" s="427" t="s">
        <v>3722</v>
      </c>
      <c r="C5" s="886" t="s">
        <v>3723</v>
      </c>
      <c r="D5" s="887"/>
      <c r="E5" s="887"/>
      <c r="F5" s="887"/>
      <c r="G5" s="829"/>
      <c r="H5" s="428">
        <v>420.89590800000002</v>
      </c>
      <c r="I5" s="428">
        <v>425</v>
      </c>
    </row>
    <row r="6" spans="1:9">
      <c r="B6" s="888" t="s">
        <v>3724</v>
      </c>
      <c r="C6" s="889" t="s">
        <v>3725</v>
      </c>
      <c r="D6" s="890"/>
      <c r="E6" s="890"/>
      <c r="F6" s="890"/>
      <c r="G6" s="890"/>
      <c r="H6" s="891"/>
      <c r="I6" s="429"/>
    </row>
    <row r="7" spans="1:9">
      <c r="B7" s="888"/>
      <c r="C7" s="892" t="s">
        <v>3726</v>
      </c>
      <c r="D7" s="893"/>
      <c r="E7" s="893"/>
      <c r="F7" s="893"/>
      <c r="G7" s="893"/>
      <c r="H7" s="894"/>
      <c r="I7" s="429"/>
    </row>
    <row r="8" spans="1:9">
      <c r="B8" s="888"/>
      <c r="C8" s="895" t="s">
        <v>3727</v>
      </c>
      <c r="D8" s="896"/>
      <c r="E8" s="896"/>
      <c r="F8" s="896"/>
      <c r="G8" s="896"/>
      <c r="H8" s="896"/>
      <c r="I8" s="430"/>
    </row>
    <row r="9" spans="1:9" hidden="1">
      <c r="B9" s="897" t="s">
        <v>3728</v>
      </c>
      <c r="C9" s="899" t="s">
        <v>3729</v>
      </c>
      <c r="D9" s="891"/>
      <c r="E9" s="891"/>
      <c r="F9" s="891"/>
      <c r="G9" s="891"/>
      <c r="H9" s="891"/>
      <c r="I9" s="429"/>
    </row>
    <row r="10" spans="1:9" hidden="1">
      <c r="B10" s="898"/>
      <c r="C10" s="900" t="s">
        <v>3730</v>
      </c>
      <c r="D10" s="901"/>
      <c r="E10" s="901"/>
      <c r="F10" s="901"/>
      <c r="G10" s="901"/>
      <c r="H10" s="896"/>
      <c r="I10" s="430"/>
    </row>
    <row r="11" spans="1:9">
      <c r="B11" s="885" t="s">
        <v>3254</v>
      </c>
      <c r="C11" s="892" t="s">
        <v>3731</v>
      </c>
      <c r="D11" s="893"/>
      <c r="E11" s="893"/>
      <c r="F11" s="893"/>
      <c r="G11" s="893"/>
      <c r="H11" s="894"/>
      <c r="I11" s="429"/>
    </row>
    <row r="12" spans="1:9">
      <c r="B12" s="885"/>
      <c r="C12" s="892" t="s">
        <v>3732</v>
      </c>
      <c r="D12" s="893"/>
      <c r="E12" s="893"/>
      <c r="F12" s="893"/>
      <c r="G12" s="893"/>
      <c r="H12" s="894"/>
      <c r="I12" s="429"/>
    </row>
    <row r="13" spans="1:9">
      <c r="B13" s="885"/>
      <c r="C13" s="900" t="s">
        <v>3733</v>
      </c>
      <c r="D13" s="901"/>
      <c r="E13" s="901"/>
      <c r="F13" s="901"/>
      <c r="G13" s="901"/>
      <c r="H13" s="896"/>
      <c r="I13" s="429"/>
    </row>
    <row r="14" spans="1:9">
      <c r="B14" s="13" t="s">
        <v>3734</v>
      </c>
      <c r="C14" s="902" t="s">
        <v>3735</v>
      </c>
      <c r="D14" s="903"/>
      <c r="E14" s="903"/>
      <c r="F14" s="903"/>
      <c r="G14" s="904"/>
      <c r="H14" s="428">
        <v>351.55103400000002</v>
      </c>
      <c r="I14" s="428">
        <v>367.3</v>
      </c>
    </row>
    <row r="15" spans="1:9">
      <c r="B15" s="431" t="s">
        <v>3736</v>
      </c>
      <c r="C15" s="883" t="s">
        <v>3737</v>
      </c>
      <c r="D15" s="884"/>
      <c r="E15" s="884"/>
      <c r="F15" s="884"/>
      <c r="G15" s="885"/>
      <c r="H15" s="330">
        <v>46.927518999999997</v>
      </c>
      <c r="I15" s="448" t="s">
        <v>58</v>
      </c>
    </row>
    <row r="16" spans="1:9">
      <c r="B16" s="447" t="s">
        <v>3738</v>
      </c>
      <c r="C16" s="43" t="s">
        <v>3739</v>
      </c>
      <c r="D16" s="43" t="s">
        <v>3740</v>
      </c>
      <c r="E16" s="43" t="s">
        <v>3741</v>
      </c>
      <c r="F16" s="432" t="s">
        <v>2966</v>
      </c>
      <c r="G16" s="433">
        <v>11</v>
      </c>
      <c r="H16" s="434"/>
      <c r="I16" s="449"/>
    </row>
    <row r="17" spans="2:9">
      <c r="B17" s="442" t="s">
        <v>3742</v>
      </c>
      <c r="C17" s="43" t="s">
        <v>3743</v>
      </c>
      <c r="D17" s="43" t="s">
        <v>3744</v>
      </c>
      <c r="E17" s="43" t="s">
        <v>3745</v>
      </c>
      <c r="F17" s="435" t="s">
        <v>3746</v>
      </c>
      <c r="G17" s="436">
        <v>1</v>
      </c>
      <c r="H17" s="437"/>
      <c r="I17" s="450"/>
    </row>
    <row r="18" spans="2:9">
      <c r="B18" s="431" t="s">
        <v>3747</v>
      </c>
      <c r="C18" s="885" t="s">
        <v>3748</v>
      </c>
      <c r="D18" s="885"/>
      <c r="E18" s="885"/>
      <c r="F18" s="885"/>
      <c r="G18" s="885"/>
      <c r="H18" s="335">
        <v>193.10410200000001</v>
      </c>
      <c r="I18" s="448" t="s">
        <v>58</v>
      </c>
    </row>
    <row r="19" spans="2:9">
      <c r="B19" s="447" t="s">
        <v>3738</v>
      </c>
      <c r="C19" s="43" t="s">
        <v>3749</v>
      </c>
      <c r="D19" s="43" t="s">
        <v>3750</v>
      </c>
      <c r="E19" s="43" t="s">
        <v>3751</v>
      </c>
      <c r="F19" s="432" t="s">
        <v>3752</v>
      </c>
      <c r="G19" s="433">
        <v>300</v>
      </c>
      <c r="H19" s="434"/>
      <c r="I19" s="449"/>
    </row>
    <row r="20" spans="2:9">
      <c r="B20" s="37" t="s">
        <v>3742</v>
      </c>
      <c r="C20" s="43" t="s">
        <v>3753</v>
      </c>
      <c r="D20" s="43" t="s">
        <v>3754</v>
      </c>
      <c r="E20" s="43" t="s">
        <v>3755</v>
      </c>
      <c r="F20" s="435" t="s">
        <v>84</v>
      </c>
      <c r="G20" s="436">
        <v>90</v>
      </c>
      <c r="H20" s="437"/>
      <c r="I20" s="450"/>
    </row>
    <row r="21" spans="2:9">
      <c r="B21" s="37" t="s">
        <v>3756</v>
      </c>
      <c r="C21" s="43" t="s">
        <v>3757</v>
      </c>
      <c r="D21" s="43" t="s">
        <v>3758</v>
      </c>
      <c r="E21" s="43" t="s">
        <v>3759</v>
      </c>
      <c r="F21" s="435" t="s">
        <v>3746</v>
      </c>
      <c r="G21" s="436">
        <v>300</v>
      </c>
      <c r="H21" s="437"/>
      <c r="I21" s="450"/>
    </row>
    <row r="22" spans="2:9">
      <c r="B22" s="37" t="s">
        <v>3760</v>
      </c>
      <c r="C22" s="43" t="s">
        <v>3761</v>
      </c>
      <c r="D22" s="43" t="s">
        <v>3762</v>
      </c>
      <c r="E22" s="43" t="s">
        <v>3763</v>
      </c>
      <c r="F22" s="435" t="s">
        <v>2966</v>
      </c>
      <c r="G22" s="436">
        <v>50</v>
      </c>
      <c r="H22" s="437"/>
      <c r="I22" s="450"/>
    </row>
    <row r="23" spans="2:9">
      <c r="B23" s="442" t="s">
        <v>3764</v>
      </c>
      <c r="C23" s="43" t="s">
        <v>3765</v>
      </c>
      <c r="D23" s="43" t="s">
        <v>3766</v>
      </c>
      <c r="E23" s="43" t="s">
        <v>3767</v>
      </c>
      <c r="F23" s="435" t="s">
        <v>2966</v>
      </c>
      <c r="G23" s="436">
        <v>250</v>
      </c>
      <c r="H23" s="437"/>
      <c r="I23" s="450"/>
    </row>
    <row r="24" spans="2:9">
      <c r="B24" s="431" t="s">
        <v>3768</v>
      </c>
      <c r="C24" s="438" t="s">
        <v>3769</v>
      </c>
      <c r="D24" s="438"/>
      <c r="E24" s="438"/>
      <c r="F24" s="438"/>
      <c r="G24" s="438"/>
      <c r="H24" s="335">
        <v>46.036450000000002</v>
      </c>
      <c r="I24" s="448" t="s">
        <v>58</v>
      </c>
    </row>
    <row r="25" spans="2:9" ht="26">
      <c r="B25" s="447" t="s">
        <v>3738</v>
      </c>
      <c r="C25" s="43" t="s">
        <v>3770</v>
      </c>
      <c r="D25" s="43" t="s">
        <v>3771</v>
      </c>
      <c r="E25" s="258" t="s">
        <v>3772</v>
      </c>
      <c r="F25" s="432" t="s">
        <v>84</v>
      </c>
      <c r="G25" s="439">
        <v>0.1</v>
      </c>
      <c r="H25" s="434"/>
      <c r="I25" s="449"/>
    </row>
    <row r="26" spans="2:9">
      <c r="B26" s="37" t="s">
        <v>3742</v>
      </c>
      <c r="C26" s="43" t="s">
        <v>3773</v>
      </c>
      <c r="D26" s="43" t="s">
        <v>3774</v>
      </c>
      <c r="E26" s="258" t="s">
        <v>3775</v>
      </c>
      <c r="F26" s="435" t="s">
        <v>3746</v>
      </c>
      <c r="G26" s="436">
        <v>10000</v>
      </c>
      <c r="H26" s="437"/>
      <c r="I26" s="450"/>
    </row>
    <row r="27" spans="2:9">
      <c r="B27" s="442" t="s">
        <v>3756</v>
      </c>
      <c r="C27" s="43" t="s">
        <v>3776</v>
      </c>
      <c r="D27" s="43" t="s">
        <v>3777</v>
      </c>
      <c r="E27" s="258" t="s">
        <v>3778</v>
      </c>
      <c r="F27" s="435" t="s">
        <v>3532</v>
      </c>
      <c r="G27" s="440">
        <v>0.83</v>
      </c>
      <c r="H27" s="437"/>
      <c r="I27" s="450"/>
    </row>
    <row r="28" spans="2:9">
      <c r="B28" s="431" t="s">
        <v>3779</v>
      </c>
      <c r="C28" s="438" t="s">
        <v>3780</v>
      </c>
      <c r="D28" s="438"/>
      <c r="E28" s="438"/>
      <c r="F28" s="438"/>
      <c r="G28" s="438"/>
      <c r="H28" s="335">
        <v>65.482962999999998</v>
      </c>
      <c r="I28" s="448" t="s">
        <v>58</v>
      </c>
    </row>
    <row r="29" spans="2:9">
      <c r="B29" s="441" t="s">
        <v>3781</v>
      </c>
      <c r="C29" s="432" t="s">
        <v>3782</v>
      </c>
      <c r="D29" s="43"/>
      <c r="E29" s="43"/>
      <c r="F29" s="432"/>
      <c r="G29" s="433"/>
      <c r="H29" s="434"/>
      <c r="I29" s="449"/>
    </row>
    <row r="30" spans="2:9">
      <c r="B30" s="16" t="s">
        <v>3738</v>
      </c>
      <c r="C30" s="435" t="s">
        <v>3783</v>
      </c>
      <c r="D30" s="43" t="s">
        <v>3784</v>
      </c>
      <c r="E30" s="43" t="s">
        <v>3785</v>
      </c>
      <c r="F30" s="435" t="s">
        <v>3532</v>
      </c>
      <c r="G30" s="436">
        <v>120000000</v>
      </c>
      <c r="H30" s="437"/>
      <c r="I30" s="450"/>
    </row>
    <row r="31" spans="2:9">
      <c r="B31" s="441" t="s">
        <v>3786</v>
      </c>
      <c r="C31" s="435" t="s">
        <v>3787</v>
      </c>
      <c r="D31" s="43"/>
      <c r="E31" s="43"/>
      <c r="F31" s="435"/>
      <c r="G31" s="436"/>
      <c r="H31" s="437"/>
      <c r="I31" s="450"/>
    </row>
    <row r="32" spans="2:9">
      <c r="B32" s="16" t="s">
        <v>3738</v>
      </c>
      <c r="C32" s="435" t="s">
        <v>3788</v>
      </c>
      <c r="D32" s="43" t="s">
        <v>3789</v>
      </c>
      <c r="E32" s="43" t="s">
        <v>3785</v>
      </c>
      <c r="F32" s="435" t="s">
        <v>3746</v>
      </c>
      <c r="G32" s="436">
        <v>30000000</v>
      </c>
      <c r="H32" s="437"/>
      <c r="I32" s="450"/>
    </row>
    <row r="33" spans="2:9">
      <c r="B33" s="441" t="s">
        <v>3790</v>
      </c>
      <c r="C33" s="435" t="s">
        <v>3791</v>
      </c>
      <c r="D33" s="43"/>
      <c r="E33" s="43"/>
      <c r="F33" s="435"/>
      <c r="G33" s="436"/>
      <c r="H33" s="437"/>
      <c r="I33" s="450"/>
    </row>
    <row r="34" spans="2:9">
      <c r="B34" s="16" t="s">
        <v>3738</v>
      </c>
      <c r="C34" s="435" t="s">
        <v>3792</v>
      </c>
      <c r="D34" s="43" t="s">
        <v>3793</v>
      </c>
      <c r="E34" s="43" t="s">
        <v>3794</v>
      </c>
      <c r="F34" s="435" t="s">
        <v>3746</v>
      </c>
      <c r="G34" s="436">
        <v>2</v>
      </c>
      <c r="H34" s="437"/>
      <c r="I34" s="450"/>
    </row>
    <row r="35" spans="2:9">
      <c r="B35" s="441" t="s">
        <v>3795</v>
      </c>
      <c r="C35" s="435" t="s">
        <v>3796</v>
      </c>
      <c r="D35" s="43"/>
      <c r="E35" s="43"/>
      <c r="F35" s="435"/>
      <c r="G35" s="436"/>
      <c r="H35" s="437"/>
      <c r="I35" s="450"/>
    </row>
    <row r="36" spans="2:9">
      <c r="B36" s="16" t="s">
        <v>3738</v>
      </c>
      <c r="C36" s="435" t="s">
        <v>3797</v>
      </c>
      <c r="D36" s="43" t="s">
        <v>3798</v>
      </c>
      <c r="E36" s="43" t="s">
        <v>3799</v>
      </c>
      <c r="F36" s="435" t="s">
        <v>84</v>
      </c>
      <c r="G36" s="436">
        <v>100</v>
      </c>
      <c r="H36" s="437"/>
      <c r="I36" s="451"/>
    </row>
    <row r="37" spans="2:9">
      <c r="B37" s="13" t="s">
        <v>3800</v>
      </c>
      <c r="C37" s="902" t="s">
        <v>3801</v>
      </c>
      <c r="D37" s="903"/>
      <c r="E37" s="903"/>
      <c r="F37" s="903"/>
      <c r="G37" s="904"/>
      <c r="H37" s="428">
        <v>48.5</v>
      </c>
      <c r="I37" s="428">
        <v>29.4</v>
      </c>
    </row>
    <row r="38" spans="2:9">
      <c r="B38" s="431" t="s">
        <v>3736</v>
      </c>
      <c r="C38" s="438" t="s">
        <v>3802</v>
      </c>
      <c r="D38" s="438"/>
      <c r="E38" s="438"/>
      <c r="F38" s="438"/>
      <c r="G38" s="438"/>
      <c r="H38" s="330"/>
      <c r="I38" s="452"/>
    </row>
    <row r="39" spans="2:9">
      <c r="B39" s="905" t="s">
        <v>3738</v>
      </c>
      <c r="C39" s="908" t="s">
        <v>3803</v>
      </c>
      <c r="D39" s="43" t="s">
        <v>3754</v>
      </c>
      <c r="E39" s="258" t="s">
        <v>3804</v>
      </c>
      <c r="F39" s="435" t="s">
        <v>3805</v>
      </c>
      <c r="G39" s="436">
        <v>1</v>
      </c>
      <c r="H39" s="437"/>
      <c r="I39" s="453">
        <v>2</v>
      </c>
    </row>
    <row r="40" spans="2:9" ht="39">
      <c r="B40" s="906"/>
      <c r="C40" s="909"/>
      <c r="D40" s="43" t="s">
        <v>3758</v>
      </c>
      <c r="E40" s="258" t="s">
        <v>3806</v>
      </c>
      <c r="F40" s="435" t="s">
        <v>3805</v>
      </c>
      <c r="G40" s="436">
        <v>6</v>
      </c>
      <c r="H40" s="437"/>
      <c r="I40" s="38">
        <v>22</v>
      </c>
    </row>
    <row r="41" spans="2:9">
      <c r="B41" s="906"/>
      <c r="C41" s="909"/>
      <c r="D41" s="43" t="s">
        <v>3762</v>
      </c>
      <c r="E41" s="258" t="s">
        <v>3807</v>
      </c>
      <c r="F41" s="435" t="s">
        <v>3805</v>
      </c>
      <c r="G41" s="436">
        <v>25</v>
      </c>
      <c r="H41" s="437"/>
      <c r="I41" s="38">
        <v>0</v>
      </c>
    </row>
    <row r="42" spans="2:9" ht="26">
      <c r="B42" s="906"/>
      <c r="C42" s="909"/>
      <c r="D42" s="43" t="s">
        <v>3766</v>
      </c>
      <c r="E42" s="258" t="s">
        <v>3808</v>
      </c>
      <c r="F42" s="435" t="s">
        <v>84</v>
      </c>
      <c r="G42" s="436">
        <v>80</v>
      </c>
      <c r="H42" s="437"/>
      <c r="I42" s="38">
        <v>54.08</v>
      </c>
    </row>
    <row r="43" spans="2:9">
      <c r="B43" s="906"/>
      <c r="C43" s="909"/>
      <c r="D43" s="43" t="s">
        <v>3771</v>
      </c>
      <c r="E43" s="258" t="s">
        <v>3809</v>
      </c>
      <c r="F43" s="435" t="s">
        <v>84</v>
      </c>
      <c r="G43" s="436">
        <v>65</v>
      </c>
      <c r="H43" s="437"/>
      <c r="I43" s="38">
        <v>100</v>
      </c>
    </row>
    <row r="44" spans="2:9" ht="30" customHeight="1">
      <c r="B44" s="907"/>
      <c r="C44" s="910"/>
      <c r="D44" s="43" t="s">
        <v>3774</v>
      </c>
      <c r="E44" s="258" t="s">
        <v>3810</v>
      </c>
      <c r="F44" s="435" t="s">
        <v>3805</v>
      </c>
      <c r="G44" s="436">
        <v>3</v>
      </c>
      <c r="H44" s="437"/>
      <c r="I44" s="454">
        <v>4</v>
      </c>
    </row>
    <row r="45" spans="2:9">
      <c r="B45" s="13" t="s">
        <v>3811</v>
      </c>
      <c r="C45" s="902" t="s">
        <v>3812</v>
      </c>
      <c r="D45" s="903"/>
      <c r="E45" s="903"/>
      <c r="F45" s="903"/>
      <c r="G45" s="904"/>
      <c r="H45" s="428">
        <v>20.844874000000001</v>
      </c>
      <c r="I45" s="428">
        <v>28.3</v>
      </c>
    </row>
    <row r="46" spans="2:9">
      <c r="B46" s="431" t="s">
        <v>3736</v>
      </c>
      <c r="C46" s="438" t="s">
        <v>3813</v>
      </c>
      <c r="D46" s="438"/>
      <c r="E46" s="438"/>
      <c r="F46" s="438"/>
      <c r="G46" s="438"/>
      <c r="H46" s="330"/>
      <c r="I46" s="452"/>
    </row>
    <row r="47" spans="2:9" ht="26">
      <c r="B47" s="447" t="s">
        <v>3738</v>
      </c>
      <c r="C47" s="43" t="s">
        <v>3814</v>
      </c>
      <c r="D47" s="43" t="s">
        <v>3740</v>
      </c>
      <c r="E47" s="258" t="s">
        <v>3815</v>
      </c>
      <c r="F47" s="432" t="s">
        <v>2966</v>
      </c>
      <c r="G47" s="433">
        <v>4800</v>
      </c>
      <c r="H47" s="434"/>
      <c r="I47" s="453">
        <v>4534</v>
      </c>
    </row>
    <row r="48" spans="2:9" ht="26">
      <c r="B48" s="37" t="s">
        <v>3742</v>
      </c>
      <c r="C48" s="43" t="s">
        <v>3816</v>
      </c>
      <c r="D48" s="43" t="s">
        <v>3744</v>
      </c>
      <c r="E48" s="258" t="s">
        <v>3817</v>
      </c>
      <c r="F48" s="435" t="s">
        <v>84</v>
      </c>
      <c r="G48" s="436">
        <v>5</v>
      </c>
      <c r="H48" s="437"/>
      <c r="I48" s="24">
        <v>3.7</v>
      </c>
    </row>
    <row r="49" spans="2:9" ht="26">
      <c r="B49" s="442" t="s">
        <v>3756</v>
      </c>
      <c r="C49" s="443" t="s">
        <v>3818</v>
      </c>
      <c r="D49" s="443" t="s">
        <v>3750</v>
      </c>
      <c r="E49" s="329" t="s">
        <v>3819</v>
      </c>
      <c r="F49" s="444" t="s">
        <v>84</v>
      </c>
      <c r="G49" s="445">
        <v>2</v>
      </c>
      <c r="H49" s="446"/>
      <c r="I49" s="94">
        <v>1.4</v>
      </c>
    </row>
    <row r="50" spans="2:9">
      <c r="B50" s="41" t="s">
        <v>3820</v>
      </c>
      <c r="C50" s="41"/>
      <c r="D50" s="41"/>
      <c r="E50" s="41"/>
      <c r="F50" s="41"/>
      <c r="G50" s="41"/>
      <c r="H50" s="41"/>
      <c r="I50" s="41"/>
    </row>
    <row r="51" spans="2:9" ht="15" customHeight="1"/>
    <row r="66" ht="69.75" hidden="1" customHeight="1"/>
  </sheetData>
  <mergeCells count="20">
    <mergeCell ref="C18:G18"/>
    <mergeCell ref="C37:G37"/>
    <mergeCell ref="C45:G45"/>
    <mergeCell ref="B39:B44"/>
    <mergeCell ref="C39:C44"/>
    <mergeCell ref="B3:I3"/>
    <mergeCell ref="C15:G15"/>
    <mergeCell ref="C5:G5"/>
    <mergeCell ref="B6:B8"/>
    <mergeCell ref="C6:H6"/>
    <mergeCell ref="C7:H7"/>
    <mergeCell ref="C8:H8"/>
    <mergeCell ref="B9:B10"/>
    <mergeCell ref="C9:H9"/>
    <mergeCell ref="C10:H10"/>
    <mergeCell ref="B11:B13"/>
    <mergeCell ref="C11:H11"/>
    <mergeCell ref="C12:H12"/>
    <mergeCell ref="C13:H13"/>
    <mergeCell ref="C14:G14"/>
  </mergeCells>
  <pageMargins left="0.7" right="0.7" top="0.75" bottom="0.75" header="0.3" footer="0.3"/>
  <pageSetup paperSize="9" orientation="portrait" horizontalDpi="200" verticalDpi="200" r:id="rId1"/>
  <drawing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CBA41-0A5D-41A3-B287-AB93A43147B4}">
  <sheetPr codeName="Folha121">
    <tabColor rgb="FF0035BA"/>
  </sheetPr>
  <dimension ref="A1:G49"/>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2.83203125" customWidth="1"/>
    <col min="7" max="7" width="24.83203125" customWidth="1"/>
    <col min="8" max="16384" width="9.1640625" hidden="1"/>
  </cols>
  <sheetData>
    <row r="1" spans="1:6" ht="100" customHeight="1">
      <c r="A1" s="153" t="s">
        <v>50</v>
      </c>
    </row>
    <row r="2" spans="1:6" ht="16">
      <c r="B2" s="9" t="s">
        <v>5668</v>
      </c>
      <c r="C2" s="9"/>
      <c r="D2" s="9"/>
      <c r="E2" s="9"/>
      <c r="F2" s="9"/>
    </row>
    <row r="3" spans="1:6" ht="16" thickBot="1">
      <c r="B3" s="758" t="s">
        <v>796</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851.16691000000003</v>
      </c>
      <c r="D6" s="22">
        <v>553.65555500000005</v>
      </c>
      <c r="E6" s="22">
        <v>792.45003151000003</v>
      </c>
      <c r="F6" s="22">
        <v>508.06627772000002</v>
      </c>
    </row>
    <row r="7" spans="1:6">
      <c r="B7" s="148" t="s">
        <v>801</v>
      </c>
      <c r="C7" s="119">
        <v>189.433663</v>
      </c>
      <c r="D7" s="119">
        <v>189.433663</v>
      </c>
      <c r="E7" s="119">
        <v>181.444288</v>
      </c>
      <c r="F7" s="119">
        <v>181.444288</v>
      </c>
    </row>
    <row r="8" spans="1:6">
      <c r="B8" s="148" t="s">
        <v>802</v>
      </c>
      <c r="C8" s="119">
        <v>217.29481000000001</v>
      </c>
      <c r="D8" s="119">
        <v>217.29481000000001</v>
      </c>
      <c r="E8" s="119">
        <v>193.49539519999999</v>
      </c>
      <c r="F8" s="119">
        <v>193.49539519999999</v>
      </c>
    </row>
    <row r="9" spans="1:6">
      <c r="B9" s="148" t="s">
        <v>803</v>
      </c>
      <c r="C9" s="119">
        <v>4.4252929999999999</v>
      </c>
      <c r="D9" s="119">
        <v>4.4252929999999999</v>
      </c>
      <c r="E9" s="119">
        <v>4.3773916100000001</v>
      </c>
      <c r="F9" s="119">
        <v>4.3773916100000001</v>
      </c>
    </row>
    <row r="10" spans="1:6">
      <c r="B10" s="149" t="s">
        <v>868</v>
      </c>
      <c r="C10" s="119">
        <v>0</v>
      </c>
      <c r="D10" s="119" t="s">
        <v>330</v>
      </c>
      <c r="E10" s="119">
        <v>0</v>
      </c>
      <c r="F10" s="119" t="s">
        <v>330</v>
      </c>
    </row>
    <row r="11" spans="1:6">
      <c r="B11" s="148" t="s">
        <v>804</v>
      </c>
      <c r="C11" s="119">
        <v>396.39983599999999</v>
      </c>
      <c r="D11" s="119">
        <v>98.888480999999999</v>
      </c>
      <c r="E11" s="119">
        <v>381.00709383999998</v>
      </c>
      <c r="F11" s="119">
        <v>96.623340049999996</v>
      </c>
    </row>
    <row r="12" spans="1:6">
      <c r="B12" s="149" t="s">
        <v>805</v>
      </c>
      <c r="C12" s="119">
        <v>297.51135499999998</v>
      </c>
      <c r="D12" s="119" t="s">
        <v>330</v>
      </c>
      <c r="E12" s="119">
        <v>284.38375379000001</v>
      </c>
      <c r="F12" s="119" t="s">
        <v>330</v>
      </c>
    </row>
    <row r="13" spans="1:6">
      <c r="B13" s="148" t="s">
        <v>806</v>
      </c>
      <c r="C13" s="119">
        <v>34.532713000000001</v>
      </c>
      <c r="D13" s="119">
        <v>34.532713000000001</v>
      </c>
      <c r="E13" s="119">
        <v>25.68966198</v>
      </c>
      <c r="F13" s="119">
        <v>25.68966198</v>
      </c>
    </row>
    <row r="14" spans="1:6">
      <c r="B14" s="149" t="s">
        <v>869</v>
      </c>
      <c r="C14" s="119">
        <v>0</v>
      </c>
      <c r="D14" s="119" t="s">
        <v>330</v>
      </c>
      <c r="E14" s="119">
        <v>0</v>
      </c>
      <c r="F14" s="119" t="s">
        <v>330</v>
      </c>
    </row>
    <row r="15" spans="1:6">
      <c r="B15" s="148" t="s">
        <v>807</v>
      </c>
      <c r="C15" s="119">
        <v>9.0805950000000006</v>
      </c>
      <c r="D15" s="119">
        <v>9.0805950000000006</v>
      </c>
      <c r="E15" s="119">
        <v>6.4362008800000003</v>
      </c>
      <c r="F15" s="119">
        <v>6.4362008800000003</v>
      </c>
    </row>
    <row r="16" spans="1:6">
      <c r="B16" s="21" t="s">
        <v>808</v>
      </c>
      <c r="C16" s="22">
        <v>275.05164500000001</v>
      </c>
      <c r="D16" s="22">
        <v>226.76247900000001</v>
      </c>
      <c r="E16" s="22">
        <v>100.92527535000001</v>
      </c>
      <c r="F16" s="22">
        <v>90.581183519999996</v>
      </c>
    </row>
    <row r="17" spans="2:6">
      <c r="B17" s="148" t="s">
        <v>809</v>
      </c>
      <c r="C17" s="119">
        <v>97.880517999999995</v>
      </c>
      <c r="D17" s="119">
        <v>97.880517999999995</v>
      </c>
      <c r="E17" s="119">
        <v>36.00029971</v>
      </c>
      <c r="F17" s="119">
        <v>36.00029971</v>
      </c>
    </row>
    <row r="18" spans="2:6">
      <c r="B18" s="148" t="s">
        <v>810</v>
      </c>
      <c r="C18" s="119">
        <v>138.55930900000001</v>
      </c>
      <c r="D18" s="119">
        <v>90.270143000000004</v>
      </c>
      <c r="E18" s="119">
        <v>28.741917839999999</v>
      </c>
      <c r="F18" s="119">
        <v>18.397826009999999</v>
      </c>
    </row>
    <row r="19" spans="2:6">
      <c r="B19" s="149" t="s">
        <v>811</v>
      </c>
      <c r="C19" s="119">
        <v>48.289166000000002</v>
      </c>
      <c r="D19" s="119" t="s">
        <v>330</v>
      </c>
      <c r="E19" s="119">
        <v>10.34409183</v>
      </c>
      <c r="F19" s="119" t="s">
        <v>330</v>
      </c>
    </row>
    <row r="20" spans="2:6">
      <c r="B20" s="148" t="s">
        <v>812</v>
      </c>
      <c r="C20" s="119">
        <v>27.167373000000001</v>
      </c>
      <c r="D20" s="119">
        <v>27.167373000000001</v>
      </c>
      <c r="E20" s="119">
        <v>24.738613359999999</v>
      </c>
      <c r="F20" s="119">
        <v>24.738613359999999</v>
      </c>
    </row>
    <row r="21" spans="2:6">
      <c r="B21" s="149" t="s">
        <v>870</v>
      </c>
      <c r="C21" s="119">
        <v>0</v>
      </c>
      <c r="D21" s="119" t="s">
        <v>330</v>
      </c>
      <c r="E21" s="119">
        <v>0</v>
      </c>
      <c r="F21" s="119" t="s">
        <v>330</v>
      </c>
    </row>
    <row r="22" spans="2:6">
      <c r="B22" s="148" t="s">
        <v>813</v>
      </c>
      <c r="C22" s="119">
        <v>11.444445</v>
      </c>
      <c r="D22" s="119">
        <v>11.444445</v>
      </c>
      <c r="E22" s="119">
        <v>11.44444444</v>
      </c>
      <c r="F22" s="119">
        <v>11.44444444</v>
      </c>
    </row>
    <row r="23" spans="2:6">
      <c r="B23" s="149" t="s">
        <v>871</v>
      </c>
      <c r="C23" s="119">
        <v>0</v>
      </c>
      <c r="D23" s="119" t="s">
        <v>330</v>
      </c>
      <c r="E23" s="119">
        <v>0</v>
      </c>
      <c r="F23" s="119" t="s">
        <v>330</v>
      </c>
    </row>
    <row r="24" spans="2:6">
      <c r="B24" s="148" t="s">
        <v>814</v>
      </c>
      <c r="C24" s="119">
        <v>0</v>
      </c>
      <c r="D24" s="119">
        <v>0</v>
      </c>
      <c r="E24" s="119">
        <v>0</v>
      </c>
      <c r="F24" s="119">
        <v>0</v>
      </c>
    </row>
    <row r="25" spans="2:6" ht="15" customHeight="1">
      <c r="B25" s="13" t="s">
        <v>815</v>
      </c>
      <c r="C25" s="19">
        <v>1126.2185549999999</v>
      </c>
      <c r="D25" s="19">
        <v>780.41803400000003</v>
      </c>
      <c r="E25" s="19">
        <v>893.37530686000002</v>
      </c>
      <c r="F25" s="19">
        <v>598.64746123999998</v>
      </c>
    </row>
    <row r="26" spans="2:6" ht="15" customHeight="1">
      <c r="B26" s="13" t="s">
        <v>816</v>
      </c>
      <c r="C26" s="19">
        <v>1087.6067370000001</v>
      </c>
      <c r="D26" s="19">
        <v>741.80621599999995</v>
      </c>
      <c r="E26" s="19">
        <v>857.19224905999999</v>
      </c>
      <c r="F26" s="19">
        <v>562.46440343999996</v>
      </c>
    </row>
    <row r="27" spans="2:6" ht="15" customHeight="1">
      <c r="B27" s="148" t="s">
        <v>817</v>
      </c>
      <c r="C27" s="119" t="s">
        <v>330</v>
      </c>
      <c r="D27" s="119">
        <v>345.800521</v>
      </c>
      <c r="E27" s="119" t="s">
        <v>330</v>
      </c>
      <c r="F27" s="119">
        <v>294.72784561999998</v>
      </c>
    </row>
    <row r="28" spans="2:6" ht="15" customHeight="1">
      <c r="B28" s="783" t="s">
        <v>2806</v>
      </c>
      <c r="C28" s="816"/>
      <c r="D28" s="816"/>
      <c r="E28" s="816"/>
      <c r="F28" s="816"/>
    </row>
    <row r="29" spans="2:6" ht="15" customHeight="1"/>
    <row r="49" ht="69.75" hidden="1" customHeight="1"/>
  </sheetData>
  <mergeCells count="5">
    <mergeCell ref="B4:B5"/>
    <mergeCell ref="C4:D4"/>
    <mergeCell ref="E4:F4"/>
    <mergeCell ref="B28:F28"/>
    <mergeCell ref="B3:F3"/>
  </mergeCells>
  <pageMargins left="0.7" right="0.7" top="0.75" bottom="0.75" header="0.3" footer="0.3"/>
  <drawing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2589D-8D39-4285-B641-DAA19636E16A}">
  <sheetPr codeName="Folha122">
    <tabColor rgb="FF0035BA"/>
  </sheetPr>
  <dimension ref="A1:G21"/>
  <sheetViews>
    <sheetView showGridLines="0" workbookViewId="0">
      <selection activeCell="B2" sqref="B2"/>
    </sheetView>
  </sheetViews>
  <sheetFormatPr baseColWidth="10" defaultColWidth="0" defaultRowHeight="15" customHeight="1" zeroHeight="1"/>
  <cols>
    <col min="1" max="1" width="9.1640625" customWidth="1"/>
    <col min="2" max="2" width="91.83203125" customWidth="1"/>
    <col min="3" max="5" width="14.6640625" customWidth="1"/>
    <col min="6" max="6" width="10.33203125" customWidth="1"/>
    <col min="7" max="7" width="24.83203125" hidden="1" customWidth="1"/>
    <col min="8" max="16384" width="9.1640625" hidden="1"/>
  </cols>
  <sheetData>
    <row r="1" spans="1:6" ht="100" customHeight="1">
      <c r="A1" s="153" t="s">
        <v>50</v>
      </c>
    </row>
    <row r="2" spans="1:6" ht="16">
      <c r="B2" s="9" t="s">
        <v>5669</v>
      </c>
      <c r="C2" s="9"/>
      <c r="D2" s="9"/>
      <c r="E2" s="9"/>
      <c r="F2" s="9"/>
    </row>
    <row r="3" spans="1:6">
      <c r="B3" s="790" t="s">
        <v>832</v>
      </c>
      <c r="C3" s="790"/>
      <c r="D3" s="790"/>
      <c r="E3" s="790"/>
      <c r="F3" s="10"/>
    </row>
    <row r="4" spans="1:6" ht="40" customHeight="1">
      <c r="B4" s="11" t="s">
        <v>833</v>
      </c>
      <c r="C4" s="11" t="s">
        <v>845</v>
      </c>
      <c r="D4" s="11" t="s">
        <v>846</v>
      </c>
      <c r="E4" s="11" t="s">
        <v>847</v>
      </c>
    </row>
    <row r="5" spans="1:6">
      <c r="B5" s="43" t="s">
        <v>883</v>
      </c>
      <c r="C5" s="119">
        <v>3.8086579999999999</v>
      </c>
      <c r="D5" s="119">
        <v>3.1305007599999999</v>
      </c>
      <c r="E5" s="119">
        <v>0.35041272530835399</v>
      </c>
    </row>
    <row r="6" spans="1:6">
      <c r="B6" s="43" t="s">
        <v>935</v>
      </c>
      <c r="C6" s="119">
        <v>443.82480199999998</v>
      </c>
      <c r="D6" s="119">
        <v>397.60852323</v>
      </c>
      <c r="E6" s="119">
        <v>44.506325636814204</v>
      </c>
    </row>
    <row r="7" spans="1:6">
      <c r="B7" s="43" t="s">
        <v>836</v>
      </c>
      <c r="C7" s="119">
        <v>451.95375200000001</v>
      </c>
      <c r="D7" s="119">
        <v>444.20460395999999</v>
      </c>
      <c r="E7" s="119">
        <v>49.7220597602225</v>
      </c>
    </row>
    <row r="8" spans="1:6">
      <c r="B8" s="43" t="s">
        <v>864</v>
      </c>
      <c r="C8" s="119">
        <v>1.3544020000000001</v>
      </c>
      <c r="D8" s="119">
        <v>0.67082940999999996</v>
      </c>
      <c r="E8" s="119">
        <v>7.5089316309603901E-2</v>
      </c>
    </row>
    <row r="9" spans="1:6">
      <c r="B9" s="43" t="s">
        <v>865</v>
      </c>
      <c r="C9" s="119">
        <v>0.33096500000000001</v>
      </c>
      <c r="D9" s="119">
        <v>1.808566E-2</v>
      </c>
      <c r="E9" s="119">
        <v>2.0244190611856902E-3</v>
      </c>
    </row>
    <row r="10" spans="1:6">
      <c r="B10" s="43" t="s">
        <v>866</v>
      </c>
      <c r="C10" s="119">
        <v>6.1009589999999996</v>
      </c>
      <c r="D10" s="119">
        <v>2.8200910299999999</v>
      </c>
      <c r="E10" s="119">
        <v>0.31566700001054898</v>
      </c>
    </row>
    <row r="11" spans="1:6">
      <c r="B11" s="43" t="s">
        <v>917</v>
      </c>
      <c r="C11" s="119">
        <v>1.5629999999999999E-3</v>
      </c>
      <c r="D11" s="119">
        <v>0</v>
      </c>
      <c r="E11" s="119" t="s">
        <v>137</v>
      </c>
    </row>
    <row r="12" spans="1:6">
      <c r="B12" s="43" t="s">
        <v>840</v>
      </c>
      <c r="C12" s="119">
        <v>217.93345400000001</v>
      </c>
      <c r="D12" s="119">
        <v>44.097257999999997</v>
      </c>
      <c r="E12" s="119">
        <v>4.9360283031541696</v>
      </c>
    </row>
    <row r="13" spans="1:6" ht="15" customHeight="1">
      <c r="B13" s="43" t="s">
        <v>867</v>
      </c>
      <c r="C13" s="119">
        <v>0.91</v>
      </c>
      <c r="D13" s="119">
        <v>0.82541481000000005</v>
      </c>
      <c r="E13" s="119">
        <v>9.2392839119444098E-2</v>
      </c>
    </row>
    <row r="14" spans="1:6" ht="15" customHeight="1">
      <c r="B14" s="13" t="s">
        <v>841</v>
      </c>
      <c r="C14" s="19">
        <v>1126.2185549999999</v>
      </c>
      <c r="D14" s="19">
        <v>893.37530686000002</v>
      </c>
      <c r="E14" s="19" t="s">
        <v>330</v>
      </c>
    </row>
    <row r="15" spans="1:6" ht="15" customHeight="1">
      <c r="B15" s="13" t="s">
        <v>842</v>
      </c>
      <c r="C15" s="19">
        <v>780.41803400000003</v>
      </c>
      <c r="D15" s="19">
        <v>598.64746123999998</v>
      </c>
      <c r="E15" s="19" t="s">
        <v>330</v>
      </c>
    </row>
    <row r="16" spans="1:6" ht="15" customHeight="1">
      <c r="B16" s="13" t="s">
        <v>843</v>
      </c>
      <c r="C16" s="19">
        <v>741.80621599999995</v>
      </c>
      <c r="D16" s="19">
        <v>562.46440343999996</v>
      </c>
      <c r="E16" s="19" t="s">
        <v>330</v>
      </c>
    </row>
    <row r="17" spans="2:5" ht="15" customHeight="1">
      <c r="B17" s="152" t="s">
        <v>844</v>
      </c>
      <c r="C17" s="119" t="s">
        <v>330</v>
      </c>
      <c r="D17" s="119" t="s">
        <v>330</v>
      </c>
      <c r="E17" s="119" t="s">
        <v>330</v>
      </c>
    </row>
    <row r="18" spans="2:5" ht="15" customHeight="1">
      <c r="B18" s="43" t="s">
        <v>789</v>
      </c>
      <c r="C18" s="119">
        <v>27.167373000000001</v>
      </c>
      <c r="D18" s="119">
        <v>24.738613359999999</v>
      </c>
      <c r="E18" s="119" t="s">
        <v>330</v>
      </c>
    </row>
    <row r="19" spans="2:5" ht="15" customHeight="1">
      <c r="B19" s="43" t="s">
        <v>790</v>
      </c>
      <c r="C19" s="119">
        <v>11.444445</v>
      </c>
      <c r="D19" s="119">
        <v>11.44444444</v>
      </c>
      <c r="E19" s="119" t="s">
        <v>330</v>
      </c>
    </row>
    <row r="20" spans="2:5" ht="15" customHeight="1">
      <c r="B20" s="41" t="s">
        <v>2806</v>
      </c>
      <c r="C20" s="41"/>
      <c r="D20" s="41"/>
      <c r="E20" s="41"/>
    </row>
    <row r="21" spans="2:5" ht="15" customHeight="1"/>
  </sheetData>
  <mergeCells count="1">
    <mergeCell ref="B3:E3"/>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85D4-A41F-4AA3-ACE6-C689871A4B47}">
  <sheetPr codeName="Folha35">
    <tabColor rgb="FF0035BA"/>
  </sheetPr>
  <dimension ref="A1:G75"/>
  <sheetViews>
    <sheetView showGridLines="0" workbookViewId="0">
      <selection activeCell="B3" sqref="B3:F3"/>
    </sheetView>
  </sheetViews>
  <sheetFormatPr baseColWidth="10" defaultColWidth="0" defaultRowHeight="15" customHeight="1" zeroHeight="1"/>
  <cols>
    <col min="1" max="1" width="9.1640625" customWidth="1"/>
    <col min="2" max="2" width="43" customWidth="1"/>
    <col min="3" max="6" width="8.5" customWidth="1"/>
    <col min="7" max="7" width="39" customWidth="1"/>
    <col min="8" max="16384" width="9.1640625" hidden="1"/>
  </cols>
  <sheetData>
    <row r="1" spans="1:6" ht="100" customHeight="1">
      <c r="A1" s="20" t="s">
        <v>50</v>
      </c>
    </row>
    <row r="2" spans="1:6" ht="16">
      <c r="B2" s="9" t="s">
        <v>491</v>
      </c>
    </row>
    <row r="3" spans="1:6">
      <c r="B3" s="801" t="s">
        <v>51</v>
      </c>
      <c r="C3" s="801"/>
      <c r="D3" s="801"/>
      <c r="E3" s="801"/>
      <c r="F3" s="801"/>
    </row>
    <row r="4" spans="1:6" ht="30" customHeight="1">
      <c r="B4" s="117" t="s">
        <v>492</v>
      </c>
      <c r="C4" s="118">
        <v>2022</v>
      </c>
      <c r="D4" s="118">
        <v>2023</v>
      </c>
      <c r="E4" s="118" t="s">
        <v>83</v>
      </c>
      <c r="F4" s="118" t="s">
        <v>84</v>
      </c>
    </row>
    <row r="5" spans="1:6">
      <c r="B5" s="21" t="s">
        <v>493</v>
      </c>
      <c r="C5" s="35"/>
      <c r="D5" s="35"/>
      <c r="E5" s="35"/>
      <c r="F5" s="35"/>
    </row>
    <row r="6" spans="1:6">
      <c r="B6" s="23" t="s">
        <v>494</v>
      </c>
      <c r="C6" s="119">
        <v>-1857.5</v>
      </c>
      <c r="D6" s="119">
        <v>-1790.2484738099997</v>
      </c>
      <c r="E6" s="119">
        <v>67.251526190000277</v>
      </c>
      <c r="F6" s="119">
        <v>3.6205397679677134</v>
      </c>
    </row>
    <row r="7" spans="1:6">
      <c r="B7" s="23" t="s">
        <v>495</v>
      </c>
      <c r="C7" s="119">
        <v>-1277.9000000000001</v>
      </c>
      <c r="D7" s="119">
        <v>-1088.7640271499997</v>
      </c>
      <c r="E7" s="119">
        <v>189.13597285000037</v>
      </c>
      <c r="F7" s="119">
        <v>14.800529998434961</v>
      </c>
    </row>
    <row r="8" spans="1:6">
      <c r="B8" s="13" t="s">
        <v>496</v>
      </c>
      <c r="C8" s="19">
        <v>-1091.8</v>
      </c>
      <c r="D8" s="19">
        <v>-885.31522574999963</v>
      </c>
      <c r="E8" s="19">
        <v>206.48477425000033</v>
      </c>
      <c r="F8" s="19">
        <v>18.912325906759513</v>
      </c>
    </row>
    <row r="9" spans="1:6">
      <c r="B9" s="21" t="s">
        <v>497</v>
      </c>
      <c r="C9" s="22"/>
      <c r="D9" s="22"/>
      <c r="E9" s="22"/>
      <c r="F9" s="22"/>
    </row>
    <row r="10" spans="1:6">
      <c r="B10" s="23" t="s">
        <v>494</v>
      </c>
      <c r="C10" s="119">
        <v>545.72403981000002</v>
      </c>
      <c r="D10" s="119">
        <v>1058.6537074</v>
      </c>
      <c r="E10" s="119">
        <v>512.92966759000001</v>
      </c>
      <c r="F10" s="119">
        <v>93.990667475191728</v>
      </c>
    </row>
    <row r="11" spans="1:6">
      <c r="B11" s="23" t="s">
        <v>495</v>
      </c>
      <c r="C11" s="119">
        <v>362.3231210300001</v>
      </c>
      <c r="D11" s="119">
        <v>473.30378899000016</v>
      </c>
      <c r="E11" s="119">
        <v>110.98066796000006</v>
      </c>
      <c r="F11" s="119">
        <v>30.630302489255424</v>
      </c>
    </row>
    <row r="12" spans="1:6">
      <c r="B12" s="13" t="s">
        <v>496</v>
      </c>
      <c r="C12" s="19">
        <v>1890.6744600500001</v>
      </c>
      <c r="D12" s="19">
        <v>2084.9597009499994</v>
      </c>
      <c r="E12" s="19">
        <v>194.28524089999928</v>
      </c>
      <c r="F12" s="19">
        <v>10.275975320196649</v>
      </c>
    </row>
    <row r="13" spans="1:6" ht="62.25" customHeight="1">
      <c r="B13" s="800" t="s">
        <v>5726</v>
      </c>
      <c r="C13" s="800"/>
      <c r="D13" s="800"/>
      <c r="E13" s="800"/>
      <c r="F13" s="800"/>
    </row>
    <row r="14" spans="1:6"/>
    <row r="15" spans="1:6" hidden="1"/>
    <row r="16" spans="1:6" ht="48" hidden="1" customHeight="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t="69.75" hidden="1" customHeight="1"/>
    <row r="75" hidden="1"/>
  </sheetData>
  <mergeCells count="2">
    <mergeCell ref="B13:F13"/>
    <mergeCell ref="B3:F3"/>
  </mergeCells>
  <pageMargins left="0.7" right="0.7" top="0.75" bottom="0.75" header="0.3" footer="0.3"/>
  <drawing r:id="rId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BF4D-8641-4801-98E1-03B860A82DB4}">
  <sheetPr codeName="Folha59">
    <tabColor rgb="FF0035BA"/>
  </sheetPr>
  <dimension ref="A1:H68"/>
  <sheetViews>
    <sheetView showGridLines="0" workbookViewId="0">
      <selection activeCell="B3" sqref="B3"/>
    </sheetView>
  </sheetViews>
  <sheetFormatPr baseColWidth="10" defaultColWidth="0" defaultRowHeight="15" customHeight="1" zeroHeight="1"/>
  <cols>
    <col min="1" max="1" width="9.1640625" customWidth="1"/>
    <col min="2" max="2" width="30" customWidth="1"/>
    <col min="3" max="3" width="4.33203125" bestFit="1" customWidth="1"/>
    <col min="4" max="4" width="40.5" customWidth="1"/>
    <col min="5" max="6" width="9.5" bestFit="1" customWidth="1"/>
    <col min="7" max="7" width="13" bestFit="1" customWidth="1"/>
    <col min="8" max="8" width="20.1640625" customWidth="1"/>
    <col min="9" max="16384" width="9.1640625" hidden="1"/>
  </cols>
  <sheetData>
    <row r="1" spans="1:7" ht="100" customHeight="1">
      <c r="A1" s="20" t="s">
        <v>50</v>
      </c>
    </row>
    <row r="2" spans="1:7" ht="16">
      <c r="B2" s="9" t="s">
        <v>5671</v>
      </c>
      <c r="C2" s="9"/>
      <c r="D2" s="9"/>
      <c r="E2" s="9"/>
      <c r="F2" s="9"/>
    </row>
    <row r="3" spans="1:7">
      <c r="B3" s="10"/>
      <c r="C3" s="10"/>
      <c r="D3" s="10"/>
      <c r="E3" s="10"/>
      <c r="F3" s="10"/>
    </row>
    <row r="4" spans="1:7" ht="20" customHeight="1">
      <c r="B4" s="794" t="s">
        <v>3654</v>
      </c>
      <c r="C4" s="851" t="s">
        <v>3655</v>
      </c>
      <c r="D4" s="824"/>
      <c r="E4" s="791" t="s">
        <v>3656</v>
      </c>
      <c r="F4" s="792"/>
      <c r="G4" s="793"/>
    </row>
    <row r="5" spans="1:7" ht="20" customHeight="1">
      <c r="B5" s="762"/>
      <c r="C5" s="759"/>
      <c r="D5" s="754"/>
      <c r="E5" s="11" t="s">
        <v>3657</v>
      </c>
      <c r="F5" s="11" t="s">
        <v>3658</v>
      </c>
      <c r="G5" s="11" t="s">
        <v>3257</v>
      </c>
    </row>
    <row r="6" spans="1:7" ht="26">
      <c r="B6" s="915" t="s">
        <v>3659</v>
      </c>
      <c r="C6" s="918" t="s">
        <v>3660</v>
      </c>
      <c r="D6" s="325" t="s">
        <v>3661</v>
      </c>
      <c r="E6" s="921">
        <v>1143</v>
      </c>
      <c r="F6" s="921">
        <v>1191</v>
      </c>
      <c r="G6" s="923">
        <v>1.041994750656168</v>
      </c>
    </row>
    <row r="7" spans="1:7" ht="39">
      <c r="B7" s="916"/>
      <c r="C7" s="919"/>
      <c r="D7" s="329" t="s">
        <v>3662</v>
      </c>
      <c r="E7" s="922"/>
      <c r="F7" s="922"/>
      <c r="G7" s="914"/>
    </row>
    <row r="8" spans="1:7" hidden="1">
      <c r="B8" s="916"/>
      <c r="C8" s="920" t="s">
        <v>3663</v>
      </c>
      <c r="D8" s="258" t="s">
        <v>3664</v>
      </c>
      <c r="E8" s="924">
        <v>544</v>
      </c>
      <c r="F8" s="924">
        <v>884.06</v>
      </c>
      <c r="G8" s="913">
        <v>1.625110294117647</v>
      </c>
    </row>
    <row r="9" spans="1:7" ht="26" hidden="1">
      <c r="B9" s="917"/>
      <c r="C9" s="919"/>
      <c r="D9" s="329" t="s">
        <v>3665</v>
      </c>
      <c r="E9" s="922"/>
      <c r="F9" s="922"/>
      <c r="G9" s="914"/>
    </row>
    <row r="10" spans="1:7" ht="26">
      <c r="B10" s="911" t="s">
        <v>3666</v>
      </c>
      <c r="C10" s="424" t="s">
        <v>3667</v>
      </c>
      <c r="D10" s="334" t="s">
        <v>3668</v>
      </c>
      <c r="E10" s="423">
        <v>8000008</v>
      </c>
      <c r="F10" s="423">
        <v>9104583</v>
      </c>
      <c r="G10" s="422">
        <v>1.1380717369282631</v>
      </c>
    </row>
    <row r="11" spans="1:7" ht="39">
      <c r="B11" s="845"/>
      <c r="C11" s="424" t="s">
        <v>3669</v>
      </c>
      <c r="D11" s="334" t="s">
        <v>3670</v>
      </c>
      <c r="E11" s="423">
        <v>96</v>
      </c>
      <c r="F11" s="423">
        <v>110</v>
      </c>
      <c r="G11" s="422">
        <v>1.1458333333333333</v>
      </c>
    </row>
    <row r="12" spans="1:7" ht="26">
      <c r="B12" s="912"/>
      <c r="C12" s="424" t="s">
        <v>3671</v>
      </c>
      <c r="D12" s="334" t="s">
        <v>3672</v>
      </c>
      <c r="E12" s="423">
        <v>477</v>
      </c>
      <c r="F12" s="423">
        <v>431.7</v>
      </c>
      <c r="G12" s="422">
        <v>0.90503144654088052</v>
      </c>
    </row>
    <row r="13" spans="1:7" ht="26">
      <c r="B13" s="911" t="s">
        <v>3673</v>
      </c>
      <c r="C13" s="424" t="s">
        <v>3674</v>
      </c>
      <c r="D13" s="334" t="s">
        <v>3675</v>
      </c>
      <c r="E13" s="423">
        <v>98</v>
      </c>
      <c r="F13" s="423">
        <v>207</v>
      </c>
      <c r="G13" s="422">
        <v>2.1122448979591835</v>
      </c>
    </row>
    <row r="14" spans="1:7" ht="26">
      <c r="B14" s="912"/>
      <c r="C14" s="378" t="s">
        <v>3676</v>
      </c>
      <c r="D14" s="329" t="s">
        <v>3677</v>
      </c>
      <c r="E14" s="420">
        <v>102035</v>
      </c>
      <c r="F14" s="420">
        <v>146692</v>
      </c>
      <c r="G14" s="421">
        <v>1.4376635468221688</v>
      </c>
    </row>
    <row r="15" spans="1:7" ht="39">
      <c r="B15" s="334" t="s">
        <v>3678</v>
      </c>
      <c r="C15" s="425" t="s">
        <v>3679</v>
      </c>
      <c r="D15" s="334" t="s">
        <v>3680</v>
      </c>
      <c r="E15" s="423">
        <v>1353</v>
      </c>
      <c r="F15" s="423">
        <v>1771</v>
      </c>
      <c r="G15" s="422">
        <v>1.3089430894308942</v>
      </c>
    </row>
    <row r="16" spans="1:7" ht="39">
      <c r="B16" s="334" t="s">
        <v>3681</v>
      </c>
      <c r="C16" s="425" t="s">
        <v>3682</v>
      </c>
      <c r="D16" s="334" t="s">
        <v>3683</v>
      </c>
      <c r="E16" s="423">
        <v>50</v>
      </c>
      <c r="F16" s="423">
        <v>54</v>
      </c>
      <c r="G16" s="422">
        <v>1.08</v>
      </c>
    </row>
    <row r="17" spans="2:7" ht="26">
      <c r="B17" s="911" t="s">
        <v>3684</v>
      </c>
      <c r="C17" s="424" t="s">
        <v>3685</v>
      </c>
      <c r="D17" s="334" t="s">
        <v>3686</v>
      </c>
      <c r="E17" s="423">
        <v>368</v>
      </c>
      <c r="F17" s="423">
        <v>421</v>
      </c>
      <c r="G17" s="422">
        <v>1.1440217391304348</v>
      </c>
    </row>
    <row r="18" spans="2:7" ht="39">
      <c r="B18" s="912"/>
      <c r="C18" s="378" t="s">
        <v>3687</v>
      </c>
      <c r="D18" s="329" t="s">
        <v>3688</v>
      </c>
      <c r="E18" s="420">
        <v>131</v>
      </c>
      <c r="F18" s="420">
        <v>170</v>
      </c>
      <c r="G18" s="421">
        <v>1.2977099236641221</v>
      </c>
    </row>
    <row r="19" spans="2:7" ht="65">
      <c r="B19" s="911" t="s">
        <v>3689</v>
      </c>
      <c r="C19" s="424" t="s">
        <v>3690</v>
      </c>
      <c r="D19" s="334" t="s">
        <v>3691</v>
      </c>
      <c r="E19" s="423">
        <v>32</v>
      </c>
      <c r="F19" s="423">
        <v>70</v>
      </c>
      <c r="G19" s="422">
        <v>2.1875</v>
      </c>
    </row>
    <row r="20" spans="2:7" ht="26">
      <c r="B20" s="845"/>
      <c r="C20" s="424" t="s">
        <v>3692</v>
      </c>
      <c r="D20" s="334" t="s">
        <v>3693</v>
      </c>
      <c r="E20" s="423">
        <v>2</v>
      </c>
      <c r="F20" s="423">
        <v>2</v>
      </c>
      <c r="G20" s="422">
        <v>1</v>
      </c>
    </row>
    <row r="21" spans="2:7" ht="39">
      <c r="B21" s="912"/>
      <c r="C21" s="378" t="s">
        <v>3694</v>
      </c>
      <c r="D21" s="329" t="s">
        <v>3695</v>
      </c>
      <c r="E21" s="420">
        <v>24905615.999000002</v>
      </c>
      <c r="F21" s="420">
        <v>26958205.175000001</v>
      </c>
      <c r="G21" s="421">
        <v>1.0824147122513417</v>
      </c>
    </row>
    <row r="22" spans="2:7" ht="26">
      <c r="B22" s="334" t="s">
        <v>3696</v>
      </c>
      <c r="C22" s="425" t="s">
        <v>3697</v>
      </c>
      <c r="D22" s="334" t="s">
        <v>3698</v>
      </c>
      <c r="E22" s="423">
        <v>24</v>
      </c>
      <c r="F22" s="423">
        <v>24</v>
      </c>
      <c r="G22" s="422">
        <v>1</v>
      </c>
    </row>
    <row r="23" spans="2:7" ht="26">
      <c r="B23" s="911" t="s">
        <v>3699</v>
      </c>
      <c r="C23" s="424" t="s">
        <v>3700</v>
      </c>
      <c r="D23" s="334" t="s">
        <v>3701</v>
      </c>
      <c r="E23" s="423">
        <v>120000</v>
      </c>
      <c r="F23" s="423">
        <v>133251</v>
      </c>
      <c r="G23" s="422">
        <v>1.110425</v>
      </c>
    </row>
    <row r="24" spans="2:7">
      <c r="B24" s="912"/>
      <c r="C24" s="378" t="s">
        <v>3702</v>
      </c>
      <c r="D24" s="329" t="s">
        <v>3703</v>
      </c>
      <c r="E24" s="420">
        <v>133</v>
      </c>
      <c r="F24" s="420">
        <v>138</v>
      </c>
      <c r="G24" s="421">
        <v>1.0375939849624061</v>
      </c>
    </row>
    <row r="25" spans="2:7" ht="15" customHeight="1">
      <c r="B25" s="41" t="s">
        <v>3704</v>
      </c>
      <c r="C25" s="41"/>
      <c r="D25" s="41"/>
      <c r="E25" s="41"/>
      <c r="F25" s="41"/>
      <c r="G25" s="41"/>
    </row>
    <row r="26" spans="2:7" ht="15" customHeight="1"/>
    <row r="68" ht="69.75" hidden="1" customHeight="1"/>
  </sheetData>
  <mergeCells count="17">
    <mergeCell ref="B4:B5"/>
    <mergeCell ref="C4:D5"/>
    <mergeCell ref="E4:G4"/>
    <mergeCell ref="B6:B9"/>
    <mergeCell ref="C6:C7"/>
    <mergeCell ref="C8:C9"/>
    <mergeCell ref="E6:E7"/>
    <mergeCell ref="F6:F7"/>
    <mergeCell ref="G6:G7"/>
    <mergeCell ref="F8:F9"/>
    <mergeCell ref="E8:E9"/>
    <mergeCell ref="B19:B21"/>
    <mergeCell ref="B23:B24"/>
    <mergeCell ref="B10:B12"/>
    <mergeCell ref="G8:G9"/>
    <mergeCell ref="B13:B14"/>
    <mergeCell ref="B17:B18"/>
  </mergeCells>
  <pageMargins left="0.7" right="0.7" top="0.75" bottom="0.75" header="0.3" footer="0.3"/>
  <pageSetup paperSize="9" orientation="portrait" horizontalDpi="200" verticalDpi="200" r:id="rId1"/>
  <drawing r:id="rId2"/>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F0193-948D-4985-BDD3-66142C6664F9}">
  <sheetPr codeName="Folha60">
    <tabColor rgb="FF0035BA"/>
  </sheetPr>
  <dimension ref="A1:I57"/>
  <sheetViews>
    <sheetView showGridLines="0" workbookViewId="0">
      <selection activeCell="G14" sqref="G14"/>
    </sheetView>
  </sheetViews>
  <sheetFormatPr baseColWidth="10" defaultColWidth="0" defaultRowHeight="15" customHeight="1" zeroHeight="1"/>
  <cols>
    <col min="1" max="1" width="9.1640625" customWidth="1"/>
    <col min="2" max="2" width="4.1640625" customWidth="1"/>
    <col min="3" max="3" width="59.5" customWidth="1"/>
    <col min="4" max="6" width="9.6640625" customWidth="1"/>
    <col min="7" max="7" width="24.83203125" customWidth="1"/>
    <col min="8" max="9" width="0" hidden="1" customWidth="1"/>
    <col min="10" max="16384" width="9.1640625" hidden="1"/>
  </cols>
  <sheetData>
    <row r="1" spans="1:6" ht="100" customHeight="1">
      <c r="A1" s="20" t="s">
        <v>50</v>
      </c>
    </row>
    <row r="2" spans="1:6" ht="16">
      <c r="B2" s="9" t="s">
        <v>5672</v>
      </c>
      <c r="C2" s="9"/>
      <c r="D2" s="9"/>
      <c r="E2" s="9"/>
      <c r="F2" s="9"/>
    </row>
    <row r="3" spans="1:6">
      <c r="B3" s="10"/>
      <c r="C3" s="10"/>
      <c r="D3" s="10"/>
      <c r="E3" s="10"/>
      <c r="F3" s="10"/>
    </row>
    <row r="4" spans="1:6" ht="20" customHeight="1">
      <c r="B4" s="791" t="s">
        <v>3254</v>
      </c>
      <c r="C4" s="793"/>
      <c r="D4" s="11">
        <v>2021</v>
      </c>
      <c r="E4" s="11">
        <v>2022</v>
      </c>
      <c r="F4" s="11">
        <v>2023</v>
      </c>
    </row>
    <row r="5" spans="1:6">
      <c r="B5" s="337" t="s">
        <v>3280</v>
      </c>
      <c r="C5" s="43"/>
      <c r="D5" s="119"/>
      <c r="E5" s="119"/>
      <c r="F5" s="119"/>
    </row>
    <row r="6" spans="1:6">
      <c r="B6" s="337"/>
      <c r="C6" s="43" t="s">
        <v>3281</v>
      </c>
      <c r="D6" s="138">
        <v>1.08</v>
      </c>
      <c r="E6" s="138">
        <v>1.3</v>
      </c>
      <c r="F6" s="138">
        <v>1.274</v>
      </c>
    </row>
    <row r="7" spans="1:6">
      <c r="B7" s="337"/>
      <c r="C7" s="43" t="s">
        <v>3282</v>
      </c>
      <c r="D7" s="119" t="s">
        <v>3705</v>
      </c>
      <c r="E7" s="119" t="s">
        <v>3706</v>
      </c>
      <c r="F7" s="119" t="s">
        <v>3707</v>
      </c>
    </row>
    <row r="8" spans="1:6">
      <c r="B8" s="337" t="s">
        <v>3286</v>
      </c>
      <c r="C8" s="43"/>
      <c r="D8" s="119"/>
      <c r="E8" s="119"/>
      <c r="F8" s="119"/>
    </row>
    <row r="9" spans="1:6">
      <c r="B9" s="337"/>
      <c r="C9" s="43" t="s">
        <v>3287</v>
      </c>
      <c r="D9" s="138">
        <v>0.23710000000000001</v>
      </c>
      <c r="E9" s="138">
        <v>0.23424213008452593</v>
      </c>
      <c r="F9" s="138">
        <v>0.23862487007170768</v>
      </c>
    </row>
    <row r="10" spans="1:6">
      <c r="B10" s="337"/>
      <c r="C10" s="43" t="s">
        <v>3288</v>
      </c>
      <c r="D10" s="119" t="s">
        <v>3708</v>
      </c>
      <c r="E10" s="119" t="s">
        <v>3709</v>
      </c>
      <c r="F10" s="119" t="s">
        <v>3710</v>
      </c>
    </row>
    <row r="11" spans="1:6">
      <c r="B11" s="337" t="s">
        <v>3291</v>
      </c>
      <c r="C11" s="43"/>
      <c r="D11" s="119"/>
      <c r="E11" s="119"/>
      <c r="F11" s="119"/>
    </row>
    <row r="12" spans="1:6">
      <c r="B12" s="337"/>
      <c r="C12" s="43" t="s">
        <v>3292</v>
      </c>
      <c r="D12" s="347" t="s">
        <v>3711</v>
      </c>
      <c r="E12" s="347" t="s">
        <v>3712</v>
      </c>
      <c r="F12" s="347" t="s">
        <v>3713</v>
      </c>
    </row>
    <row r="13" spans="1:6">
      <c r="B13" s="337"/>
      <c r="C13" s="43" t="s">
        <v>3296</v>
      </c>
      <c r="D13" s="347">
        <v>1.3</v>
      </c>
      <c r="E13" s="347">
        <v>1.5</v>
      </c>
      <c r="F13" s="347">
        <v>1.6568432089550973</v>
      </c>
    </row>
    <row r="14" spans="1:6" ht="57" customHeight="1">
      <c r="B14" s="798" t="s">
        <v>5834</v>
      </c>
      <c r="C14" s="799"/>
      <c r="D14" s="799"/>
      <c r="E14" s="799"/>
      <c r="F14" s="799"/>
    </row>
    <row r="15" spans="1:6" ht="15" customHeight="1"/>
    <row r="57" ht="69.75" hidden="1" customHeight="1"/>
  </sheetData>
  <mergeCells count="2">
    <mergeCell ref="B4:C4"/>
    <mergeCell ref="B14:F14"/>
  </mergeCells>
  <pageMargins left="0.7" right="0.7" top="0.75" bottom="0.75" header="0.3" footer="0.3"/>
  <drawing r:id="rId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61EDD-1ABD-4FF1-A86A-3CE4B5506205}">
  <sheetPr codeName="Folha123">
    <tabColor rgb="FF0035BA"/>
  </sheetPr>
  <dimension ref="A1:G46"/>
  <sheetViews>
    <sheetView showGridLines="0" workbookViewId="0">
      <selection activeCell="B3" sqref="B3:F3"/>
    </sheetView>
  </sheetViews>
  <sheetFormatPr baseColWidth="10" defaultColWidth="0" defaultRowHeight="15" customHeight="1" zeroHeight="1"/>
  <cols>
    <col min="1" max="1" width="9.1640625" customWidth="1"/>
    <col min="2" max="2" width="33.5" customWidth="1"/>
    <col min="3" max="6" width="13.1640625" customWidth="1"/>
    <col min="7" max="7" width="35.5" customWidth="1"/>
    <col min="8" max="16384" width="9.1640625" hidden="1"/>
  </cols>
  <sheetData>
    <row r="1" spans="1:6" ht="100" customHeight="1">
      <c r="A1" s="153" t="s">
        <v>50</v>
      </c>
    </row>
    <row r="2" spans="1:6" ht="16">
      <c r="B2" s="9" t="s">
        <v>5673</v>
      </c>
      <c r="C2" s="9"/>
      <c r="D2" s="9"/>
      <c r="E2" s="9"/>
      <c r="F2" s="9"/>
    </row>
    <row r="3" spans="1:6" ht="16" thickBot="1">
      <c r="B3" s="758" t="s">
        <v>832</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4979.6250368499996</v>
      </c>
      <c r="D6" s="22">
        <v>3372.6299138499999</v>
      </c>
      <c r="E6" s="22">
        <v>4241.03861633</v>
      </c>
      <c r="F6" s="22">
        <v>2642.8403482899998</v>
      </c>
    </row>
    <row r="7" spans="1:6">
      <c r="B7" s="148" t="s">
        <v>801</v>
      </c>
      <c r="C7" s="119">
        <v>1968.679034</v>
      </c>
      <c r="D7" s="119">
        <v>1968.679034</v>
      </c>
      <c r="E7" s="119">
        <v>1740.57483209</v>
      </c>
      <c r="F7" s="119">
        <v>1740.57483209</v>
      </c>
    </row>
    <row r="8" spans="1:6">
      <c r="B8" s="148" t="s">
        <v>802</v>
      </c>
      <c r="C8" s="119">
        <v>729.06518685000003</v>
      </c>
      <c r="D8" s="119">
        <v>729.06518685000003</v>
      </c>
      <c r="E8" s="119">
        <v>448.87901267000001</v>
      </c>
      <c r="F8" s="119">
        <v>448.87901267000001</v>
      </c>
    </row>
    <row r="9" spans="1:6">
      <c r="B9" s="148" t="s">
        <v>803</v>
      </c>
      <c r="C9" s="119">
        <v>0.58989100000000005</v>
      </c>
      <c r="D9" s="119">
        <v>0.58989100000000005</v>
      </c>
      <c r="E9" s="119">
        <v>0.36719078999999999</v>
      </c>
      <c r="F9" s="119">
        <v>0.36719078999999999</v>
      </c>
    </row>
    <row r="10" spans="1:6">
      <c r="B10" s="148" t="s">
        <v>804</v>
      </c>
      <c r="C10" s="119">
        <v>2235.1573109999999</v>
      </c>
      <c r="D10" s="119">
        <v>628.16218800000001</v>
      </c>
      <c r="E10" s="119">
        <v>2020.73790758</v>
      </c>
      <c r="F10" s="119">
        <v>422.53963954</v>
      </c>
    </row>
    <row r="11" spans="1:6">
      <c r="B11" s="149" t="s">
        <v>805</v>
      </c>
      <c r="C11" s="119">
        <v>1606.9951229999999</v>
      </c>
      <c r="D11" s="119" t="s">
        <v>330</v>
      </c>
      <c r="E11" s="119">
        <v>1598.1982680399999</v>
      </c>
      <c r="F11" s="119" t="s">
        <v>330</v>
      </c>
    </row>
    <row r="12" spans="1:6">
      <c r="B12" s="148" t="s">
        <v>806</v>
      </c>
      <c r="C12" s="119">
        <v>8.9112999999999998E-2</v>
      </c>
      <c r="D12" s="119">
        <v>8.9112999999999998E-2</v>
      </c>
      <c r="E12" s="119">
        <v>3.6356279999999998E-2</v>
      </c>
      <c r="F12" s="119">
        <v>3.6356279999999998E-2</v>
      </c>
    </row>
    <row r="13" spans="1:6">
      <c r="B13" s="148" t="s">
        <v>807</v>
      </c>
      <c r="C13" s="119">
        <v>46.044500999999997</v>
      </c>
      <c r="D13" s="119">
        <v>46.044500999999997</v>
      </c>
      <c r="E13" s="119">
        <v>30.443316920000001</v>
      </c>
      <c r="F13" s="119">
        <v>30.443316920000001</v>
      </c>
    </row>
    <row r="14" spans="1:6">
      <c r="B14" s="21" t="s">
        <v>808</v>
      </c>
      <c r="C14" s="22">
        <v>1762.7947160000001</v>
      </c>
      <c r="D14" s="22">
        <v>1070.4323649999999</v>
      </c>
      <c r="E14" s="22">
        <v>1266.4341536699999</v>
      </c>
      <c r="F14" s="22">
        <v>630.82721462999996</v>
      </c>
    </row>
    <row r="15" spans="1:6">
      <c r="B15" s="148" t="s">
        <v>809</v>
      </c>
      <c r="C15" s="119">
        <v>533.31950600000005</v>
      </c>
      <c r="D15" s="119">
        <v>533.31950600000005</v>
      </c>
      <c r="E15" s="119">
        <v>224.81430777</v>
      </c>
      <c r="F15" s="119">
        <v>224.81430777</v>
      </c>
    </row>
    <row r="16" spans="1:6">
      <c r="B16" s="148" t="s">
        <v>810</v>
      </c>
      <c r="C16" s="119">
        <v>1024.742696</v>
      </c>
      <c r="D16" s="119">
        <v>332.68034699999998</v>
      </c>
      <c r="E16" s="119">
        <v>854.07341889999998</v>
      </c>
      <c r="F16" s="119">
        <v>218.76647986</v>
      </c>
    </row>
    <row r="17" spans="2:6">
      <c r="B17" s="149" t="s">
        <v>811</v>
      </c>
      <c r="C17" s="119">
        <v>692.06234900000004</v>
      </c>
      <c r="D17" s="119" t="s">
        <v>330</v>
      </c>
      <c r="E17" s="119">
        <v>635.30693903999997</v>
      </c>
      <c r="F17" s="119" t="s">
        <v>330</v>
      </c>
    </row>
    <row r="18" spans="2:6">
      <c r="B18" s="148" t="s">
        <v>812</v>
      </c>
      <c r="C18" s="119">
        <v>201.36360300000001</v>
      </c>
      <c r="D18" s="119">
        <v>201.06360100000001</v>
      </c>
      <c r="E18" s="119">
        <v>184.95200009999999</v>
      </c>
      <c r="F18" s="119">
        <v>184.65200010000001</v>
      </c>
    </row>
    <row r="19" spans="2:6">
      <c r="B19" s="149" t="s">
        <v>870</v>
      </c>
      <c r="C19" s="119">
        <v>0.30000199999999999</v>
      </c>
      <c r="D19" s="119" t="s">
        <v>330</v>
      </c>
      <c r="E19" s="119">
        <v>0.3</v>
      </c>
      <c r="F19" s="119" t="s">
        <v>330</v>
      </c>
    </row>
    <row r="20" spans="2:6">
      <c r="B20" s="148" t="s">
        <v>813</v>
      </c>
      <c r="C20" s="119">
        <v>3.3689110000000002</v>
      </c>
      <c r="D20" s="119">
        <v>3.3689110000000002</v>
      </c>
      <c r="E20" s="119">
        <v>2.5944269000000002</v>
      </c>
      <c r="F20" s="119">
        <v>2.5944269000000002</v>
      </c>
    </row>
    <row r="21" spans="2:6">
      <c r="B21" s="148" t="s">
        <v>814</v>
      </c>
      <c r="C21" s="119">
        <v>0</v>
      </c>
      <c r="D21" s="119">
        <v>0</v>
      </c>
      <c r="E21" s="119">
        <v>0</v>
      </c>
      <c r="F21" s="119">
        <v>0</v>
      </c>
    </row>
    <row r="22" spans="2:6" ht="15" customHeight="1">
      <c r="B22" s="13" t="s">
        <v>815</v>
      </c>
      <c r="C22" s="19">
        <v>6742.4197528499999</v>
      </c>
      <c r="D22" s="19">
        <v>4443.0622788500004</v>
      </c>
      <c r="E22" s="19">
        <v>5507.4727700000003</v>
      </c>
      <c r="F22" s="19">
        <v>3273.6675629199999</v>
      </c>
    </row>
    <row r="23" spans="2:6" ht="15" customHeight="1">
      <c r="B23" s="13" t="s">
        <v>816</v>
      </c>
      <c r="C23" s="19">
        <v>6537.6872388499996</v>
      </c>
      <c r="D23" s="19">
        <v>4238.6297668500001</v>
      </c>
      <c r="E23" s="19">
        <v>5319.9263430000001</v>
      </c>
      <c r="F23" s="19">
        <v>3086.4211359199999</v>
      </c>
    </row>
    <row r="24" spans="2:6" ht="15" customHeight="1">
      <c r="B24" s="148" t="s">
        <v>817</v>
      </c>
      <c r="C24" s="119" t="s">
        <v>330</v>
      </c>
      <c r="D24" s="119">
        <v>2299.3574739999999</v>
      </c>
      <c r="E24" s="119" t="s">
        <v>330</v>
      </c>
      <c r="F24" s="119">
        <v>2233.8052070799999</v>
      </c>
    </row>
    <row r="25" spans="2:6" ht="15" customHeight="1">
      <c r="B25" s="783" t="s">
        <v>2806</v>
      </c>
      <c r="C25" s="816"/>
      <c r="D25" s="816"/>
      <c r="E25" s="816"/>
      <c r="F25" s="816"/>
    </row>
    <row r="26" spans="2:6" ht="15" customHeight="1"/>
    <row r="46" ht="69.75" hidden="1" customHeight="1"/>
  </sheetData>
  <mergeCells count="5">
    <mergeCell ref="B4:B5"/>
    <mergeCell ref="C4:D4"/>
    <mergeCell ref="E4:F4"/>
    <mergeCell ref="B25:F25"/>
    <mergeCell ref="B3:F3"/>
  </mergeCells>
  <pageMargins left="0.7" right="0.7" top="0.75" bottom="0.75" header="0.3" footer="0.3"/>
  <drawing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4E60-0A1A-478E-8752-FEC5AA62F469}">
  <sheetPr codeName="Folha61">
    <tabColor rgb="FF0035BA"/>
  </sheetPr>
  <dimension ref="A1:G68"/>
  <sheetViews>
    <sheetView showGridLines="0" workbookViewId="0">
      <selection activeCell="B2" sqref="B2"/>
    </sheetView>
  </sheetViews>
  <sheetFormatPr baseColWidth="10" defaultColWidth="0" defaultRowHeight="15" customHeight="1" zeroHeight="1"/>
  <cols>
    <col min="1" max="1" width="9.1640625" customWidth="1"/>
    <col min="2" max="2" width="91.1640625" customWidth="1"/>
    <col min="3" max="5" width="14.5" customWidth="1"/>
    <col min="6" max="6" width="10.33203125" customWidth="1"/>
    <col min="7" max="7" width="24.83203125" hidden="1" customWidth="1"/>
    <col min="8" max="16384" width="9.1640625" hidden="1"/>
  </cols>
  <sheetData>
    <row r="1" spans="1:6" ht="100" customHeight="1">
      <c r="A1" s="20" t="s">
        <v>50</v>
      </c>
    </row>
    <row r="2" spans="1:6" ht="16">
      <c r="B2" s="9" t="s">
        <v>5674</v>
      </c>
      <c r="C2" s="9"/>
      <c r="D2" s="9"/>
      <c r="E2" s="9"/>
      <c r="F2" s="9"/>
    </row>
    <row r="3" spans="1:6">
      <c r="B3" s="758" t="s">
        <v>832</v>
      </c>
      <c r="C3" s="758"/>
      <c r="D3" s="758"/>
      <c r="E3" s="758"/>
      <c r="F3" s="10"/>
    </row>
    <row r="4" spans="1:6" ht="30" customHeight="1">
      <c r="B4" s="379" t="s">
        <v>833</v>
      </c>
      <c r="C4" s="380" t="s">
        <v>845</v>
      </c>
      <c r="D4" s="380" t="s">
        <v>846</v>
      </c>
      <c r="E4" s="380" t="s">
        <v>847</v>
      </c>
    </row>
    <row r="5" spans="1:6" ht="15" customHeight="1">
      <c r="B5" s="381" t="s">
        <v>883</v>
      </c>
      <c r="C5" s="119">
        <v>28.538965000000001</v>
      </c>
      <c r="D5" s="119">
        <v>27.6800213</v>
      </c>
      <c r="E5" s="119">
        <v>0.50259025247981404</v>
      </c>
    </row>
    <row r="6" spans="1:6" ht="15" customHeight="1">
      <c r="B6" s="381" t="s">
        <v>872</v>
      </c>
      <c r="C6" s="119">
        <v>1153.7647669999999</v>
      </c>
      <c r="D6" s="119">
        <v>1046.9410851800001</v>
      </c>
      <c r="E6" s="119">
        <v>19.009464574801701</v>
      </c>
    </row>
    <row r="7" spans="1:6" ht="15" customHeight="1">
      <c r="B7" s="381" t="s">
        <v>914</v>
      </c>
      <c r="C7" s="119">
        <v>130.52918984999999</v>
      </c>
      <c r="D7" s="119">
        <v>83.946087939999998</v>
      </c>
      <c r="E7" s="119">
        <v>1.5242215703229001</v>
      </c>
    </row>
    <row r="8" spans="1:6" ht="15" customHeight="1">
      <c r="B8" s="381" t="s">
        <v>915</v>
      </c>
      <c r="C8" s="119">
        <v>641.83625199999994</v>
      </c>
      <c r="D8" s="119">
        <v>440.37471657999998</v>
      </c>
      <c r="E8" s="119">
        <v>7.9959490490590301</v>
      </c>
    </row>
    <row r="9" spans="1:6" ht="15" customHeight="1">
      <c r="B9" s="381" t="s">
        <v>879</v>
      </c>
      <c r="C9" s="119">
        <v>3743.6146530000001</v>
      </c>
      <c r="D9" s="119">
        <v>3374.1530331499998</v>
      </c>
      <c r="E9" s="119">
        <v>61.264997105923001</v>
      </c>
    </row>
    <row r="10" spans="1:6" ht="15" customHeight="1">
      <c r="B10" s="381" t="s">
        <v>916</v>
      </c>
      <c r="C10" s="119">
        <v>393.47357799999997</v>
      </c>
      <c r="D10" s="119">
        <v>287.64054997</v>
      </c>
      <c r="E10" s="119">
        <v>5.2227321310932204</v>
      </c>
    </row>
    <row r="11" spans="1:6" ht="15" customHeight="1">
      <c r="B11" s="381" t="s">
        <v>864</v>
      </c>
      <c r="C11" s="119">
        <v>1.111054</v>
      </c>
      <c r="D11" s="119">
        <v>0.57627700999999998</v>
      </c>
      <c r="E11" s="119">
        <v>1.04635471488677E-2</v>
      </c>
    </row>
    <row r="12" spans="1:6" ht="15" customHeight="1">
      <c r="B12" s="381" t="s">
        <v>865</v>
      </c>
      <c r="C12" s="119">
        <v>2.1578300000000001</v>
      </c>
      <c r="D12" s="119">
        <v>0.26348918999999998</v>
      </c>
      <c r="E12" s="119">
        <v>4.7842123057832203E-3</v>
      </c>
    </row>
    <row r="13" spans="1:6" ht="15" customHeight="1">
      <c r="B13" s="381" t="s">
        <v>866</v>
      </c>
      <c r="C13" s="119">
        <v>0.82874700000000001</v>
      </c>
      <c r="D13" s="119">
        <v>0.47581137000000001</v>
      </c>
      <c r="E13" s="119">
        <v>8.6393776214711993E-3</v>
      </c>
    </row>
    <row r="14" spans="1:6">
      <c r="B14" s="381" t="s">
        <v>917</v>
      </c>
      <c r="C14" s="119">
        <v>0.46490599999999999</v>
      </c>
      <c r="D14" s="119">
        <v>4.6387589999999999E-2</v>
      </c>
      <c r="E14" s="119">
        <v>8.4226635223109796E-4</v>
      </c>
    </row>
    <row r="15" spans="1:6" ht="15" customHeight="1">
      <c r="B15" s="381" t="s">
        <v>840</v>
      </c>
      <c r="C15" s="119">
        <v>645.83781599999998</v>
      </c>
      <c r="D15" s="119">
        <v>245.34518616</v>
      </c>
      <c r="E15" s="119">
        <v>4.4547689367876799</v>
      </c>
    </row>
    <row r="16" spans="1:6" ht="15" customHeight="1">
      <c r="B16" s="381" t="s">
        <v>867</v>
      </c>
      <c r="C16" s="119">
        <v>0.26199499999999998</v>
      </c>
      <c r="D16" s="119">
        <v>3.0124560000000002E-2</v>
      </c>
      <c r="E16" s="119">
        <v>5.4697610425044401E-4</v>
      </c>
    </row>
    <row r="17" spans="2:5" ht="15" customHeight="1">
      <c r="B17" s="382" t="s">
        <v>841</v>
      </c>
      <c r="C17" s="19">
        <v>6742.4197528499999</v>
      </c>
      <c r="D17" s="19">
        <v>5507.4727700000003</v>
      </c>
      <c r="E17" s="19" t="s">
        <v>330</v>
      </c>
    </row>
    <row r="18" spans="2:5" ht="15" customHeight="1">
      <c r="B18" s="382" t="s">
        <v>842</v>
      </c>
      <c r="C18" s="19">
        <v>4443.0622788500004</v>
      </c>
      <c r="D18" s="19">
        <v>3273.6675629199999</v>
      </c>
      <c r="E18" s="19" t="s">
        <v>330</v>
      </c>
    </row>
    <row r="19" spans="2:5" ht="15" customHeight="1">
      <c r="B19" s="383" t="s">
        <v>843</v>
      </c>
      <c r="C19" s="19">
        <v>4238.6297668500001</v>
      </c>
      <c r="D19" s="19">
        <v>3086.4211359199999</v>
      </c>
      <c r="E19" s="19" t="s">
        <v>330</v>
      </c>
    </row>
    <row r="20" spans="2:5" ht="15" customHeight="1">
      <c r="B20" s="384" t="s">
        <v>844</v>
      </c>
      <c r="C20" s="119" t="s">
        <v>330</v>
      </c>
      <c r="D20" s="119" t="s">
        <v>330</v>
      </c>
      <c r="E20" s="119" t="s">
        <v>330</v>
      </c>
    </row>
    <row r="21" spans="2:5" ht="15" customHeight="1">
      <c r="B21" s="385" t="s">
        <v>789</v>
      </c>
      <c r="C21" s="119">
        <v>201.06360100000001</v>
      </c>
      <c r="D21" s="119">
        <v>184.65200010000001</v>
      </c>
      <c r="E21" s="119" t="s">
        <v>330</v>
      </c>
    </row>
    <row r="22" spans="2:5" ht="15" customHeight="1">
      <c r="B22" s="386" t="s">
        <v>790</v>
      </c>
      <c r="C22" s="119">
        <v>3.3689110000000002</v>
      </c>
      <c r="D22" s="119">
        <v>2.5944269000000002</v>
      </c>
      <c r="E22" s="119" t="s">
        <v>330</v>
      </c>
    </row>
    <row r="23" spans="2:5" ht="15" customHeight="1">
      <c r="B23" s="41" t="s">
        <v>2806</v>
      </c>
      <c r="C23" s="41"/>
      <c r="D23" s="41"/>
      <c r="E23" s="41"/>
    </row>
    <row r="24" spans="2:5" ht="15" customHeight="1">
      <c r="B24" s="925"/>
      <c r="C24" s="926"/>
      <c r="D24" s="926"/>
      <c r="E24" s="926"/>
    </row>
    <row r="68" ht="69.75" hidden="1" customHeight="1"/>
  </sheetData>
  <mergeCells count="2">
    <mergeCell ref="B24:E24"/>
    <mergeCell ref="B3:E3"/>
  </mergeCells>
  <pageMargins left="0.7" right="0.7" top="0.75" bottom="0.75" header="0.3" footer="0.3"/>
  <drawing r:id="rId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867D-64D4-43EF-A417-62B4F495230C}">
  <sheetPr codeName="Folha62">
    <tabColor rgb="FF0035BA"/>
  </sheetPr>
  <dimension ref="A1:G68"/>
  <sheetViews>
    <sheetView showGridLines="0" workbookViewId="0">
      <selection activeCell="B2" sqref="B2:C2"/>
    </sheetView>
  </sheetViews>
  <sheetFormatPr baseColWidth="10" defaultColWidth="0" defaultRowHeight="15" customHeight="1" zeroHeight="1"/>
  <cols>
    <col min="1" max="1" width="9.1640625" customWidth="1"/>
    <col min="2" max="3" width="18" customWidth="1"/>
    <col min="4" max="4" width="85.5" customWidth="1"/>
    <col min="5" max="6" width="10.33203125" hidden="1" customWidth="1"/>
    <col min="7" max="7" width="24.83203125" hidden="1" customWidth="1"/>
    <col min="8" max="16384" width="9.1640625" hidden="1"/>
  </cols>
  <sheetData>
    <row r="1" spans="1:6" ht="100" customHeight="1">
      <c r="A1" s="20" t="s">
        <v>50</v>
      </c>
    </row>
    <row r="2" spans="1:6" ht="73.5" customHeight="1">
      <c r="B2" s="781" t="s">
        <v>5675</v>
      </c>
      <c r="C2" s="781"/>
      <c r="D2" s="9"/>
      <c r="E2" s="9"/>
      <c r="F2" s="9"/>
    </row>
    <row r="3" spans="1:6">
      <c r="B3" s="10"/>
      <c r="C3" s="10"/>
      <c r="D3" s="10"/>
      <c r="E3" s="10"/>
      <c r="F3" s="10"/>
    </row>
    <row r="4" spans="1:6" ht="30" customHeight="1">
      <c r="B4" s="455" t="s">
        <v>3821</v>
      </c>
      <c r="C4" s="455" t="s">
        <v>3822</v>
      </c>
    </row>
    <row r="5" spans="1:6" ht="15" customHeight="1">
      <c r="B5" s="710" t="s">
        <v>3823</v>
      </c>
      <c r="C5" s="711">
        <v>105117</v>
      </c>
    </row>
    <row r="6" spans="1:6" ht="15" customHeight="1">
      <c r="B6" s="712" t="s">
        <v>3824</v>
      </c>
      <c r="C6" s="713">
        <v>107814</v>
      </c>
    </row>
    <row r="7" spans="1:6" ht="15" customHeight="1">
      <c r="B7" s="714" t="s">
        <v>3825</v>
      </c>
      <c r="C7" s="715">
        <v>109676</v>
      </c>
    </row>
    <row r="8" spans="1:6" ht="26.5" customHeight="1">
      <c r="B8" s="798" t="s">
        <v>3826</v>
      </c>
      <c r="C8" s="798"/>
    </row>
    <row r="9" spans="1:6" ht="15" customHeight="1"/>
    <row r="14" spans="1:6" ht="79.5" hidden="1" customHeight="1"/>
    <row r="68" ht="69.75" hidden="1" customHeight="1"/>
  </sheetData>
  <mergeCells count="2">
    <mergeCell ref="B8:C8"/>
    <mergeCell ref="B2:C2"/>
  </mergeCells>
  <pageMargins left="0.7" right="0.7" top="0.75" bottom="0.75" header="0.3" footer="0.3"/>
  <pageSetup paperSize="9" orientation="portrait" r:id="rId1"/>
  <drawing r:id="rId2"/>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A109D-1874-4E3E-AD46-6B9FDB687AF2}">
  <sheetPr codeName="Folha63">
    <tabColor rgb="FF0035BA"/>
  </sheetPr>
  <dimension ref="A1:G68"/>
  <sheetViews>
    <sheetView showGridLines="0" workbookViewId="0">
      <selection activeCell="B2" sqref="B2:C2"/>
    </sheetView>
  </sheetViews>
  <sheetFormatPr baseColWidth="10" defaultColWidth="0" defaultRowHeight="15" customHeight="1" zeroHeight="1"/>
  <cols>
    <col min="1" max="1" width="9.1640625" customWidth="1"/>
    <col min="2" max="3" width="18.1640625" customWidth="1"/>
    <col min="4" max="4" width="88.1640625" customWidth="1"/>
    <col min="5" max="6" width="10.33203125" hidden="1" customWidth="1"/>
    <col min="7" max="7" width="24.83203125" hidden="1" customWidth="1"/>
    <col min="8" max="16384" width="9.1640625" hidden="1"/>
  </cols>
  <sheetData>
    <row r="1" spans="1:6" ht="100" customHeight="1">
      <c r="A1" s="20" t="s">
        <v>50</v>
      </c>
    </row>
    <row r="2" spans="1:6" ht="63.75" customHeight="1">
      <c r="B2" s="781" t="s">
        <v>5676</v>
      </c>
      <c r="C2" s="781"/>
      <c r="D2" s="57"/>
      <c r="E2" s="9"/>
      <c r="F2" s="9"/>
    </row>
    <row r="3" spans="1:6">
      <c r="B3" s="10"/>
      <c r="C3" s="10"/>
      <c r="D3" s="10"/>
      <c r="E3" s="10"/>
      <c r="F3" s="10"/>
    </row>
    <row r="4" spans="1:6" ht="20" customHeight="1">
      <c r="B4" s="455" t="s">
        <v>3821</v>
      </c>
      <c r="C4" s="455" t="s">
        <v>3827</v>
      </c>
    </row>
    <row r="5" spans="1:6" ht="15" customHeight="1">
      <c r="B5" s="710" t="s">
        <v>3828</v>
      </c>
      <c r="C5" s="711">
        <v>79171</v>
      </c>
    </row>
    <row r="6" spans="1:6" ht="15" customHeight="1">
      <c r="B6" s="712" t="s">
        <v>3823</v>
      </c>
      <c r="C6" s="713">
        <v>79181</v>
      </c>
    </row>
    <row r="7" spans="1:6" ht="15" customHeight="1">
      <c r="B7" s="712" t="s">
        <v>3824</v>
      </c>
      <c r="C7" s="713">
        <v>78108</v>
      </c>
    </row>
    <row r="8" spans="1:6" ht="84.75" customHeight="1">
      <c r="B8" s="783" t="s">
        <v>3829</v>
      </c>
      <c r="C8" s="783"/>
    </row>
    <row r="9" spans="1:6" ht="15" customHeight="1"/>
    <row r="14" spans="1:6" ht="79.5" hidden="1" customHeight="1"/>
    <row r="68" ht="69.75" hidden="1" customHeight="1"/>
  </sheetData>
  <mergeCells count="2">
    <mergeCell ref="B8:C8"/>
    <mergeCell ref="B2:C2"/>
  </mergeCells>
  <pageMargins left="0.7" right="0.7" top="0.75" bottom="0.75" header="0.3" footer="0.3"/>
  <drawing r:id="rId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0CC8-A66F-453F-8F4C-89B2D5B9734B}">
  <sheetPr codeName="Folha239">
    <tabColor rgb="FF0035BA"/>
  </sheetPr>
  <dimension ref="A1:F9"/>
  <sheetViews>
    <sheetView showGridLines="0" workbookViewId="0">
      <selection activeCell="B2" sqref="B2:C2"/>
    </sheetView>
  </sheetViews>
  <sheetFormatPr baseColWidth="10" defaultColWidth="0" defaultRowHeight="15" zeroHeight="1"/>
  <cols>
    <col min="1" max="1" width="8.6640625" customWidth="1"/>
    <col min="2" max="3" width="17.1640625" customWidth="1"/>
    <col min="4" max="4" width="91.1640625" customWidth="1"/>
    <col min="5" max="6" width="0" hidden="1" customWidth="1"/>
    <col min="7" max="16384" width="8.6640625" hidden="1"/>
  </cols>
  <sheetData>
    <row r="1" spans="1:6" ht="100" customHeight="1">
      <c r="A1" s="20" t="s">
        <v>50</v>
      </c>
    </row>
    <row r="2" spans="1:6" ht="70.5" customHeight="1">
      <c r="B2" s="781" t="s">
        <v>5677</v>
      </c>
      <c r="C2" s="781"/>
      <c r="D2" s="57"/>
      <c r="E2" s="9"/>
      <c r="F2" s="9"/>
    </row>
    <row r="3" spans="1:6">
      <c r="B3" s="10"/>
      <c r="C3" s="10"/>
      <c r="D3" s="10"/>
      <c r="E3" s="10"/>
      <c r="F3" s="10"/>
    </row>
    <row r="4" spans="1:6" ht="30.5" customHeight="1">
      <c r="B4" s="455" t="s">
        <v>3821</v>
      </c>
      <c r="C4" s="455" t="s">
        <v>3830</v>
      </c>
    </row>
    <row r="5" spans="1:6">
      <c r="B5" s="710" t="s">
        <v>3824</v>
      </c>
      <c r="C5" s="711">
        <v>66435</v>
      </c>
    </row>
    <row r="6" spans="1:6">
      <c r="B6" s="712" t="s">
        <v>3831</v>
      </c>
      <c r="C6" s="713">
        <v>74167</v>
      </c>
    </row>
    <row r="7" spans="1:6">
      <c r="B7" s="716" t="s">
        <v>3832</v>
      </c>
      <c r="C7" s="717">
        <v>0.11638443591480395</v>
      </c>
    </row>
    <row r="8" spans="1:6">
      <c r="B8" s="41" t="s">
        <v>3833</v>
      </c>
      <c r="C8" s="41"/>
    </row>
    <row r="9" spans="1:6"/>
  </sheetData>
  <mergeCells count="1">
    <mergeCell ref="B2:C2"/>
  </mergeCells>
  <pageMargins left="0.7" right="0.7" top="0.75" bottom="0.75" header="0.3" footer="0.3"/>
  <pageSetup paperSize="9" orientation="portrait" horizontalDpi="200" verticalDpi="200" r:id="rId1"/>
  <drawing r:id="rId2"/>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1652A-A4BD-4CEB-A699-2CDFFD3AB93E}">
  <sheetPr codeName="Folha240">
    <tabColor rgb="FF0035BA"/>
  </sheetPr>
  <dimension ref="A1:F10"/>
  <sheetViews>
    <sheetView showGridLines="0" workbookViewId="0">
      <selection activeCell="B2" sqref="B2:C2"/>
    </sheetView>
  </sheetViews>
  <sheetFormatPr baseColWidth="10" defaultColWidth="0" defaultRowHeight="15" zeroHeight="1"/>
  <cols>
    <col min="1" max="1" width="8.6640625" customWidth="1"/>
    <col min="2" max="3" width="17.83203125" customWidth="1"/>
    <col min="4" max="4" width="89.1640625" customWidth="1"/>
    <col min="5" max="6" width="0" hidden="1" customWidth="1"/>
    <col min="7" max="16384" width="8.6640625" hidden="1"/>
  </cols>
  <sheetData>
    <row r="1" spans="1:6" ht="100" customHeight="1">
      <c r="A1" s="20" t="s">
        <v>50</v>
      </c>
    </row>
    <row r="2" spans="1:6" ht="66.75" customHeight="1">
      <c r="B2" s="781" t="s">
        <v>5678</v>
      </c>
      <c r="C2" s="781"/>
      <c r="D2" s="57"/>
      <c r="E2" s="9"/>
      <c r="F2" s="9"/>
    </row>
    <row r="3" spans="1:6">
      <c r="B3" s="10"/>
      <c r="C3" s="10"/>
      <c r="D3" s="10"/>
      <c r="E3" s="10"/>
      <c r="F3" s="10"/>
    </row>
    <row r="4" spans="1:6" ht="20" customHeight="1">
      <c r="B4" s="455" t="s">
        <v>3821</v>
      </c>
      <c r="C4" s="455" t="s">
        <v>3834</v>
      </c>
    </row>
    <row r="5" spans="1:6">
      <c r="B5" s="710" t="s">
        <v>3828</v>
      </c>
      <c r="C5" s="711">
        <v>2154</v>
      </c>
    </row>
    <row r="6" spans="1:6">
      <c r="B6" s="712" t="s">
        <v>3823</v>
      </c>
      <c r="C6" s="713">
        <v>1844</v>
      </c>
    </row>
    <row r="7" spans="1:6">
      <c r="B7" s="712" t="s">
        <v>3824</v>
      </c>
      <c r="C7" s="713">
        <v>7137</v>
      </c>
    </row>
    <row r="8" spans="1:6">
      <c r="B8" s="718" t="s">
        <v>3831</v>
      </c>
      <c r="C8" s="719">
        <v>8587</v>
      </c>
    </row>
    <row r="9" spans="1:6">
      <c r="B9" s="799" t="s">
        <v>3833</v>
      </c>
      <c r="C9" s="799"/>
    </row>
    <row r="10" spans="1:6"/>
  </sheetData>
  <mergeCells count="2">
    <mergeCell ref="B9:C9"/>
    <mergeCell ref="B2:C2"/>
  </mergeCells>
  <pageMargins left="0.7" right="0.7" top="0.75" bottom="0.75" header="0.3" footer="0.3"/>
  <drawing r:id="rId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AB43-56B4-464D-B69F-2C2ECA7286DF}">
  <sheetPr codeName="Folha241">
    <tabColor rgb="FF0035BA"/>
  </sheetPr>
  <dimension ref="A1:F13"/>
  <sheetViews>
    <sheetView showGridLines="0" workbookViewId="0">
      <selection activeCell="F10" sqref="F10"/>
    </sheetView>
  </sheetViews>
  <sheetFormatPr baseColWidth="10" defaultColWidth="0" defaultRowHeight="15" zeroHeight="1"/>
  <cols>
    <col min="1" max="1" width="8.6640625" customWidth="1"/>
    <col min="2" max="2" width="14.5" customWidth="1"/>
    <col min="3" max="5" width="16.5" customWidth="1"/>
    <col min="6" max="6" width="55.6640625" customWidth="1"/>
    <col min="7" max="16384" width="8.6640625" hidden="1"/>
  </cols>
  <sheetData>
    <row r="1" spans="1:6" ht="100" customHeight="1">
      <c r="A1" s="20" t="s">
        <v>50</v>
      </c>
    </row>
    <row r="2" spans="1:6" ht="16">
      <c r="B2" s="9" t="s">
        <v>5679</v>
      </c>
      <c r="C2" s="9"/>
      <c r="D2" s="9"/>
      <c r="E2" s="9"/>
      <c r="F2" s="9"/>
    </row>
    <row r="3" spans="1:6"/>
    <row r="4" spans="1:6" s="456" customFormat="1" ht="30" customHeight="1">
      <c r="B4" s="455" t="s">
        <v>3835</v>
      </c>
      <c r="C4" s="455" t="s">
        <v>3836</v>
      </c>
      <c r="D4" s="455" t="s">
        <v>3837</v>
      </c>
      <c r="E4" s="455" t="s">
        <v>3838</v>
      </c>
    </row>
    <row r="5" spans="1:6">
      <c r="B5" s="710" t="s">
        <v>3839</v>
      </c>
      <c r="C5" s="720">
        <v>1730</v>
      </c>
      <c r="D5" s="721">
        <v>3139</v>
      </c>
      <c r="E5" s="711">
        <v>3797</v>
      </c>
    </row>
    <row r="6" spans="1:6">
      <c r="B6" s="712" t="s">
        <v>3840</v>
      </c>
      <c r="C6" s="722">
        <v>1281</v>
      </c>
      <c r="D6" s="723">
        <v>271</v>
      </c>
      <c r="E6" s="713">
        <v>4045</v>
      </c>
    </row>
    <row r="7" spans="1:6">
      <c r="B7" s="712" t="s">
        <v>3841</v>
      </c>
      <c r="C7" s="722">
        <v>721</v>
      </c>
      <c r="D7" s="723">
        <v>1409</v>
      </c>
      <c r="E7" s="713">
        <v>2309</v>
      </c>
    </row>
    <row r="8" spans="1:6">
      <c r="B8" s="712" t="s">
        <v>3842</v>
      </c>
      <c r="C8" s="722">
        <v>247</v>
      </c>
      <c r="D8" s="723">
        <v>539</v>
      </c>
      <c r="E8" s="713">
        <v>660</v>
      </c>
    </row>
    <row r="9" spans="1:6">
      <c r="B9" s="712" t="s">
        <v>3843</v>
      </c>
      <c r="C9" s="722">
        <v>31</v>
      </c>
      <c r="D9" s="723">
        <v>87</v>
      </c>
      <c r="E9" s="713">
        <v>347</v>
      </c>
    </row>
    <row r="10" spans="1:6">
      <c r="B10" s="712" t="s">
        <v>3844</v>
      </c>
      <c r="C10" s="722">
        <v>60</v>
      </c>
      <c r="D10" s="723">
        <v>141</v>
      </c>
      <c r="E10" s="713">
        <v>250</v>
      </c>
    </row>
    <row r="11" spans="1:6">
      <c r="B11" s="716" t="s">
        <v>93</v>
      </c>
      <c r="C11" s="724">
        <v>4070</v>
      </c>
      <c r="D11" s="725">
        <v>5586</v>
      </c>
      <c r="E11" s="726">
        <v>11408</v>
      </c>
    </row>
    <row r="12" spans="1:6" ht="28" customHeight="1">
      <c r="B12" s="783" t="s">
        <v>3826</v>
      </c>
      <c r="C12" s="783"/>
      <c r="D12" s="783"/>
      <c r="E12" s="783"/>
    </row>
    <row r="13" spans="1:6"/>
  </sheetData>
  <mergeCells count="1">
    <mergeCell ref="B12:E12"/>
  </mergeCells>
  <pageMargins left="0.7" right="0.7" top="0.75" bottom="0.75" header="0.3" footer="0.3"/>
  <drawing r:id="rId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188A1-95A2-42DB-BB31-92F77851FE0E}">
  <sheetPr codeName="Folha127">
    <tabColor rgb="FF0035BA"/>
  </sheetPr>
  <dimension ref="A1:I47"/>
  <sheetViews>
    <sheetView showGridLines="0" workbookViewId="0">
      <selection activeCell="I12" sqref="I12"/>
    </sheetView>
  </sheetViews>
  <sheetFormatPr baseColWidth="10" defaultColWidth="0" defaultRowHeight="15" customHeight="1" zeroHeight="1"/>
  <cols>
    <col min="1" max="1" width="9.1640625" customWidth="1"/>
    <col min="2" max="2" width="14.1640625" customWidth="1"/>
    <col min="3" max="8" width="16.5" customWidth="1"/>
    <col min="9" max="9" width="9.1640625" customWidth="1"/>
    <col min="10" max="16384" width="9.1640625" hidden="1"/>
  </cols>
  <sheetData>
    <row r="1" spans="1:8" ht="100" customHeight="1">
      <c r="A1" s="153" t="s">
        <v>50</v>
      </c>
    </row>
    <row r="2" spans="1:8" ht="16">
      <c r="B2" s="9" t="s">
        <v>5680</v>
      </c>
      <c r="C2" s="9"/>
      <c r="D2" s="9"/>
      <c r="E2" s="9"/>
      <c r="F2" s="9"/>
    </row>
    <row r="3" spans="1:8">
      <c r="B3" s="10"/>
      <c r="C3" s="10" t="s">
        <v>330</v>
      </c>
      <c r="D3" s="10"/>
      <c r="E3" s="10"/>
      <c r="F3" s="10"/>
    </row>
    <row r="4" spans="1:8" ht="30" customHeight="1">
      <c r="B4" s="455" t="s">
        <v>3835</v>
      </c>
      <c r="C4" s="455" t="s">
        <v>3845</v>
      </c>
      <c r="D4" s="455" t="s">
        <v>3846</v>
      </c>
      <c r="E4" s="455" t="s">
        <v>3847</v>
      </c>
      <c r="F4" s="455" t="s">
        <v>3848</v>
      </c>
      <c r="G4" s="455" t="s">
        <v>3849</v>
      </c>
      <c r="H4" s="455" t="s">
        <v>3850</v>
      </c>
    </row>
    <row r="5" spans="1:8">
      <c r="B5" s="710" t="s">
        <v>3839</v>
      </c>
      <c r="C5" s="720">
        <v>926</v>
      </c>
      <c r="D5" s="721">
        <v>2165</v>
      </c>
      <c r="E5" s="720">
        <v>1156</v>
      </c>
      <c r="F5" s="721">
        <v>2608</v>
      </c>
      <c r="G5" s="720">
        <v>2088</v>
      </c>
      <c r="H5" s="727">
        <v>3749</v>
      </c>
    </row>
    <row r="6" spans="1:8">
      <c r="B6" s="712" t="s">
        <v>3840</v>
      </c>
      <c r="C6" s="722">
        <v>762</v>
      </c>
      <c r="D6" s="723">
        <v>2127</v>
      </c>
      <c r="E6" s="722">
        <v>1048</v>
      </c>
      <c r="F6" s="723">
        <v>2427</v>
      </c>
      <c r="G6" s="722">
        <v>2275</v>
      </c>
      <c r="H6" s="728">
        <v>3830</v>
      </c>
    </row>
    <row r="7" spans="1:8">
      <c r="B7" s="712" t="s">
        <v>3841</v>
      </c>
      <c r="C7" s="722">
        <v>408</v>
      </c>
      <c r="D7" s="723">
        <v>1135</v>
      </c>
      <c r="E7" s="722">
        <v>802</v>
      </c>
      <c r="F7" s="723">
        <v>1326</v>
      </c>
      <c r="G7" s="722">
        <v>1206</v>
      </c>
      <c r="H7" s="728">
        <v>2045</v>
      </c>
    </row>
    <row r="8" spans="1:8">
      <c r="B8" s="712" t="s">
        <v>3842</v>
      </c>
      <c r="C8" s="722">
        <v>128</v>
      </c>
      <c r="D8" s="723">
        <v>309</v>
      </c>
      <c r="E8" s="722">
        <v>199</v>
      </c>
      <c r="F8" s="723">
        <v>401</v>
      </c>
      <c r="G8" s="722">
        <v>289</v>
      </c>
      <c r="H8" s="728">
        <v>557</v>
      </c>
    </row>
    <row r="9" spans="1:8">
      <c r="B9" s="712" t="s">
        <v>3843</v>
      </c>
      <c r="C9" s="722">
        <v>0</v>
      </c>
      <c r="D9" s="723">
        <v>5</v>
      </c>
      <c r="E9" s="722">
        <v>4</v>
      </c>
      <c r="F9" s="723">
        <v>6</v>
      </c>
      <c r="G9" s="722">
        <v>18</v>
      </c>
      <c r="H9" s="728">
        <v>20</v>
      </c>
    </row>
    <row r="10" spans="1:8">
      <c r="B10" s="712" t="s">
        <v>3844</v>
      </c>
      <c r="C10" s="722">
        <v>23</v>
      </c>
      <c r="D10" s="723">
        <v>45</v>
      </c>
      <c r="E10" s="722">
        <v>28</v>
      </c>
      <c r="F10" s="723">
        <v>58</v>
      </c>
      <c r="G10" s="722">
        <v>51</v>
      </c>
      <c r="H10" s="728">
        <v>90</v>
      </c>
    </row>
    <row r="11" spans="1:8">
      <c r="B11" s="716" t="s">
        <v>56</v>
      </c>
      <c r="C11" s="724">
        <v>2247</v>
      </c>
      <c r="D11" s="725">
        <v>5786</v>
      </c>
      <c r="E11" s="724">
        <v>3237</v>
      </c>
      <c r="F11" s="725">
        <v>6826</v>
      </c>
      <c r="G11" s="724">
        <v>5927</v>
      </c>
      <c r="H11" s="729">
        <v>10291</v>
      </c>
    </row>
    <row r="12" spans="1:8" ht="25" customHeight="1">
      <c r="B12" s="783" t="s">
        <v>3826</v>
      </c>
      <c r="C12" s="783"/>
      <c r="D12" s="783"/>
      <c r="E12" s="783"/>
      <c r="F12" s="783"/>
      <c r="G12" s="783"/>
      <c r="H12" s="783"/>
    </row>
    <row r="13" spans="1:8"/>
    <row r="14" spans="1:8" hidden="1"/>
    <row r="15" spans="1:8" hidden="1"/>
    <row r="16" spans="1:8" hidden="1"/>
    <row r="17" hidden="1"/>
    <row r="18" hidden="1"/>
    <row r="19" hidden="1"/>
    <row r="20" hidden="1"/>
    <row r="21" hidden="1"/>
    <row r="22" hidden="1"/>
    <row r="47" ht="69.75" hidden="1" customHeight="1"/>
  </sheetData>
  <mergeCells count="1">
    <mergeCell ref="B12:H1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8E16-DBA5-4AC5-BC45-9FB4B6B6C7F7}">
  <sheetPr codeName="Folha36">
    <tabColor rgb="FF0035BA"/>
  </sheetPr>
  <dimension ref="A1:K74"/>
  <sheetViews>
    <sheetView showGridLines="0" workbookViewId="0">
      <selection activeCell="B3" sqref="B3:J3"/>
    </sheetView>
  </sheetViews>
  <sheetFormatPr baseColWidth="10" defaultColWidth="0" defaultRowHeight="15" customHeight="1" zeroHeight="1"/>
  <cols>
    <col min="1" max="1" width="9.1640625" customWidth="1"/>
    <col min="2" max="2" width="7.1640625" customWidth="1"/>
    <col min="3" max="3" width="27" bestFit="1" customWidth="1"/>
    <col min="4" max="5" width="6.83203125" customWidth="1"/>
    <col min="6" max="6" width="33.5" customWidth="1"/>
    <col min="7" max="7" width="10.83203125" customWidth="1"/>
    <col min="8" max="8" width="33.5" customWidth="1"/>
    <col min="9" max="9" width="10.83203125" customWidth="1"/>
    <col min="10" max="11" width="9.1640625" customWidth="1"/>
    <col min="12" max="16384" width="9.1640625" hidden="1"/>
  </cols>
  <sheetData>
    <row r="1" spans="1:10" ht="100" customHeight="1">
      <c r="A1" s="20" t="s">
        <v>50</v>
      </c>
    </row>
    <row r="2" spans="1:10" ht="16">
      <c r="B2" s="9" t="s">
        <v>4</v>
      </c>
      <c r="C2" s="9"/>
      <c r="D2" s="9"/>
      <c r="E2" s="9"/>
      <c r="F2" s="9"/>
      <c r="G2" s="9"/>
      <c r="H2" s="9"/>
      <c r="I2" s="9"/>
      <c r="J2" s="9"/>
    </row>
    <row r="3" spans="1:10">
      <c r="B3" s="758" t="s">
        <v>498</v>
      </c>
      <c r="C3" s="758"/>
      <c r="D3" s="758"/>
      <c r="E3" s="758"/>
      <c r="F3" s="758"/>
      <c r="G3" s="758"/>
      <c r="H3" s="758"/>
      <c r="I3" s="758"/>
      <c r="J3" s="758"/>
    </row>
    <row r="4" spans="1:10" ht="20" customHeight="1">
      <c r="B4" s="756" t="s">
        <v>499</v>
      </c>
      <c r="C4" s="753"/>
      <c r="D4" s="759" t="s">
        <v>500</v>
      </c>
      <c r="E4" s="754"/>
      <c r="F4" s="759" t="s">
        <v>501</v>
      </c>
      <c r="G4" s="754"/>
      <c r="H4" s="759" t="s">
        <v>502</v>
      </c>
      <c r="I4" s="754"/>
      <c r="J4" s="756" t="s">
        <v>503</v>
      </c>
    </row>
    <row r="5" spans="1:10" ht="20" customHeight="1">
      <c r="B5" s="756"/>
      <c r="C5" s="753"/>
      <c r="D5" s="11">
        <v>2022</v>
      </c>
      <c r="E5" s="11">
        <v>2023</v>
      </c>
      <c r="F5" s="11" t="s">
        <v>504</v>
      </c>
      <c r="G5" s="11" t="s">
        <v>322</v>
      </c>
      <c r="H5" s="11" t="s">
        <v>504</v>
      </c>
      <c r="I5" s="11" t="s">
        <v>322</v>
      </c>
      <c r="J5" s="756"/>
    </row>
    <row r="6" spans="1:10" ht="15" customHeight="1">
      <c r="B6" s="810" t="s">
        <v>505</v>
      </c>
      <c r="C6" s="120" t="s">
        <v>506</v>
      </c>
      <c r="D6" s="38">
        <v>2</v>
      </c>
      <c r="E6" s="38">
        <v>2</v>
      </c>
      <c r="F6" s="121"/>
      <c r="G6" s="122"/>
      <c r="H6" s="123"/>
      <c r="I6" s="122"/>
      <c r="J6" s="38">
        <v>0</v>
      </c>
    </row>
    <row r="7" spans="1:10">
      <c r="B7" s="810"/>
      <c r="C7" s="120" t="s">
        <v>507</v>
      </c>
      <c r="D7" s="38">
        <v>4</v>
      </c>
      <c r="E7" s="38">
        <v>5</v>
      </c>
      <c r="F7" s="123" t="s">
        <v>508</v>
      </c>
      <c r="G7" s="24">
        <v>1500</v>
      </c>
      <c r="H7" s="123"/>
      <c r="I7" s="24"/>
      <c r="J7" s="38">
        <v>1</v>
      </c>
    </row>
    <row r="8" spans="1:10">
      <c r="B8" s="810"/>
      <c r="C8" s="120" t="s">
        <v>509</v>
      </c>
      <c r="D8" s="38">
        <v>10</v>
      </c>
      <c r="E8" s="38">
        <v>10</v>
      </c>
      <c r="F8" s="121"/>
      <c r="G8" s="24"/>
      <c r="H8" s="123"/>
      <c r="I8" s="24"/>
      <c r="J8" s="38">
        <v>0</v>
      </c>
    </row>
    <row r="9" spans="1:10" ht="15" customHeight="1">
      <c r="B9" s="810"/>
      <c r="C9" s="811" t="s">
        <v>510</v>
      </c>
      <c r="D9" s="38">
        <v>43</v>
      </c>
      <c r="E9" s="38">
        <v>42</v>
      </c>
      <c r="F9" s="812" t="s">
        <v>511</v>
      </c>
      <c r="G9" s="24">
        <v>191577.41</v>
      </c>
      <c r="H9" s="124" t="s">
        <v>512</v>
      </c>
      <c r="I9" s="24">
        <v>-171527.41</v>
      </c>
      <c r="J9" s="38">
        <v>-1</v>
      </c>
    </row>
    <row r="10" spans="1:10">
      <c r="B10" s="810"/>
      <c r="C10" s="811"/>
      <c r="D10" s="38"/>
      <c r="E10" s="38"/>
      <c r="F10" s="812"/>
      <c r="G10" s="24"/>
      <c r="H10" s="123" t="s">
        <v>513</v>
      </c>
      <c r="I10" s="24">
        <v>-20050</v>
      </c>
      <c r="J10" s="38"/>
    </row>
    <row r="11" spans="1:10">
      <c r="B11" s="810"/>
      <c r="C11" s="120" t="s">
        <v>514</v>
      </c>
      <c r="D11" s="38">
        <v>7</v>
      </c>
      <c r="E11" s="38">
        <v>7</v>
      </c>
      <c r="F11" s="121"/>
      <c r="G11" s="24"/>
      <c r="H11" s="123"/>
      <c r="I11" s="24"/>
      <c r="J11" s="38">
        <v>0</v>
      </c>
    </row>
    <row r="12" spans="1:10">
      <c r="B12" s="810"/>
      <c r="C12" s="120" t="s">
        <v>515</v>
      </c>
      <c r="D12" s="38">
        <v>1</v>
      </c>
      <c r="E12" s="38">
        <v>1</v>
      </c>
      <c r="F12" s="121"/>
      <c r="G12" s="24"/>
      <c r="H12" s="123"/>
      <c r="I12" s="24"/>
      <c r="J12" s="38">
        <v>0</v>
      </c>
    </row>
    <row r="13" spans="1:10">
      <c r="B13" s="810"/>
      <c r="C13" s="120" t="s">
        <v>516</v>
      </c>
      <c r="D13" s="38">
        <v>1</v>
      </c>
      <c r="E13" s="38">
        <v>1</v>
      </c>
      <c r="F13" s="121"/>
      <c r="G13" s="24"/>
      <c r="H13" s="123"/>
      <c r="I13" s="24"/>
      <c r="J13" s="38">
        <v>0</v>
      </c>
    </row>
    <row r="14" spans="1:10">
      <c r="B14" s="810"/>
      <c r="C14" s="120" t="s">
        <v>517</v>
      </c>
      <c r="D14" s="38">
        <v>1</v>
      </c>
      <c r="E14" s="38">
        <v>1</v>
      </c>
      <c r="F14" s="121"/>
      <c r="G14" s="24"/>
      <c r="H14" s="123"/>
      <c r="I14" s="24"/>
      <c r="J14" s="38">
        <v>0</v>
      </c>
    </row>
    <row r="15" spans="1:10" ht="132" customHeight="1">
      <c r="B15" s="810"/>
      <c r="C15" s="120" t="s">
        <v>518</v>
      </c>
      <c r="D15" s="38">
        <v>7</v>
      </c>
      <c r="E15" s="38">
        <v>7</v>
      </c>
      <c r="F15" s="125" t="s">
        <v>519</v>
      </c>
      <c r="G15" s="24">
        <v>75327.137599999987</v>
      </c>
      <c r="H15" s="125" t="s">
        <v>520</v>
      </c>
      <c r="I15" s="24">
        <v>-46971.558619999996</v>
      </c>
      <c r="J15" s="38">
        <v>0</v>
      </c>
    </row>
    <row r="16" spans="1:10" ht="48" customHeight="1">
      <c r="B16" s="810"/>
      <c r="C16" s="120" t="s">
        <v>521</v>
      </c>
      <c r="D16" s="38">
        <v>3</v>
      </c>
      <c r="E16" s="38">
        <v>3</v>
      </c>
      <c r="F16" s="121"/>
      <c r="G16" s="24"/>
      <c r="H16" s="123"/>
      <c r="I16" s="24"/>
      <c r="J16" s="38">
        <v>0</v>
      </c>
    </row>
    <row r="17" spans="2:10">
      <c r="B17" s="810"/>
      <c r="C17" s="120" t="s">
        <v>522</v>
      </c>
      <c r="D17" s="38">
        <v>1</v>
      </c>
      <c r="E17" s="38">
        <v>1</v>
      </c>
      <c r="F17" s="121"/>
      <c r="G17" s="24"/>
      <c r="H17" s="123"/>
      <c r="I17" s="24"/>
      <c r="J17" s="38">
        <v>0</v>
      </c>
    </row>
    <row r="18" spans="2:10">
      <c r="B18" s="810"/>
      <c r="C18" s="120" t="s">
        <v>523</v>
      </c>
      <c r="D18" s="38">
        <v>1</v>
      </c>
      <c r="E18" s="17">
        <v>1</v>
      </c>
      <c r="F18" s="121"/>
      <c r="G18" s="24"/>
      <c r="H18" s="123"/>
      <c r="I18" s="24"/>
      <c r="J18" s="38">
        <v>0</v>
      </c>
    </row>
    <row r="19" spans="2:10">
      <c r="B19" s="126"/>
      <c r="C19" s="25" t="s">
        <v>163</v>
      </c>
      <c r="D19" s="14">
        <v>81</v>
      </c>
      <c r="E19" s="14">
        <v>81</v>
      </c>
      <c r="F19" s="51"/>
      <c r="G19" s="51"/>
      <c r="H19" s="51"/>
      <c r="I19" s="51"/>
      <c r="J19" s="14">
        <v>0</v>
      </c>
    </row>
    <row r="20" spans="2:10" ht="15" customHeight="1">
      <c r="B20" s="804" t="s">
        <v>524</v>
      </c>
      <c r="C20" s="806" t="s">
        <v>525</v>
      </c>
      <c r="D20" s="808">
        <v>27</v>
      </c>
      <c r="E20" s="808">
        <v>25</v>
      </c>
      <c r="F20" s="121"/>
      <c r="G20" s="122"/>
      <c r="H20" s="123" t="s">
        <v>526</v>
      </c>
      <c r="I20" s="24">
        <v>-3.422E-2</v>
      </c>
      <c r="J20" s="808">
        <v>-2</v>
      </c>
    </row>
    <row r="21" spans="2:10" ht="38.25" customHeight="1">
      <c r="B21" s="805"/>
      <c r="C21" s="807"/>
      <c r="D21" s="809"/>
      <c r="E21" s="809"/>
      <c r="F21" s="121"/>
      <c r="G21" s="122"/>
      <c r="H21" s="127" t="s">
        <v>527</v>
      </c>
      <c r="I21" s="24">
        <v>-0.19500000000000001</v>
      </c>
      <c r="J21" s="809"/>
    </row>
    <row r="22" spans="2:10">
      <c r="B22" s="802" t="s">
        <v>56</v>
      </c>
      <c r="C22" s="803"/>
      <c r="D22" s="14">
        <v>108</v>
      </c>
      <c r="E22" s="14">
        <v>106</v>
      </c>
      <c r="F22" s="51"/>
      <c r="G22" s="128">
        <v>268404.54759999999</v>
      </c>
      <c r="H22" s="19"/>
      <c r="I22" s="128">
        <v>-238549.19784000001</v>
      </c>
      <c r="J22" s="14">
        <v>-2</v>
      </c>
    </row>
    <row r="23" spans="2:10">
      <c r="B23" s="41" t="s">
        <v>528</v>
      </c>
      <c r="C23" s="41"/>
      <c r="D23" s="41"/>
      <c r="E23" s="41"/>
      <c r="F23" s="41"/>
      <c r="G23" s="41"/>
      <c r="H23" s="41"/>
      <c r="I23" s="41"/>
      <c r="J23" s="41"/>
    </row>
    <row r="24" spans="2:10" ht="15" customHeight="1"/>
    <row r="74" ht="69.75" hidden="1" customHeight="1"/>
  </sheetData>
  <mergeCells count="15">
    <mergeCell ref="J20:J21"/>
    <mergeCell ref="B6:B18"/>
    <mergeCell ref="C9:C10"/>
    <mergeCell ref="F9:F10"/>
    <mergeCell ref="B3:J3"/>
    <mergeCell ref="B4:C5"/>
    <mergeCell ref="D4:E4"/>
    <mergeCell ref="F4:G4"/>
    <mergeCell ref="H4:I4"/>
    <mergeCell ref="J4:J5"/>
    <mergeCell ref="B22:C22"/>
    <mergeCell ref="B20:B21"/>
    <mergeCell ref="C20:C21"/>
    <mergeCell ref="D20:D21"/>
    <mergeCell ref="E20:E21"/>
  </mergeCells>
  <pageMargins left="0.7" right="0.7" top="0.75" bottom="0.75" header="0.3" footer="0.3"/>
  <drawing r:id="rId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40A2A-A657-4C99-B016-5F9135B7D92B}">
  <sheetPr codeName="Folha128">
    <tabColor rgb="FF0035BA"/>
  </sheetPr>
  <dimension ref="A1:G21"/>
  <sheetViews>
    <sheetView showGridLines="0" workbookViewId="0">
      <selection activeCell="B2" sqref="B2:C2"/>
    </sheetView>
  </sheetViews>
  <sheetFormatPr baseColWidth="10" defaultColWidth="0" defaultRowHeight="15" customHeight="1" zeroHeight="1"/>
  <cols>
    <col min="1" max="1" width="9.1640625" customWidth="1"/>
    <col min="2" max="2" width="20.5" customWidth="1"/>
    <col min="3" max="3" width="12.5" customWidth="1"/>
    <col min="4" max="4" width="89.5" customWidth="1"/>
    <col min="5" max="5" width="14.6640625" hidden="1" customWidth="1"/>
    <col min="6" max="6" width="27" hidden="1" customWidth="1"/>
    <col min="7" max="7" width="24.83203125" hidden="1" customWidth="1"/>
    <col min="8" max="16384" width="9.1640625" hidden="1"/>
  </cols>
  <sheetData>
    <row r="1" spans="1:6" ht="100" customHeight="1">
      <c r="A1" s="153" t="s">
        <v>50</v>
      </c>
    </row>
    <row r="2" spans="1:6" ht="90" customHeight="1">
      <c r="B2" s="781" t="s">
        <v>3851</v>
      </c>
      <c r="C2" s="781"/>
      <c r="D2" s="57"/>
      <c r="E2" s="9"/>
      <c r="F2" s="9"/>
    </row>
    <row r="3" spans="1:6">
      <c r="B3" s="927" t="s">
        <v>832</v>
      </c>
      <c r="C3" s="927"/>
      <c r="D3" s="751"/>
      <c r="E3" s="10"/>
      <c r="F3" s="10"/>
    </row>
    <row r="4" spans="1:6" ht="20" customHeight="1">
      <c r="B4" s="455" t="s">
        <v>3852</v>
      </c>
      <c r="C4" s="455">
        <v>2023</v>
      </c>
    </row>
    <row r="5" spans="1:6">
      <c r="B5" s="710" t="s">
        <v>3853</v>
      </c>
      <c r="C5" s="730">
        <v>131.69999999999999</v>
      </c>
    </row>
    <row r="6" spans="1:6">
      <c r="B6" s="712" t="s">
        <v>3854</v>
      </c>
      <c r="C6" s="731">
        <v>14.1</v>
      </c>
    </row>
    <row r="7" spans="1:6">
      <c r="B7" s="712" t="s">
        <v>3855</v>
      </c>
      <c r="C7" s="731">
        <v>1.6</v>
      </c>
    </row>
    <row r="8" spans="1:6">
      <c r="B8" s="712" t="s">
        <v>3856</v>
      </c>
      <c r="C8" s="731">
        <v>0.8</v>
      </c>
    </row>
    <row r="9" spans="1:6">
      <c r="B9" s="716" t="s">
        <v>56</v>
      </c>
      <c r="C9" s="732">
        <v>148.19999999999999</v>
      </c>
    </row>
    <row r="10" spans="1:6">
      <c r="B10" s="41" t="s">
        <v>3833</v>
      </c>
      <c r="C10" s="41"/>
    </row>
    <row r="11" spans="1:6"/>
    <row r="12" spans="1:6" hidden="1"/>
    <row r="13" spans="1:6" hidden="1"/>
    <row r="14" spans="1:6" hidden="1"/>
    <row r="15" spans="1:6" hidden="1"/>
    <row r="16" spans="1:6" hidden="1"/>
    <row r="17" hidden="1"/>
    <row r="18" hidden="1"/>
    <row r="19" hidden="1"/>
    <row r="20" hidden="1"/>
    <row r="21" hidden="1"/>
  </sheetData>
  <mergeCells count="2">
    <mergeCell ref="B3:C3"/>
    <mergeCell ref="B2:C2"/>
  </mergeCells>
  <pageMargins left="0.7" right="0.7" top="0.75" bottom="0.75" header="0.3" footer="0.3"/>
  <pageSetup paperSize="9" orientation="portrait" r:id="rId1"/>
  <drawing r:id="rId2"/>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514DE-51FF-4E44-A63A-B0316DA41409}">
  <sheetPr codeName="Folha125">
    <tabColor rgb="FF0035BA"/>
  </sheetPr>
  <dimension ref="A1:G49"/>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4.1640625" customWidth="1"/>
    <col min="7" max="7" width="24.83203125" customWidth="1"/>
    <col min="8" max="16384" width="9.1640625" hidden="1"/>
  </cols>
  <sheetData>
    <row r="1" spans="1:6" ht="100" customHeight="1">
      <c r="A1" s="153" t="s">
        <v>50</v>
      </c>
    </row>
    <row r="2" spans="1:6" ht="16">
      <c r="B2" s="9" t="s">
        <v>5681</v>
      </c>
      <c r="C2" s="9"/>
      <c r="D2" s="9"/>
      <c r="E2" s="9"/>
      <c r="F2" s="9"/>
    </row>
    <row r="3" spans="1:6" ht="16" thickBot="1">
      <c r="B3" s="758" t="s">
        <v>832</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7549.85507435</v>
      </c>
      <c r="D6" s="22">
        <v>7059.06585335</v>
      </c>
      <c r="E6" s="22">
        <v>6864.6424949900002</v>
      </c>
      <c r="F6" s="22">
        <v>6567.8102298100002</v>
      </c>
    </row>
    <row r="7" spans="1:6">
      <c r="B7" s="148" t="s">
        <v>801</v>
      </c>
      <c r="C7" s="119">
        <v>5382.2020949999996</v>
      </c>
      <c r="D7" s="119">
        <v>5382.2020949999996</v>
      </c>
      <c r="E7" s="119">
        <v>5353.9723616199999</v>
      </c>
      <c r="F7" s="119">
        <v>5353.9723616199999</v>
      </c>
    </row>
    <row r="8" spans="1:6">
      <c r="B8" s="148" t="s">
        <v>802</v>
      </c>
      <c r="C8" s="119">
        <v>859.31634235000001</v>
      </c>
      <c r="D8" s="119">
        <v>859.31634235000001</v>
      </c>
      <c r="E8" s="119">
        <v>615.75449958000002</v>
      </c>
      <c r="F8" s="119">
        <v>615.75449958000002</v>
      </c>
    </row>
    <row r="9" spans="1:6">
      <c r="B9" s="148" t="s">
        <v>803</v>
      </c>
      <c r="C9" s="119">
        <v>22.043492000000001</v>
      </c>
      <c r="D9" s="119">
        <v>22.043492000000001</v>
      </c>
      <c r="E9" s="119">
        <v>14.226595939999999</v>
      </c>
      <c r="F9" s="119">
        <v>14.226595939999999</v>
      </c>
    </row>
    <row r="10" spans="1:6">
      <c r="B10" s="149" t="s">
        <v>868</v>
      </c>
      <c r="C10" s="119">
        <v>0</v>
      </c>
      <c r="D10" s="119" t="s">
        <v>330</v>
      </c>
      <c r="E10" s="119">
        <v>0</v>
      </c>
      <c r="F10" s="119" t="s">
        <v>330</v>
      </c>
    </row>
    <row r="11" spans="1:6">
      <c r="B11" s="148" t="s">
        <v>804</v>
      </c>
      <c r="C11" s="119">
        <v>1081.1870289999999</v>
      </c>
      <c r="D11" s="119">
        <v>590.39780800000005</v>
      </c>
      <c r="E11" s="119">
        <v>845.33036402000005</v>
      </c>
      <c r="F11" s="119">
        <v>548.49809884000001</v>
      </c>
    </row>
    <row r="12" spans="1:6">
      <c r="B12" s="149" t="s">
        <v>805</v>
      </c>
      <c r="C12" s="119">
        <v>490.789221</v>
      </c>
      <c r="D12" s="119" t="s">
        <v>330</v>
      </c>
      <c r="E12" s="119">
        <v>296.83226517999998</v>
      </c>
      <c r="F12" s="119" t="s">
        <v>330</v>
      </c>
    </row>
    <row r="13" spans="1:6">
      <c r="B13" s="148" t="s">
        <v>806</v>
      </c>
      <c r="C13" s="119">
        <v>0</v>
      </c>
      <c r="D13" s="119">
        <v>0</v>
      </c>
      <c r="E13" s="119">
        <v>0</v>
      </c>
      <c r="F13" s="119">
        <v>0</v>
      </c>
    </row>
    <row r="14" spans="1:6">
      <c r="B14" s="149" t="s">
        <v>869</v>
      </c>
      <c r="C14" s="119">
        <v>0</v>
      </c>
      <c r="D14" s="119" t="s">
        <v>330</v>
      </c>
      <c r="E14" s="119">
        <v>0</v>
      </c>
      <c r="F14" s="119" t="s">
        <v>330</v>
      </c>
    </row>
    <row r="15" spans="1:6">
      <c r="B15" s="148" t="s">
        <v>807</v>
      </c>
      <c r="C15" s="119">
        <v>205.10611599999999</v>
      </c>
      <c r="D15" s="119">
        <v>205.10611599999999</v>
      </c>
      <c r="E15" s="119">
        <v>35.358673830000001</v>
      </c>
      <c r="F15" s="119">
        <v>35.358673830000001</v>
      </c>
    </row>
    <row r="16" spans="1:6">
      <c r="B16" s="21" t="s">
        <v>808</v>
      </c>
      <c r="C16" s="22">
        <v>544.57619699999998</v>
      </c>
      <c r="D16" s="22">
        <v>434.941326</v>
      </c>
      <c r="E16" s="22">
        <v>276.70475228999999</v>
      </c>
      <c r="F16" s="22">
        <v>235.20121141000001</v>
      </c>
    </row>
    <row r="17" spans="2:6">
      <c r="B17" s="148" t="s">
        <v>809</v>
      </c>
      <c r="C17" s="119">
        <v>229.23759799999999</v>
      </c>
      <c r="D17" s="119">
        <v>229.23759799999999</v>
      </c>
      <c r="E17" s="119">
        <v>56.711174139999997</v>
      </c>
      <c r="F17" s="119">
        <v>56.711174139999997</v>
      </c>
    </row>
    <row r="18" spans="2:6">
      <c r="B18" s="148" t="s">
        <v>810</v>
      </c>
      <c r="C18" s="119">
        <v>150.37523300000001</v>
      </c>
      <c r="D18" s="119">
        <v>40.740361999999998</v>
      </c>
      <c r="E18" s="119">
        <v>55.030215050000002</v>
      </c>
      <c r="F18" s="119">
        <v>13.52667417</v>
      </c>
    </row>
    <row r="19" spans="2:6">
      <c r="B19" s="149" t="s">
        <v>811</v>
      </c>
      <c r="C19" s="119">
        <v>109.634871</v>
      </c>
      <c r="D19" s="119" t="s">
        <v>330</v>
      </c>
      <c r="E19" s="119">
        <v>41.503540880000003</v>
      </c>
      <c r="F19" s="119" t="s">
        <v>330</v>
      </c>
    </row>
    <row r="20" spans="2:6">
      <c r="B20" s="148" t="s">
        <v>812</v>
      </c>
      <c r="C20" s="119">
        <v>42.972147999999997</v>
      </c>
      <c r="D20" s="119">
        <v>42.972147999999997</v>
      </c>
      <c r="E20" s="119">
        <v>42.972147100000001</v>
      </c>
      <c r="F20" s="119">
        <v>42.972147100000001</v>
      </c>
    </row>
    <row r="21" spans="2:6">
      <c r="B21" s="149" t="s">
        <v>870</v>
      </c>
      <c r="C21" s="119">
        <v>0</v>
      </c>
      <c r="D21" s="119" t="s">
        <v>330</v>
      </c>
      <c r="E21" s="119">
        <v>0</v>
      </c>
      <c r="F21" s="119" t="s">
        <v>330</v>
      </c>
    </row>
    <row r="22" spans="2:6">
      <c r="B22" s="148" t="s">
        <v>813</v>
      </c>
      <c r="C22" s="119">
        <v>121.991218</v>
      </c>
      <c r="D22" s="119">
        <v>121.991218</v>
      </c>
      <c r="E22" s="119">
        <v>121.99121599999999</v>
      </c>
      <c r="F22" s="119">
        <v>121.99121599999999</v>
      </c>
    </row>
    <row r="23" spans="2:6">
      <c r="B23" s="149" t="s">
        <v>871</v>
      </c>
      <c r="C23" s="119">
        <v>0</v>
      </c>
      <c r="D23" s="119" t="s">
        <v>330</v>
      </c>
      <c r="E23" s="119">
        <v>0</v>
      </c>
      <c r="F23" s="119" t="s">
        <v>330</v>
      </c>
    </row>
    <row r="24" spans="2:6">
      <c r="B24" s="148" t="s">
        <v>814</v>
      </c>
      <c r="C24" s="119">
        <v>0</v>
      </c>
      <c r="D24" s="119">
        <v>0</v>
      </c>
      <c r="E24" s="119">
        <v>0</v>
      </c>
      <c r="F24" s="119">
        <v>0</v>
      </c>
    </row>
    <row r="25" spans="2:6" ht="15" customHeight="1">
      <c r="B25" s="13" t="s">
        <v>815</v>
      </c>
      <c r="C25" s="19">
        <v>8094.4312713500003</v>
      </c>
      <c r="D25" s="19">
        <v>7494.0071793500001</v>
      </c>
      <c r="E25" s="19">
        <v>7141.3472472800004</v>
      </c>
      <c r="F25" s="19">
        <v>6803.0114412200001</v>
      </c>
    </row>
    <row r="26" spans="2:6" ht="15" customHeight="1">
      <c r="B26" s="13" t="s">
        <v>816</v>
      </c>
      <c r="C26" s="19">
        <v>7929.4679053500004</v>
      </c>
      <c r="D26" s="19">
        <v>7329.0438133500002</v>
      </c>
      <c r="E26" s="19">
        <v>6976.3838841799998</v>
      </c>
      <c r="F26" s="19">
        <v>6638.0480781200004</v>
      </c>
    </row>
    <row r="27" spans="2:6" ht="15" customHeight="1">
      <c r="B27" s="148" t="s">
        <v>817</v>
      </c>
      <c r="C27" s="119" t="s">
        <v>330</v>
      </c>
      <c r="D27" s="119">
        <v>600.42409199999997</v>
      </c>
      <c r="E27" s="119" t="s">
        <v>330</v>
      </c>
      <c r="F27" s="119">
        <v>338.33580605999998</v>
      </c>
    </row>
    <row r="28" spans="2:6" ht="15" customHeight="1">
      <c r="B28" s="783" t="s">
        <v>2806</v>
      </c>
      <c r="C28" s="816"/>
      <c r="D28" s="816"/>
      <c r="E28" s="816"/>
      <c r="F28" s="816"/>
    </row>
    <row r="29" spans="2:6" ht="15" customHeight="1"/>
    <row r="49" ht="69.75" hidden="1" customHeight="1"/>
  </sheetData>
  <mergeCells count="5">
    <mergeCell ref="B4:B5"/>
    <mergeCell ref="C4:D4"/>
    <mergeCell ref="E4:F4"/>
    <mergeCell ref="B28:F28"/>
    <mergeCell ref="B3:F3"/>
  </mergeCells>
  <pageMargins left="0.7" right="0.7" top="0.75" bottom="0.75" header="0.3" footer="0.3"/>
  <drawing r:id="rId1"/>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089F0-8AC7-4D31-B1FB-A460EB0093A9}">
  <sheetPr codeName="Folha64">
    <tabColor rgb="FF0035BA"/>
  </sheetPr>
  <dimension ref="A1:G67"/>
  <sheetViews>
    <sheetView showGridLines="0" workbookViewId="0">
      <selection activeCell="B3" sqref="B3:F3"/>
    </sheetView>
  </sheetViews>
  <sheetFormatPr baseColWidth="10" defaultColWidth="0" defaultRowHeight="15" customHeight="1" zeroHeight="1"/>
  <cols>
    <col min="1" max="1" width="9.1640625" customWidth="1"/>
    <col min="2" max="2" width="31.5" customWidth="1"/>
    <col min="3" max="6" width="15.5" customWidth="1"/>
    <col min="7" max="7" width="28.1640625" customWidth="1"/>
    <col min="8" max="16384" width="9.1640625" hidden="1"/>
  </cols>
  <sheetData>
    <row r="1" spans="1:6" ht="100" customHeight="1">
      <c r="A1" s="20" t="s">
        <v>50</v>
      </c>
    </row>
    <row r="2" spans="1:6" ht="16">
      <c r="B2" s="9" t="s">
        <v>5682</v>
      </c>
      <c r="C2" s="9"/>
      <c r="D2" s="9"/>
      <c r="E2" s="9"/>
      <c r="F2" s="9"/>
    </row>
    <row r="3" spans="1:6">
      <c r="B3" s="758" t="s">
        <v>51</v>
      </c>
      <c r="C3" s="758"/>
      <c r="D3" s="758"/>
      <c r="E3" s="758"/>
      <c r="F3" s="758"/>
    </row>
    <row r="4" spans="1:6" ht="30" customHeight="1">
      <c r="B4" s="351" t="s">
        <v>833</v>
      </c>
      <c r="C4" s="352" t="s">
        <v>845</v>
      </c>
      <c r="D4" s="352" t="s">
        <v>846</v>
      </c>
      <c r="E4" s="352" t="s">
        <v>3415</v>
      </c>
      <c r="F4" s="352" t="s">
        <v>3411</v>
      </c>
    </row>
    <row r="5" spans="1:6" ht="15" customHeight="1">
      <c r="B5" s="353" t="s">
        <v>767</v>
      </c>
      <c r="C5" s="151">
        <v>6014696155.8999996</v>
      </c>
      <c r="D5" s="151">
        <v>5983626961.6400003</v>
      </c>
      <c r="E5" s="119">
        <v>99.483445323675696</v>
      </c>
      <c r="F5" s="119">
        <v>87.955457598555142</v>
      </c>
    </row>
    <row r="6" spans="1:6" ht="15" customHeight="1">
      <c r="B6" s="353" t="s">
        <v>3412</v>
      </c>
      <c r="C6" s="151">
        <v>406317316.44999999</v>
      </c>
      <c r="D6" s="151">
        <v>359827546.45000005</v>
      </c>
      <c r="E6" s="119">
        <v>88.558260227208208</v>
      </c>
      <c r="F6" s="119">
        <v>5.2892328862527833</v>
      </c>
    </row>
    <row r="7" spans="1:6" ht="15" customHeight="1">
      <c r="B7" s="353" t="s">
        <v>3413</v>
      </c>
      <c r="C7" s="151">
        <v>157608093</v>
      </c>
      <c r="D7" s="151">
        <v>140863501.44999996</v>
      </c>
      <c r="E7" s="119">
        <v>89.375804737387412</v>
      </c>
      <c r="F7" s="119">
        <v>2.070602630878863</v>
      </c>
    </row>
    <row r="8" spans="1:6" ht="15" customHeight="1">
      <c r="B8" s="353" t="s">
        <v>768</v>
      </c>
      <c r="C8" s="151">
        <v>915385614</v>
      </c>
      <c r="D8" s="151">
        <v>318693431.68000001</v>
      </c>
      <c r="E8" s="119">
        <v>34.815210858229634</v>
      </c>
      <c r="F8" s="119">
        <v>4.6845879258130658</v>
      </c>
    </row>
    <row r="9" spans="1:6" ht="15" customHeight="1">
      <c r="B9" s="354" t="s">
        <v>842</v>
      </c>
      <c r="C9" s="142">
        <v>7494007179.3499994</v>
      </c>
      <c r="D9" s="142">
        <v>6803019533.9900026</v>
      </c>
      <c r="E9" s="19">
        <v>90.779463792561643</v>
      </c>
      <c r="F9" s="19">
        <v>100</v>
      </c>
    </row>
    <row r="10" spans="1:6" ht="15" customHeight="1">
      <c r="B10" s="354" t="s">
        <v>843</v>
      </c>
      <c r="C10" s="142">
        <v>7329043813.3499994</v>
      </c>
      <c r="D10" s="142">
        <v>6638048078.1199999</v>
      </c>
      <c r="E10" s="19">
        <v>90.571816012733649</v>
      </c>
      <c r="F10" s="364"/>
    </row>
    <row r="11" spans="1:6" ht="15" customHeight="1">
      <c r="B11" s="355" t="s">
        <v>3414</v>
      </c>
      <c r="C11" s="356"/>
      <c r="D11" s="356"/>
      <c r="E11" s="357"/>
      <c r="F11" s="358"/>
    </row>
    <row r="12" spans="1:6" ht="15" customHeight="1">
      <c r="B12" s="359" t="s">
        <v>789</v>
      </c>
      <c r="C12" s="151">
        <v>42972148</v>
      </c>
      <c r="D12" s="151">
        <v>42972147.100000001</v>
      </c>
      <c r="E12" s="357"/>
      <c r="F12" s="360"/>
    </row>
    <row r="13" spans="1:6" ht="15" customHeight="1">
      <c r="B13" s="361" t="s">
        <v>790</v>
      </c>
      <c r="C13" s="151">
        <v>121991218</v>
      </c>
      <c r="D13" s="151">
        <v>121991216</v>
      </c>
      <c r="E13" s="357"/>
      <c r="F13" s="362"/>
    </row>
    <row r="14" spans="1:6" ht="15" customHeight="1">
      <c r="B14" s="799" t="s">
        <v>5835</v>
      </c>
      <c r="C14" s="799"/>
      <c r="D14" s="799"/>
      <c r="E14" s="799"/>
      <c r="F14" s="363"/>
    </row>
    <row r="15" spans="1:6" ht="15" customHeight="1"/>
    <row r="67" ht="69.75" hidden="1" customHeight="1"/>
  </sheetData>
  <mergeCells count="2">
    <mergeCell ref="B14:E14"/>
    <mergeCell ref="B3:F3"/>
  </mergeCells>
  <pageMargins left="0.7" right="0.7" top="0.75" bottom="0.75" header="0.3" footer="0.3"/>
  <drawing r:id="rId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F58-33A3-4D8D-A0A5-90BC05A5000C}">
  <sheetPr codeName="Folha126">
    <tabColor rgb="FF0035BA"/>
  </sheetPr>
  <dimension ref="A1:G23"/>
  <sheetViews>
    <sheetView showGridLines="0" workbookViewId="0">
      <selection activeCell="B2" sqref="B2"/>
    </sheetView>
  </sheetViews>
  <sheetFormatPr baseColWidth="10" defaultColWidth="0" defaultRowHeight="15" customHeight="1" zeroHeight="1"/>
  <cols>
    <col min="1" max="1" width="9.1640625" customWidth="1"/>
    <col min="2" max="2" width="90.1640625" customWidth="1"/>
    <col min="3" max="5" width="14.6640625" customWidth="1"/>
    <col min="6" max="6" width="10.33203125" customWidth="1"/>
    <col min="7" max="7" width="24.83203125" hidden="1" customWidth="1"/>
    <col min="8" max="16384" width="9.1640625" hidden="1"/>
  </cols>
  <sheetData>
    <row r="1" spans="1:6" ht="100" customHeight="1">
      <c r="A1" s="153" t="s">
        <v>50</v>
      </c>
    </row>
    <row r="2" spans="1:6" ht="16">
      <c r="B2" s="9" t="s">
        <v>5683</v>
      </c>
      <c r="C2" s="9"/>
      <c r="D2" s="9"/>
      <c r="E2" s="9"/>
      <c r="F2" s="9"/>
    </row>
    <row r="3" spans="1:6">
      <c r="B3" s="790" t="s">
        <v>51</v>
      </c>
      <c r="C3" s="790"/>
      <c r="D3" s="790"/>
      <c r="E3" s="790"/>
      <c r="F3" s="10"/>
    </row>
    <row r="4" spans="1:6" ht="40" customHeight="1">
      <c r="B4" s="11" t="s">
        <v>833</v>
      </c>
      <c r="C4" s="11" t="s">
        <v>845</v>
      </c>
      <c r="D4" s="11" t="s">
        <v>846</v>
      </c>
      <c r="E4" s="11" t="s">
        <v>847</v>
      </c>
    </row>
    <row r="5" spans="1:6">
      <c r="B5" s="43" t="s">
        <v>862</v>
      </c>
      <c r="C5" s="119">
        <v>53.592018000000003</v>
      </c>
      <c r="D5" s="119">
        <v>49.673742189999999</v>
      </c>
      <c r="E5" s="119">
        <v>0.69557942598183797</v>
      </c>
    </row>
    <row r="6" spans="1:6">
      <c r="B6" s="43" t="s">
        <v>835</v>
      </c>
      <c r="C6" s="119">
        <v>0</v>
      </c>
      <c r="D6" s="119">
        <v>0</v>
      </c>
      <c r="E6" s="119" t="s">
        <v>137</v>
      </c>
    </row>
    <row r="7" spans="1:6">
      <c r="B7" s="43" t="s">
        <v>914</v>
      </c>
      <c r="C7" s="119">
        <v>158.07808835</v>
      </c>
      <c r="D7" s="119">
        <v>138.70123916</v>
      </c>
      <c r="E7" s="119">
        <v>1.94222790682569</v>
      </c>
    </row>
    <row r="8" spans="1:6">
      <c r="B8" s="43" t="s">
        <v>878</v>
      </c>
      <c r="C8" s="119">
        <v>6757.6782000000003</v>
      </c>
      <c r="D8" s="119">
        <v>6665.64602853</v>
      </c>
      <c r="E8" s="119">
        <v>93.338774851885503</v>
      </c>
    </row>
    <row r="9" spans="1:6">
      <c r="B9" s="43" t="s">
        <v>916</v>
      </c>
      <c r="C9" s="119">
        <v>160.880146</v>
      </c>
      <c r="D9" s="119">
        <v>142.07343914</v>
      </c>
      <c r="E9" s="119">
        <v>1.98944868832857</v>
      </c>
    </row>
    <row r="10" spans="1:6">
      <c r="B10" s="43" t="s">
        <v>864</v>
      </c>
      <c r="C10" s="119">
        <v>4.8443E-2</v>
      </c>
      <c r="D10" s="119">
        <v>0</v>
      </c>
      <c r="E10" s="119" t="s">
        <v>137</v>
      </c>
    </row>
    <row r="11" spans="1:6">
      <c r="B11" s="43" t="s">
        <v>865</v>
      </c>
      <c r="C11" s="119">
        <v>0.33423999999999998</v>
      </c>
      <c r="D11" s="119">
        <v>0.11825545</v>
      </c>
      <c r="E11" s="119">
        <v>1.6559263386196699E-3</v>
      </c>
    </row>
    <row r="12" spans="1:6">
      <c r="B12" s="43" t="s">
        <v>866</v>
      </c>
      <c r="C12" s="119">
        <v>3.1976999999999998E-2</v>
      </c>
      <c r="D12" s="119">
        <v>7.1318E-4</v>
      </c>
      <c r="E12" s="119">
        <v>9.98663102780273E-6</v>
      </c>
    </row>
    <row r="13" spans="1:6">
      <c r="B13" s="43" t="s">
        <v>918</v>
      </c>
      <c r="C13" s="119">
        <v>116.985675</v>
      </c>
      <c r="D13" s="119">
        <v>66.951400140000004</v>
      </c>
      <c r="E13" s="119">
        <v>0.93751777951283</v>
      </c>
    </row>
    <row r="14" spans="1:6" ht="15" customHeight="1">
      <c r="B14" s="43" t="s">
        <v>840</v>
      </c>
      <c r="C14" s="119">
        <v>845.96915100000001</v>
      </c>
      <c r="D14" s="119">
        <v>78.182429490000004</v>
      </c>
      <c r="E14" s="119">
        <v>1.09478543449597</v>
      </c>
    </row>
    <row r="15" spans="1:6" ht="15" customHeight="1">
      <c r="B15" s="43" t="s">
        <v>867</v>
      </c>
      <c r="C15" s="119">
        <v>0.83333299999999999</v>
      </c>
      <c r="D15" s="119">
        <v>0</v>
      </c>
      <c r="E15" s="119" t="s">
        <v>137</v>
      </c>
    </row>
    <row r="16" spans="1:6" ht="15" customHeight="1">
      <c r="B16" s="13" t="s">
        <v>841</v>
      </c>
      <c r="C16" s="19">
        <v>8094.4312713500003</v>
      </c>
      <c r="D16" s="19">
        <v>7141.3472472800004</v>
      </c>
      <c r="E16" s="19" t="s">
        <v>330</v>
      </c>
    </row>
    <row r="17" spans="2:5" ht="15" customHeight="1">
      <c r="B17" s="13" t="s">
        <v>842</v>
      </c>
      <c r="C17" s="19">
        <v>7494.0071793500001</v>
      </c>
      <c r="D17" s="19">
        <v>6803.0114412200001</v>
      </c>
      <c r="E17" s="19" t="s">
        <v>330</v>
      </c>
    </row>
    <row r="18" spans="2:5" ht="15" customHeight="1">
      <c r="B18" s="13" t="s">
        <v>843</v>
      </c>
      <c r="C18" s="19">
        <v>7329.0438133500002</v>
      </c>
      <c r="D18" s="19">
        <v>6638.0480781200004</v>
      </c>
      <c r="E18" s="19" t="s">
        <v>330</v>
      </c>
    </row>
    <row r="19" spans="2:5" ht="15" customHeight="1">
      <c r="B19" s="152" t="s">
        <v>844</v>
      </c>
      <c r="C19" s="119" t="s">
        <v>330</v>
      </c>
      <c r="D19" s="119" t="s">
        <v>330</v>
      </c>
      <c r="E19" s="119" t="s">
        <v>330</v>
      </c>
    </row>
    <row r="20" spans="2:5" ht="15" customHeight="1">
      <c r="B20" s="43" t="s">
        <v>789</v>
      </c>
      <c r="C20" s="119">
        <v>42.972147999999997</v>
      </c>
      <c r="D20" s="119">
        <v>42.972147100000001</v>
      </c>
      <c r="E20" s="119" t="s">
        <v>330</v>
      </c>
    </row>
    <row r="21" spans="2:5" ht="15" customHeight="1">
      <c r="B21" s="43" t="s">
        <v>790</v>
      </c>
      <c r="C21" s="119">
        <v>121.991218</v>
      </c>
      <c r="D21" s="119">
        <v>121.99121599999999</v>
      </c>
      <c r="E21" s="119" t="s">
        <v>330</v>
      </c>
    </row>
    <row r="22" spans="2:5" ht="15" customHeight="1">
      <c r="B22" s="41" t="s">
        <v>2806</v>
      </c>
      <c r="C22" s="41"/>
      <c r="D22" s="41"/>
      <c r="E22" s="41"/>
    </row>
    <row r="23" spans="2:5" ht="15" customHeight="1"/>
  </sheetData>
  <mergeCells count="1">
    <mergeCell ref="B3:E3"/>
  </mergeCells>
  <pageMargins left="0.7" right="0.7" top="0.75" bottom="0.75" header="0.3" footer="0.3"/>
  <pageSetup paperSize="9" orientation="portrait" r:id="rId1"/>
  <drawing r:id="rId2"/>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79FC7-740F-450A-8CFF-F2FB55693054}">
  <sheetPr codeName="Folha212">
    <tabColor rgb="FF0035BA"/>
  </sheetPr>
  <dimension ref="A1:G48"/>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4.1640625" customWidth="1"/>
    <col min="7" max="7" width="24.83203125" customWidth="1"/>
    <col min="8" max="16384" width="9.1640625" hidden="1"/>
  </cols>
  <sheetData>
    <row r="1" spans="1:6" ht="100" customHeight="1">
      <c r="A1" s="153" t="s">
        <v>50</v>
      </c>
    </row>
    <row r="2" spans="1:6" ht="16">
      <c r="B2" s="9" t="s">
        <v>5684</v>
      </c>
      <c r="C2" s="9"/>
      <c r="D2" s="9"/>
      <c r="E2" s="9"/>
      <c r="F2" s="9"/>
    </row>
    <row r="3" spans="1:6" ht="16" thickBot="1">
      <c r="B3" s="758" t="s">
        <v>923</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29928.955861999999</v>
      </c>
      <c r="D6" s="22">
        <v>23616.352086999999</v>
      </c>
      <c r="E6" s="22">
        <v>29584.4960851</v>
      </c>
      <c r="F6" s="22">
        <v>23274.19395882</v>
      </c>
    </row>
    <row r="7" spans="1:6">
      <c r="B7" s="148" t="s">
        <v>801</v>
      </c>
      <c r="C7" s="119">
        <v>470.71440000000001</v>
      </c>
      <c r="D7" s="119">
        <v>470.71440000000001</v>
      </c>
      <c r="E7" s="119">
        <v>426.03498504999999</v>
      </c>
      <c r="F7" s="119">
        <v>426.03498504999999</v>
      </c>
    </row>
    <row r="8" spans="1:6">
      <c r="B8" s="148" t="s">
        <v>802</v>
      </c>
      <c r="C8" s="119">
        <v>329.74633299999999</v>
      </c>
      <c r="D8" s="119">
        <v>329.74633299999999</v>
      </c>
      <c r="E8" s="119">
        <v>276.51392683</v>
      </c>
      <c r="F8" s="119">
        <v>276.51392683</v>
      </c>
    </row>
    <row r="9" spans="1:6">
      <c r="B9" s="148" t="s">
        <v>803</v>
      </c>
      <c r="C9" s="119">
        <v>7.5639900000000004</v>
      </c>
      <c r="D9" s="119">
        <v>7.5639900000000004</v>
      </c>
      <c r="E9" s="119">
        <v>7.1018950499999995</v>
      </c>
      <c r="F9" s="119">
        <v>7.1018950499999995</v>
      </c>
    </row>
    <row r="10" spans="1:6">
      <c r="B10" s="149" t="s">
        <v>868</v>
      </c>
      <c r="C10" s="119">
        <v>0</v>
      </c>
      <c r="D10" s="119"/>
      <c r="E10" s="119">
        <v>0</v>
      </c>
      <c r="F10" s="119"/>
    </row>
    <row r="11" spans="1:6">
      <c r="B11" s="148" t="s">
        <v>804</v>
      </c>
      <c r="C11" s="119">
        <v>28529.077434999999</v>
      </c>
      <c r="D11" s="119">
        <v>22216.47366</v>
      </c>
      <c r="E11" s="119">
        <v>28359.193335310003</v>
      </c>
      <c r="F11" s="119">
        <v>22048.89120903</v>
      </c>
    </row>
    <row r="12" spans="1:6">
      <c r="B12" s="149" t="s">
        <v>805</v>
      </c>
      <c r="C12" s="119">
        <v>6312.6037749999996</v>
      </c>
      <c r="D12" s="119"/>
      <c r="E12" s="119">
        <v>6310.3021262799994</v>
      </c>
      <c r="F12" s="119"/>
    </row>
    <row r="13" spans="1:6">
      <c r="B13" s="148" t="s">
        <v>806</v>
      </c>
      <c r="C13" s="119">
        <v>554.63406699999996</v>
      </c>
      <c r="D13" s="119">
        <v>554.63406699999996</v>
      </c>
      <c r="E13" s="119">
        <v>504.63376699999998</v>
      </c>
      <c r="F13" s="119">
        <v>504.63376699999998</v>
      </c>
    </row>
    <row r="14" spans="1:6">
      <c r="B14" s="148" t="s">
        <v>807</v>
      </c>
      <c r="C14" s="119">
        <v>37.219636999999999</v>
      </c>
      <c r="D14" s="119">
        <v>37.219636999999999</v>
      </c>
      <c r="E14" s="119">
        <v>11.018175859999999</v>
      </c>
      <c r="F14" s="119">
        <v>11.018175859999999</v>
      </c>
    </row>
    <row r="15" spans="1:6">
      <c r="B15" s="21" t="s">
        <v>808</v>
      </c>
      <c r="C15" s="22">
        <v>4574.4814569999999</v>
      </c>
      <c r="D15" s="22">
        <v>4549.2423790000003</v>
      </c>
      <c r="E15" s="22">
        <v>3845.4401269</v>
      </c>
      <c r="F15" s="22">
        <v>3833.1655086799997</v>
      </c>
    </row>
    <row r="16" spans="1:6">
      <c r="B16" s="148" t="s">
        <v>809</v>
      </c>
      <c r="C16" s="119">
        <v>94.848575999999994</v>
      </c>
      <c r="D16" s="119">
        <v>94.848575999999994</v>
      </c>
      <c r="E16" s="119">
        <v>46.344701619999995</v>
      </c>
      <c r="F16" s="119">
        <v>46.344701619999995</v>
      </c>
    </row>
    <row r="17" spans="2:6">
      <c r="B17" s="148" t="s">
        <v>810</v>
      </c>
      <c r="C17" s="119">
        <v>36.169772999999999</v>
      </c>
      <c r="D17" s="119">
        <v>11.115648</v>
      </c>
      <c r="E17" s="119">
        <v>15.7062139</v>
      </c>
      <c r="F17" s="119">
        <v>3.6139704500000001</v>
      </c>
    </row>
    <row r="18" spans="2:6">
      <c r="B18" s="149" t="s">
        <v>811</v>
      </c>
      <c r="C18" s="119">
        <v>25.054124999999999</v>
      </c>
      <c r="D18" s="119"/>
      <c r="E18" s="119">
        <v>12.09224345</v>
      </c>
      <c r="F18" s="119"/>
    </row>
    <row r="19" spans="2:6">
      <c r="B19" s="148" t="s">
        <v>812</v>
      </c>
      <c r="C19" s="119">
        <v>4043.4631079999999</v>
      </c>
      <c r="D19" s="119">
        <v>4043.278155</v>
      </c>
      <c r="E19" s="119">
        <v>3783.3892113800002</v>
      </c>
      <c r="F19" s="119">
        <v>3783.2068366100002</v>
      </c>
    </row>
    <row r="20" spans="2:6">
      <c r="B20" s="149" t="s">
        <v>870</v>
      </c>
      <c r="C20" s="119">
        <v>0.18495300000000001</v>
      </c>
      <c r="D20" s="119"/>
      <c r="E20" s="119">
        <v>0.18237476999999999</v>
      </c>
      <c r="F20" s="119"/>
    </row>
    <row r="21" spans="2:6">
      <c r="B21" s="148" t="s">
        <v>813</v>
      </c>
      <c r="C21" s="119">
        <v>400</v>
      </c>
      <c r="D21" s="119">
        <v>400</v>
      </c>
      <c r="E21" s="119">
        <v>0</v>
      </c>
      <c r="F21" s="119">
        <v>0</v>
      </c>
    </row>
    <row r="22" spans="2:6">
      <c r="B22" s="149" t="s">
        <v>871</v>
      </c>
      <c r="C22" s="119">
        <v>0</v>
      </c>
      <c r="D22" s="119"/>
      <c r="E22" s="119">
        <v>0</v>
      </c>
      <c r="F22" s="119"/>
    </row>
    <row r="23" spans="2:6">
      <c r="B23" s="148" t="s">
        <v>814</v>
      </c>
      <c r="C23" s="119">
        <v>0</v>
      </c>
      <c r="D23" s="119">
        <v>0</v>
      </c>
      <c r="E23" s="119">
        <v>0</v>
      </c>
      <c r="F23" s="119">
        <v>0</v>
      </c>
    </row>
    <row r="24" spans="2:6" ht="15" customHeight="1">
      <c r="B24" s="13" t="s">
        <v>815</v>
      </c>
      <c r="C24" s="19">
        <v>34503.437318999997</v>
      </c>
      <c r="D24" s="19">
        <v>28165.594465999999</v>
      </c>
      <c r="E24" s="19">
        <v>33429.936212000001</v>
      </c>
      <c r="F24" s="19">
        <v>27107.359467499999</v>
      </c>
    </row>
    <row r="25" spans="2:6" ht="15" customHeight="1">
      <c r="B25" s="13" t="s">
        <v>816</v>
      </c>
      <c r="C25" s="19">
        <v>30059.974211000001</v>
      </c>
      <c r="D25" s="19">
        <v>23722.316310999999</v>
      </c>
      <c r="E25" s="19">
        <v>29646.547000619998</v>
      </c>
      <c r="F25" s="19">
        <v>23324.152630889999</v>
      </c>
    </row>
    <row r="26" spans="2:6" ht="15" customHeight="1">
      <c r="B26" s="148" t="s">
        <v>817</v>
      </c>
      <c r="C26" s="119"/>
      <c r="D26" s="119">
        <v>6337.8428530000001</v>
      </c>
      <c r="E26" s="119"/>
      <c r="F26" s="119">
        <v>6322.5767445000001</v>
      </c>
    </row>
    <row r="27" spans="2:6" ht="15" customHeight="1">
      <c r="B27" s="783" t="s">
        <v>2806</v>
      </c>
      <c r="C27" s="816"/>
      <c r="D27" s="816"/>
      <c r="E27" s="816"/>
      <c r="F27" s="816"/>
    </row>
    <row r="28" spans="2:6" ht="15" customHeight="1"/>
    <row r="48" ht="69.75" hidden="1" customHeight="1"/>
  </sheetData>
  <mergeCells count="5">
    <mergeCell ref="B4:B5"/>
    <mergeCell ref="C4:D4"/>
    <mergeCell ref="E4:F4"/>
    <mergeCell ref="B27:F27"/>
    <mergeCell ref="B3:F3"/>
  </mergeCells>
  <pageMargins left="0.7" right="0.7" top="0.75" bottom="0.75" header="0.3" footer="0.3"/>
  <drawing r:id="rId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4EA2-8294-4F67-8EB7-CED56F7888B4}">
  <sheetPr codeName="Folha213">
    <tabColor rgb="FF0035BA"/>
  </sheetPr>
  <dimension ref="A1:G30"/>
  <sheetViews>
    <sheetView showGridLines="0" workbookViewId="0">
      <selection activeCell="B2" sqref="B2"/>
    </sheetView>
  </sheetViews>
  <sheetFormatPr baseColWidth="10" defaultColWidth="0" defaultRowHeight="15" customHeight="1" zeroHeight="1"/>
  <cols>
    <col min="1" max="1" width="9.1640625" customWidth="1"/>
    <col min="2" max="2" width="84.5" customWidth="1"/>
    <col min="3" max="5" width="14.6640625" customWidth="1"/>
    <col min="6" max="6" width="10.33203125" customWidth="1"/>
    <col min="7" max="7" width="24.83203125" hidden="1" customWidth="1"/>
    <col min="8" max="16384" width="9.1640625" hidden="1"/>
  </cols>
  <sheetData>
    <row r="1" spans="1:6" ht="100" customHeight="1">
      <c r="A1" s="153" t="s">
        <v>50</v>
      </c>
    </row>
    <row r="2" spans="1:6" ht="16">
      <c r="B2" s="9" t="s">
        <v>5685</v>
      </c>
      <c r="C2" s="9"/>
      <c r="D2" s="9"/>
      <c r="E2" s="9"/>
      <c r="F2" s="9"/>
    </row>
    <row r="3" spans="1:6">
      <c r="B3" s="790" t="s">
        <v>51</v>
      </c>
      <c r="C3" s="790"/>
      <c r="D3" s="790"/>
      <c r="E3" s="790"/>
      <c r="F3" s="10"/>
    </row>
    <row r="4" spans="1:6" ht="40" customHeight="1">
      <c r="B4" s="11" t="s">
        <v>833</v>
      </c>
      <c r="C4" s="11" t="s">
        <v>845</v>
      </c>
      <c r="D4" s="11" t="s">
        <v>846</v>
      </c>
      <c r="E4" s="11" t="s">
        <v>847</v>
      </c>
    </row>
    <row r="5" spans="1:6">
      <c r="B5" s="43" t="s">
        <v>883</v>
      </c>
      <c r="C5" s="119">
        <v>0.28625499999999998</v>
      </c>
      <c r="D5" s="119">
        <v>0</v>
      </c>
      <c r="E5" s="119" t="s">
        <v>137</v>
      </c>
    </row>
    <row r="6" spans="1:6">
      <c r="B6" s="43" t="s">
        <v>862</v>
      </c>
      <c r="C6" s="119">
        <v>2.238442</v>
      </c>
      <c r="D6" s="119">
        <v>1.78410432</v>
      </c>
      <c r="E6" s="119">
        <v>5.3368463184790002E-3</v>
      </c>
    </row>
    <row r="7" spans="1:6">
      <c r="B7" s="43" t="s">
        <v>878</v>
      </c>
      <c r="C7" s="119">
        <v>5.2135090000000002</v>
      </c>
      <c r="D7" s="119">
        <v>4.1127177799999997</v>
      </c>
      <c r="E7" s="119">
        <v>1.2302499633617899E-2</v>
      </c>
    </row>
    <row r="8" spans="1:6">
      <c r="B8" s="43" t="s">
        <v>919</v>
      </c>
      <c r="C8" s="119">
        <v>28.145067999999998</v>
      </c>
      <c r="D8" s="119">
        <v>21.457924329999997</v>
      </c>
      <c r="E8" s="119">
        <v>6.4187751343352806E-2</v>
      </c>
    </row>
    <row r="9" spans="1:6">
      <c r="B9" s="43" t="s">
        <v>920</v>
      </c>
      <c r="C9" s="119">
        <v>22780.920364000001</v>
      </c>
      <c r="D9" s="119">
        <v>21969.415672389998</v>
      </c>
      <c r="E9" s="119">
        <v>65.717791182933396</v>
      </c>
    </row>
    <row r="10" spans="1:6">
      <c r="B10" s="43" t="s">
        <v>881</v>
      </c>
      <c r="C10" s="119">
        <v>10035.654376</v>
      </c>
      <c r="D10" s="119">
        <v>9995.1115488799987</v>
      </c>
      <c r="E10" s="119">
        <v>29.8986856735077</v>
      </c>
    </row>
    <row r="11" spans="1:6">
      <c r="B11" s="43" t="s">
        <v>921</v>
      </c>
      <c r="C11" s="119">
        <v>877.87981300000001</v>
      </c>
      <c r="D11" s="119">
        <v>789.48595325999997</v>
      </c>
      <c r="E11" s="119">
        <v>2.36161369933038</v>
      </c>
    </row>
    <row r="12" spans="1:6">
      <c r="B12" s="43" t="s">
        <v>863</v>
      </c>
      <c r="C12" s="119">
        <v>4.5605219999999997</v>
      </c>
      <c r="D12" s="119">
        <v>3.0588269700000001</v>
      </c>
      <c r="E12" s="119">
        <v>9.1499635255122194E-3</v>
      </c>
    </row>
    <row r="13" spans="1:6">
      <c r="B13" s="43" t="s">
        <v>889</v>
      </c>
      <c r="C13" s="119">
        <v>0.15</v>
      </c>
      <c r="D13" s="119">
        <v>0</v>
      </c>
      <c r="E13" s="119" t="s">
        <v>137</v>
      </c>
    </row>
    <row r="14" spans="1:6">
      <c r="B14" s="43" t="s">
        <v>890</v>
      </c>
      <c r="C14" s="119">
        <v>68.428543000000005</v>
      </c>
      <c r="D14" s="119">
        <v>66.898918109999997</v>
      </c>
      <c r="E14" s="119">
        <v>0.20011679856567</v>
      </c>
    </row>
    <row r="15" spans="1:6">
      <c r="B15" s="43" t="s">
        <v>864</v>
      </c>
      <c r="C15" s="119">
        <v>1.1068119999999999</v>
      </c>
      <c r="D15" s="119">
        <v>0.73240766000000002</v>
      </c>
      <c r="E15" s="119">
        <v>2.1908736389903601E-3</v>
      </c>
    </row>
    <row r="16" spans="1:6">
      <c r="B16" s="43" t="s">
        <v>865</v>
      </c>
      <c r="C16" s="119">
        <v>0.394401</v>
      </c>
      <c r="D16" s="119">
        <v>1.1145999999999999E-4</v>
      </c>
      <c r="E16" s="119">
        <v>3.3341373819310601E-7</v>
      </c>
    </row>
    <row r="17" spans="2:5">
      <c r="B17" s="43" t="s">
        <v>866</v>
      </c>
      <c r="C17" s="119">
        <v>0.125968</v>
      </c>
      <c r="D17" s="119">
        <v>0.10320536999999999</v>
      </c>
      <c r="E17" s="119">
        <v>3.0872140869641701E-4</v>
      </c>
    </row>
    <row r="18" spans="2:5">
      <c r="B18" s="43" t="s">
        <v>891</v>
      </c>
      <c r="C18" s="119">
        <v>478.63179600000001</v>
      </c>
      <c r="D18" s="119">
        <v>415.91619319</v>
      </c>
      <c r="E18" s="119">
        <v>1.2441429458686899</v>
      </c>
    </row>
    <row r="19" spans="2:5">
      <c r="B19" s="43" t="s">
        <v>922</v>
      </c>
      <c r="C19" s="119">
        <v>1.7989250000000001</v>
      </c>
      <c r="D19" s="119">
        <v>1.7858980900000001</v>
      </c>
      <c r="E19" s="119">
        <v>5.3422120780443902E-3</v>
      </c>
    </row>
    <row r="20" spans="2:5">
      <c r="B20" s="43" t="s">
        <v>917</v>
      </c>
      <c r="C20" s="119">
        <v>2.4169E-2</v>
      </c>
      <c r="D20" s="119">
        <v>2.416809E-2</v>
      </c>
      <c r="E20" s="119">
        <v>7.2294753560805901E-5</v>
      </c>
    </row>
    <row r="21" spans="2:5">
      <c r="B21" s="43" t="s">
        <v>840</v>
      </c>
      <c r="C21" s="119">
        <v>206.88609600000001</v>
      </c>
      <c r="D21" s="119">
        <v>149.21243222999999</v>
      </c>
      <c r="E21" s="119">
        <v>0.44634375394482101</v>
      </c>
    </row>
    <row r="22" spans="2:5" ht="15" customHeight="1">
      <c r="B22" s="43" t="s">
        <v>867</v>
      </c>
      <c r="C22" s="119">
        <v>10.99226</v>
      </c>
      <c r="D22" s="119">
        <v>10.836129869999999</v>
      </c>
      <c r="E22" s="119">
        <v>3.2414449735355101E-2</v>
      </c>
    </row>
    <row r="23" spans="2:5" ht="15" customHeight="1">
      <c r="B23" s="13" t="s">
        <v>841</v>
      </c>
      <c r="C23" s="19">
        <v>34503.437318999997</v>
      </c>
      <c r="D23" s="19">
        <v>33429.936212000001</v>
      </c>
      <c r="E23" s="19" t="s">
        <v>330</v>
      </c>
    </row>
    <row r="24" spans="2:5" ht="15" customHeight="1">
      <c r="B24" s="13" t="s">
        <v>842</v>
      </c>
      <c r="C24" s="19">
        <v>28165.594465999999</v>
      </c>
      <c r="D24" s="19">
        <v>27107.359467499999</v>
      </c>
      <c r="E24" s="19" t="s">
        <v>330</v>
      </c>
    </row>
    <row r="25" spans="2:5" ht="15" customHeight="1">
      <c r="B25" s="13" t="s">
        <v>843</v>
      </c>
      <c r="C25" s="19">
        <v>23722.316310999999</v>
      </c>
      <c r="D25" s="19">
        <v>23324.152630889999</v>
      </c>
      <c r="E25" s="19" t="s">
        <v>330</v>
      </c>
    </row>
    <row r="26" spans="2:5" ht="15" customHeight="1">
      <c r="B26" s="152" t="s">
        <v>844</v>
      </c>
      <c r="C26" s="119"/>
      <c r="D26" s="119"/>
      <c r="E26" s="119"/>
    </row>
    <row r="27" spans="2:5" ht="15" customHeight="1">
      <c r="B27" s="43" t="s">
        <v>789</v>
      </c>
      <c r="C27" s="119">
        <v>4043.278155</v>
      </c>
      <c r="D27" s="119">
        <v>3783.2068366100002</v>
      </c>
      <c r="E27" s="119" t="s">
        <v>330</v>
      </c>
    </row>
    <row r="28" spans="2:5" ht="15" customHeight="1">
      <c r="B28" s="43" t="s">
        <v>790</v>
      </c>
      <c r="C28" s="119">
        <v>400</v>
      </c>
      <c r="D28" s="119">
        <v>0</v>
      </c>
      <c r="E28" s="119" t="s">
        <v>330</v>
      </c>
    </row>
    <row r="29" spans="2:5" ht="15" customHeight="1">
      <c r="B29" s="41" t="s">
        <v>2806</v>
      </c>
      <c r="C29" s="41"/>
      <c r="D29" s="41"/>
      <c r="E29" s="41"/>
    </row>
    <row r="30" spans="2:5" ht="15" customHeight="1"/>
  </sheetData>
  <mergeCells count="1">
    <mergeCell ref="B3:E3"/>
  </mergeCells>
  <pageMargins left="0.7" right="0.7" top="0.75" bottom="0.75" header="0.3" footer="0.3"/>
  <pageSetup paperSize="9" orientation="portrait" r:id="rId1"/>
  <drawing r:id="rId2"/>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8F39C-73A2-4319-945E-D23F6FCB0EE5}">
  <sheetPr codeName="Folha129">
    <tabColor rgb="FF0035BA"/>
  </sheetPr>
  <dimension ref="A1:G46"/>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4.1640625" customWidth="1"/>
    <col min="7" max="7" width="24.83203125" customWidth="1"/>
    <col min="8" max="16384" width="9.1640625" hidden="1"/>
  </cols>
  <sheetData>
    <row r="1" spans="1:6" ht="100" customHeight="1">
      <c r="A1" s="153" t="s">
        <v>50</v>
      </c>
    </row>
    <row r="2" spans="1:6" ht="16">
      <c r="B2" s="9" t="s">
        <v>5686</v>
      </c>
      <c r="C2" s="9"/>
      <c r="D2" s="9"/>
      <c r="E2" s="9"/>
      <c r="F2" s="9"/>
    </row>
    <row r="3" spans="1:6" ht="16" thickBot="1">
      <c r="B3" s="758" t="s">
        <v>923</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40217.641895000001</v>
      </c>
      <c r="D6" s="22">
        <v>15623.183590000001</v>
      </c>
      <c r="E6" s="22">
        <v>38928.576261790004</v>
      </c>
      <c r="F6" s="22">
        <v>14370.443454939999</v>
      </c>
    </row>
    <row r="7" spans="1:6">
      <c r="B7" s="148" t="s">
        <v>801</v>
      </c>
      <c r="C7" s="119">
        <v>5950.4784799999998</v>
      </c>
      <c r="D7" s="119">
        <v>5950.4784799999998</v>
      </c>
      <c r="E7" s="119">
        <v>5947.8067903299998</v>
      </c>
      <c r="F7" s="119">
        <v>5947.8067903299998</v>
      </c>
    </row>
    <row r="8" spans="1:6">
      <c r="B8" s="148" t="s">
        <v>802</v>
      </c>
      <c r="C8" s="119">
        <v>17713.294999999998</v>
      </c>
      <c r="D8" s="119">
        <v>9513.2571339999995</v>
      </c>
      <c r="E8" s="119">
        <v>16473.590752460001</v>
      </c>
      <c r="F8" s="119">
        <v>8280.5465162100008</v>
      </c>
    </row>
    <row r="9" spans="1:6">
      <c r="B9" s="149" t="s">
        <v>868</v>
      </c>
      <c r="C9" s="119">
        <v>8200.0378660000006</v>
      </c>
      <c r="D9" s="119" t="s">
        <v>330</v>
      </c>
      <c r="E9" s="119">
        <v>8193.0442362499998</v>
      </c>
      <c r="F9" s="119" t="s">
        <v>330</v>
      </c>
    </row>
    <row r="10" spans="1:6">
      <c r="B10" s="149" t="s">
        <v>3464</v>
      </c>
      <c r="C10" s="119">
        <v>7.5265269999999997</v>
      </c>
      <c r="D10" s="119">
        <v>7.5265269999999997</v>
      </c>
      <c r="E10" s="119">
        <v>7.5411452900000002</v>
      </c>
      <c r="F10" s="119">
        <v>7.5411452900000002</v>
      </c>
    </row>
    <row r="11" spans="1:6">
      <c r="B11" s="148" t="s">
        <v>804</v>
      </c>
      <c r="C11" s="119">
        <v>16486.886008000001</v>
      </c>
      <c r="D11" s="119">
        <v>92.465569000000002</v>
      </c>
      <c r="E11" s="119">
        <v>16452.191905520001</v>
      </c>
      <c r="F11" s="119">
        <v>87.103334920000094</v>
      </c>
    </row>
    <row r="12" spans="1:6">
      <c r="B12" s="149" t="s">
        <v>805</v>
      </c>
      <c r="C12" s="119">
        <v>16394.420439000001</v>
      </c>
      <c r="D12" s="119" t="s">
        <v>330</v>
      </c>
      <c r="E12" s="119">
        <v>16365.088570600001</v>
      </c>
      <c r="F12" s="119" t="s">
        <v>330</v>
      </c>
    </row>
    <row r="13" spans="1:6">
      <c r="B13" s="148" t="s">
        <v>806</v>
      </c>
      <c r="C13" s="119">
        <v>2.5000000000000001E-2</v>
      </c>
      <c r="D13" s="119">
        <v>2.5000000000000001E-2</v>
      </c>
      <c r="E13" s="119">
        <v>0</v>
      </c>
      <c r="F13" s="119">
        <v>0</v>
      </c>
    </row>
    <row r="14" spans="1:6">
      <c r="B14" s="149" t="s">
        <v>868</v>
      </c>
      <c r="C14" s="119">
        <v>0</v>
      </c>
      <c r="D14" s="119" t="s">
        <v>330</v>
      </c>
      <c r="E14" s="119">
        <v>0</v>
      </c>
      <c r="F14" s="119" t="s">
        <v>330</v>
      </c>
    </row>
    <row r="15" spans="1:6">
      <c r="B15" s="148" t="s">
        <v>807</v>
      </c>
      <c r="C15" s="119">
        <v>59.430880000000002</v>
      </c>
      <c r="D15" s="119">
        <v>59.430880000000002</v>
      </c>
      <c r="E15" s="119">
        <v>47.445668189999999</v>
      </c>
      <c r="F15" s="119">
        <v>47.445668189999999</v>
      </c>
    </row>
    <row r="16" spans="1:6">
      <c r="B16" s="21" t="s">
        <v>808</v>
      </c>
      <c r="C16" s="22">
        <v>1370.104313</v>
      </c>
      <c r="D16" s="22">
        <v>1200.803909</v>
      </c>
      <c r="E16" s="22">
        <v>662.43208890000005</v>
      </c>
      <c r="F16" s="22">
        <v>556.05108585999994</v>
      </c>
    </row>
    <row r="17" spans="2:6">
      <c r="B17" s="148" t="s">
        <v>809</v>
      </c>
      <c r="C17" s="119">
        <v>966.91281000000004</v>
      </c>
      <c r="D17" s="119">
        <v>966.91281000000004</v>
      </c>
      <c r="E17" s="119">
        <v>394.08191540000001</v>
      </c>
      <c r="F17" s="119">
        <v>394.08191540000001</v>
      </c>
    </row>
    <row r="18" spans="2:6">
      <c r="B18" s="148" t="s">
        <v>810</v>
      </c>
      <c r="C18" s="119">
        <v>280.543564</v>
      </c>
      <c r="D18" s="119">
        <v>111.24316</v>
      </c>
      <c r="E18" s="119">
        <v>153.98868499</v>
      </c>
      <c r="F18" s="119">
        <v>47.60768195</v>
      </c>
    </row>
    <row r="19" spans="2:6">
      <c r="B19" s="149" t="s">
        <v>811</v>
      </c>
      <c r="C19" s="119">
        <v>169.30040399999999</v>
      </c>
      <c r="D19" s="119" t="s">
        <v>330</v>
      </c>
      <c r="E19" s="119">
        <v>106.38100304</v>
      </c>
      <c r="F19" s="119" t="s">
        <v>330</v>
      </c>
    </row>
    <row r="20" spans="2:6">
      <c r="B20" s="148" t="s">
        <v>812</v>
      </c>
      <c r="C20" s="119">
        <v>70.654809</v>
      </c>
      <c r="D20" s="119">
        <v>70.654809</v>
      </c>
      <c r="E20" s="119">
        <v>70.054807510000003</v>
      </c>
      <c r="F20" s="119">
        <v>70.054807510000003</v>
      </c>
    </row>
    <row r="21" spans="2:6">
      <c r="B21" s="148" t="s">
        <v>813</v>
      </c>
      <c r="C21" s="119">
        <v>51.993130000000001</v>
      </c>
      <c r="D21" s="119">
        <v>51.993130000000001</v>
      </c>
      <c r="E21" s="119">
        <v>44.306680999999998</v>
      </c>
      <c r="F21" s="119">
        <v>44.306680999999998</v>
      </c>
    </row>
    <row r="22" spans="2:6" ht="15" customHeight="1">
      <c r="B22" s="13" t="s">
        <v>815</v>
      </c>
      <c r="C22" s="19">
        <v>41587.746207999997</v>
      </c>
      <c r="D22" s="19">
        <v>16823.987498999999</v>
      </c>
      <c r="E22" s="19">
        <v>39591.008350689997</v>
      </c>
      <c r="F22" s="19">
        <v>14926.4945408</v>
      </c>
    </row>
    <row r="23" spans="2:6" ht="15" customHeight="1">
      <c r="B23" s="13" t="s">
        <v>816</v>
      </c>
      <c r="C23" s="19">
        <v>41465.098269000002</v>
      </c>
      <c r="D23" s="19">
        <v>16701.33956</v>
      </c>
      <c r="E23" s="19">
        <v>39476.646862180001</v>
      </c>
      <c r="F23" s="19">
        <v>14812.133052290001</v>
      </c>
    </row>
    <row r="24" spans="2:6" ht="15" customHeight="1">
      <c r="B24" s="148" t="s">
        <v>817</v>
      </c>
      <c r="C24" s="119"/>
      <c r="D24" s="119">
        <v>24763.758709000002</v>
      </c>
      <c r="E24" s="119" t="s">
        <v>330</v>
      </c>
      <c r="F24" s="119">
        <v>24664.513809889999</v>
      </c>
    </row>
    <row r="25" spans="2:6" ht="15" customHeight="1">
      <c r="B25" s="783" t="s">
        <v>2806</v>
      </c>
      <c r="C25" s="816"/>
      <c r="D25" s="816"/>
      <c r="E25" s="816"/>
      <c r="F25" s="816"/>
    </row>
    <row r="26" spans="2:6" ht="15" customHeight="1"/>
    <row r="46" ht="69.75" hidden="1" customHeight="1"/>
  </sheetData>
  <mergeCells count="5">
    <mergeCell ref="B4:B5"/>
    <mergeCell ref="C4:D4"/>
    <mergeCell ref="E4:F4"/>
    <mergeCell ref="B25:F25"/>
    <mergeCell ref="B3:F3"/>
  </mergeCells>
  <pageMargins left="0.7" right="0.7" top="0.75" bottom="0.75" header="0.3" footer="0.3"/>
  <drawing r:id="rId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CEA5-8E6D-433B-BD8F-ECBDFD7C5B56}">
  <sheetPr codeName="Folha65">
    <tabColor rgb="FF0035BA"/>
  </sheetPr>
  <dimension ref="A1:G60"/>
  <sheetViews>
    <sheetView showGridLines="0" workbookViewId="0">
      <selection activeCell="B3" sqref="B3:D3"/>
    </sheetView>
  </sheetViews>
  <sheetFormatPr baseColWidth="10" defaultColWidth="0" defaultRowHeight="15" customHeight="1" zeroHeight="1"/>
  <cols>
    <col min="1" max="1" width="9.1640625" customWidth="1"/>
    <col min="2" max="2" width="34" customWidth="1"/>
    <col min="3" max="3" width="13.5" bestFit="1" customWidth="1"/>
    <col min="4" max="4" width="10.33203125" customWidth="1"/>
    <col min="5" max="5" width="74.33203125" customWidth="1"/>
    <col min="6" max="6" width="10.33203125" hidden="1" customWidth="1"/>
    <col min="7" max="7" width="24.83203125" hidden="1" customWidth="1"/>
    <col min="8" max="16384" width="9.1640625" hidden="1"/>
  </cols>
  <sheetData>
    <row r="1" spans="1:6" ht="100" customHeight="1">
      <c r="A1" s="20" t="s">
        <v>50</v>
      </c>
    </row>
    <row r="2" spans="1:6" ht="16">
      <c r="B2" s="9" t="s">
        <v>5687</v>
      </c>
      <c r="C2" s="9"/>
      <c r="D2" s="9"/>
      <c r="E2" s="9"/>
      <c r="F2" s="9"/>
    </row>
    <row r="3" spans="1:6">
      <c r="B3" s="790" t="s">
        <v>51</v>
      </c>
      <c r="C3" s="790"/>
      <c r="D3" s="790"/>
      <c r="E3" s="10"/>
      <c r="F3" s="10"/>
    </row>
    <row r="4" spans="1:6" ht="20" customHeight="1">
      <c r="B4" s="794" t="s">
        <v>332</v>
      </c>
      <c r="C4" s="791" t="s">
        <v>3465</v>
      </c>
      <c r="D4" s="793"/>
    </row>
    <row r="5" spans="1:6" ht="20" customHeight="1">
      <c r="B5" s="762"/>
      <c r="C5" s="11" t="s">
        <v>3466</v>
      </c>
      <c r="D5" s="11" t="s">
        <v>84</v>
      </c>
    </row>
    <row r="6" spans="1:6" ht="15" customHeight="1">
      <c r="B6" s="21" t="s">
        <v>3467</v>
      </c>
      <c r="C6" s="22">
        <v>14370.443454939999</v>
      </c>
      <c r="D6" s="167">
        <v>0.96274737619471917</v>
      </c>
    </row>
    <row r="7" spans="1:6" ht="15" customHeight="1">
      <c r="B7" s="148" t="s">
        <v>3468</v>
      </c>
      <c r="C7" s="119">
        <v>5947.8067903299998</v>
      </c>
      <c r="D7" s="168">
        <v>0.39847311597993063</v>
      </c>
    </row>
    <row r="8" spans="1:6" ht="15" customHeight="1">
      <c r="B8" s="148" t="s">
        <v>3469</v>
      </c>
      <c r="C8" s="119">
        <v>8280.5465162100008</v>
      </c>
      <c r="D8" s="168">
        <v>0.55475493549915544</v>
      </c>
    </row>
    <row r="9" spans="1:6" ht="15" customHeight="1">
      <c r="B9" s="148" t="s">
        <v>3470</v>
      </c>
      <c r="C9" s="119">
        <v>87.103334920000094</v>
      </c>
      <c r="D9" s="168">
        <v>5.8354849949472263E-3</v>
      </c>
    </row>
    <row r="10" spans="1:6" ht="15" customHeight="1">
      <c r="B10" s="41" t="s">
        <v>3477</v>
      </c>
      <c r="C10" s="41"/>
      <c r="D10" s="41"/>
    </row>
    <row r="11" spans="1:6" ht="15" customHeight="1"/>
    <row r="60" ht="69.75" hidden="1" customHeight="1"/>
  </sheetData>
  <mergeCells count="3">
    <mergeCell ref="B4:B5"/>
    <mergeCell ref="C4:D4"/>
    <mergeCell ref="B3:D3"/>
  </mergeCells>
  <pageMargins left="0.7" right="0.7" top="0.75" bottom="0.75" header="0.3" footer="0.3"/>
  <drawing r:id="rId1"/>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6A50-1E1B-4F34-B2F3-B14F5C6C938F}">
  <sheetPr codeName="Folha66">
    <tabColor rgb="FF0035BA"/>
  </sheetPr>
  <dimension ref="A1:M68"/>
  <sheetViews>
    <sheetView showGridLines="0" workbookViewId="0">
      <selection activeCell="M6" sqref="M6"/>
    </sheetView>
  </sheetViews>
  <sheetFormatPr baseColWidth="10" defaultColWidth="0" defaultRowHeight="15" customHeight="1" zeroHeight="1"/>
  <cols>
    <col min="1" max="1" width="9.1640625" customWidth="1"/>
    <col min="2" max="2" width="13.6640625" customWidth="1"/>
    <col min="3" max="12" width="8.1640625" customWidth="1"/>
    <col min="13" max="13" width="28.5" customWidth="1"/>
    <col min="14" max="16384" width="9.1640625" hidden="1"/>
  </cols>
  <sheetData>
    <row r="1" spans="1:12" ht="100" customHeight="1">
      <c r="A1" s="20" t="s">
        <v>50</v>
      </c>
    </row>
    <row r="2" spans="1:12" ht="34.5" customHeight="1">
      <c r="B2" s="820" t="s">
        <v>5688</v>
      </c>
      <c r="C2" s="820"/>
      <c r="D2" s="820"/>
      <c r="E2" s="820"/>
      <c r="F2" s="820"/>
      <c r="G2" s="820"/>
      <c r="H2" s="820"/>
      <c r="I2" s="820"/>
      <c r="J2" s="820"/>
      <c r="K2" s="820"/>
      <c r="L2" s="820"/>
    </row>
    <row r="3" spans="1:12">
      <c r="B3" s="10"/>
      <c r="C3" s="10"/>
      <c r="D3" s="10"/>
      <c r="E3" s="10"/>
      <c r="F3" s="10"/>
    </row>
    <row r="4" spans="1:12" ht="30" customHeight="1">
      <c r="B4" s="11" t="s">
        <v>3471</v>
      </c>
      <c r="C4" s="11">
        <v>2014</v>
      </c>
      <c r="D4" s="11">
        <v>2015</v>
      </c>
      <c r="E4" s="11">
        <v>2016</v>
      </c>
      <c r="F4" s="11">
        <v>2017</v>
      </c>
      <c r="G4" s="11">
        <v>2018</v>
      </c>
      <c r="H4" s="11">
        <v>2019</v>
      </c>
      <c r="I4" s="11">
        <v>2020</v>
      </c>
      <c r="J4" s="11">
        <v>2021</v>
      </c>
      <c r="K4" s="11">
        <v>2022</v>
      </c>
      <c r="L4" s="11">
        <v>2023</v>
      </c>
    </row>
    <row r="5" spans="1:12" ht="15" customHeight="1">
      <c r="B5" s="21" t="s">
        <v>3472</v>
      </c>
      <c r="C5" s="35">
        <v>418</v>
      </c>
      <c r="D5" s="35">
        <v>449</v>
      </c>
      <c r="E5" s="35">
        <v>479</v>
      </c>
      <c r="F5" s="35">
        <v>495</v>
      </c>
      <c r="G5" s="35">
        <v>532</v>
      </c>
      <c r="H5" s="35">
        <v>564</v>
      </c>
      <c r="I5" s="35">
        <v>581</v>
      </c>
      <c r="J5" s="35">
        <v>598</v>
      </c>
      <c r="K5" s="35">
        <v>607</v>
      </c>
      <c r="L5" s="35">
        <v>637</v>
      </c>
    </row>
    <row r="6" spans="1:12" ht="15" customHeight="1">
      <c r="B6" s="148" t="s">
        <v>3473</v>
      </c>
      <c r="C6" s="17">
        <v>225</v>
      </c>
      <c r="D6" s="17">
        <v>241</v>
      </c>
      <c r="E6" s="17">
        <v>246</v>
      </c>
      <c r="F6" s="17">
        <v>261</v>
      </c>
      <c r="G6" s="17">
        <v>278</v>
      </c>
      <c r="H6" s="17">
        <v>290</v>
      </c>
      <c r="I6" s="17">
        <v>307</v>
      </c>
      <c r="J6" s="17">
        <v>304</v>
      </c>
      <c r="K6" s="17">
        <v>293</v>
      </c>
      <c r="L6" s="17">
        <v>289</v>
      </c>
    </row>
    <row r="7" spans="1:12" ht="15" customHeight="1">
      <c r="B7" s="148" t="s">
        <v>3474</v>
      </c>
      <c r="C7" s="17">
        <v>193</v>
      </c>
      <c r="D7" s="17">
        <v>208</v>
      </c>
      <c r="E7" s="17">
        <v>233</v>
      </c>
      <c r="F7" s="17">
        <v>234</v>
      </c>
      <c r="G7" s="17">
        <v>254</v>
      </c>
      <c r="H7" s="17">
        <v>274</v>
      </c>
      <c r="I7" s="17">
        <v>274</v>
      </c>
      <c r="J7" s="17">
        <v>294</v>
      </c>
      <c r="K7" s="17">
        <v>314</v>
      </c>
      <c r="L7" s="17">
        <v>348</v>
      </c>
    </row>
    <row r="8" spans="1:12" ht="15" customHeight="1">
      <c r="B8" s="21" t="s">
        <v>3475</v>
      </c>
      <c r="C8" s="35">
        <v>442</v>
      </c>
      <c r="D8" s="35">
        <v>419</v>
      </c>
      <c r="E8" s="35">
        <v>397</v>
      </c>
      <c r="F8" s="35">
        <v>393</v>
      </c>
      <c r="G8" s="35">
        <v>376</v>
      </c>
      <c r="H8" s="35">
        <v>345</v>
      </c>
      <c r="I8" s="35">
        <v>335</v>
      </c>
      <c r="J8" s="35">
        <v>323</v>
      </c>
      <c r="K8" s="35">
        <v>309</v>
      </c>
      <c r="L8" s="35">
        <v>288</v>
      </c>
    </row>
    <row r="9" spans="1:12" ht="15" customHeight="1">
      <c r="B9" s="21" t="s">
        <v>3476</v>
      </c>
      <c r="C9" s="35">
        <v>237</v>
      </c>
      <c r="D9" s="35">
        <v>243</v>
      </c>
      <c r="E9" s="35">
        <v>249</v>
      </c>
      <c r="F9" s="35">
        <v>255</v>
      </c>
      <c r="G9" s="35">
        <v>263</v>
      </c>
      <c r="H9" s="35">
        <v>264</v>
      </c>
      <c r="I9" s="35">
        <v>266</v>
      </c>
      <c r="J9" s="35">
        <v>268</v>
      </c>
      <c r="K9" s="35">
        <v>268</v>
      </c>
      <c r="L9" s="35">
        <v>285</v>
      </c>
    </row>
    <row r="10" spans="1:12" ht="15" customHeight="1">
      <c r="B10" s="799" t="s">
        <v>3477</v>
      </c>
      <c r="C10" s="799"/>
      <c r="D10" s="799"/>
      <c r="E10" s="799"/>
      <c r="F10" s="41"/>
      <c r="G10" s="41"/>
      <c r="H10" s="41"/>
      <c r="I10" s="41"/>
      <c r="J10" s="41"/>
      <c r="K10" s="41"/>
      <c r="L10" s="41"/>
    </row>
    <row r="11" spans="1:12" ht="15" customHeight="1"/>
    <row r="14" spans="1:12" ht="79.5" hidden="1" customHeight="1"/>
    <row r="68" ht="69.75" hidden="1" customHeight="1"/>
  </sheetData>
  <mergeCells count="2">
    <mergeCell ref="B10:E10"/>
    <mergeCell ref="B2:L2"/>
  </mergeCells>
  <pageMargins left="0.7" right="0.7" top="0.75" bottom="0.75" header="0.3" footer="0.3"/>
  <drawing r:id="rId1"/>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A804D-37A0-406F-BF50-A74F3A2D0A6F}">
  <sheetPr codeName="Folha67">
    <tabColor rgb="FF0035BA"/>
  </sheetPr>
  <dimension ref="A1:I62"/>
  <sheetViews>
    <sheetView showGridLines="0" workbookViewId="0">
      <selection activeCell="B3" sqref="B3:H3"/>
    </sheetView>
  </sheetViews>
  <sheetFormatPr baseColWidth="10" defaultColWidth="0" defaultRowHeight="15" customHeight="1" zeroHeight="1"/>
  <cols>
    <col min="1" max="1" width="9.1640625" customWidth="1"/>
    <col min="2" max="2" width="44.1640625" customWidth="1"/>
    <col min="3" max="8" width="11" customWidth="1"/>
    <col min="9" max="9" width="9.1640625" customWidth="1"/>
    <col min="10" max="16384" width="9.1640625" hidden="1"/>
  </cols>
  <sheetData>
    <row r="1" spans="1:8" ht="100" customHeight="1">
      <c r="A1" s="20" t="s">
        <v>50</v>
      </c>
    </row>
    <row r="2" spans="1:8" ht="16">
      <c r="B2" s="9" t="s">
        <v>5689</v>
      </c>
      <c r="C2" s="9"/>
      <c r="D2" s="9"/>
      <c r="E2" s="9"/>
      <c r="F2" s="9"/>
    </row>
    <row r="3" spans="1:8">
      <c r="B3" s="790" t="s">
        <v>3478</v>
      </c>
      <c r="C3" s="790"/>
      <c r="D3" s="790"/>
      <c r="E3" s="790"/>
      <c r="F3" s="790"/>
      <c r="G3" s="790"/>
      <c r="H3" s="790"/>
    </row>
    <row r="4" spans="1:8" ht="30" customHeight="1">
      <c r="B4" s="87" t="s">
        <v>3479</v>
      </c>
      <c r="C4" s="87">
        <v>2019</v>
      </c>
      <c r="D4" s="87">
        <v>2020</v>
      </c>
      <c r="E4" s="87">
        <v>2021</v>
      </c>
      <c r="F4" s="87">
        <v>2022</v>
      </c>
      <c r="G4" s="87">
        <v>2023</v>
      </c>
      <c r="H4" s="11" t="s">
        <v>3480</v>
      </c>
    </row>
    <row r="5" spans="1:8" ht="15" customHeight="1">
      <c r="B5" s="21" t="s">
        <v>3481</v>
      </c>
      <c r="C5" s="35">
        <v>31569</v>
      </c>
      <c r="D5" s="35">
        <v>32554</v>
      </c>
      <c r="E5" s="35">
        <v>36038</v>
      </c>
      <c r="F5" s="35">
        <v>34544</v>
      </c>
      <c r="G5" s="35">
        <v>33676</v>
      </c>
      <c r="H5" s="167">
        <v>-2.5127373784159333E-2</v>
      </c>
    </row>
    <row r="6" spans="1:8" ht="15" customHeight="1">
      <c r="B6" s="148" t="s">
        <v>3482</v>
      </c>
      <c r="C6" s="17">
        <v>20715</v>
      </c>
      <c r="D6" s="17">
        <v>12732</v>
      </c>
      <c r="E6" s="17">
        <v>14557</v>
      </c>
      <c r="F6" s="17">
        <v>17271</v>
      </c>
      <c r="G6" s="17">
        <v>17903</v>
      </c>
      <c r="H6" s="168">
        <v>3.6593132997510276E-2</v>
      </c>
    </row>
    <row r="7" spans="1:8" ht="15" customHeight="1">
      <c r="B7" s="148" t="s">
        <v>3483</v>
      </c>
      <c r="C7" s="17">
        <v>9241</v>
      </c>
      <c r="D7" s="17">
        <v>18519</v>
      </c>
      <c r="E7" s="17">
        <v>20150</v>
      </c>
      <c r="F7" s="17">
        <v>16015</v>
      </c>
      <c r="G7" s="17">
        <v>15000</v>
      </c>
      <c r="H7" s="168">
        <v>-6.3378083047143305E-2</v>
      </c>
    </row>
    <row r="8" spans="1:8" ht="15" customHeight="1">
      <c r="B8" s="148" t="s">
        <v>3484</v>
      </c>
      <c r="C8" s="17">
        <v>198</v>
      </c>
      <c r="D8" s="17">
        <v>124</v>
      </c>
      <c r="E8" s="17">
        <v>165</v>
      </c>
      <c r="F8" s="17">
        <v>170</v>
      </c>
      <c r="G8" s="17">
        <v>182</v>
      </c>
      <c r="H8" s="168">
        <v>7.0588235294117646E-2</v>
      </c>
    </row>
    <row r="9" spans="1:8" ht="15" customHeight="1">
      <c r="B9" s="148" t="s">
        <v>3485</v>
      </c>
      <c r="C9" s="17">
        <v>1414</v>
      </c>
      <c r="D9" s="17">
        <v>1178</v>
      </c>
      <c r="E9" s="17">
        <v>1166</v>
      </c>
      <c r="F9" s="17">
        <v>1088</v>
      </c>
      <c r="G9" s="366">
        <v>591</v>
      </c>
      <c r="H9" s="168">
        <v>-0.45680147058823528</v>
      </c>
    </row>
    <row r="10" spans="1:8" ht="15" customHeight="1">
      <c r="B10" s="21" t="s">
        <v>3486</v>
      </c>
      <c r="C10" s="35">
        <v>19286</v>
      </c>
      <c r="D10" s="35">
        <v>16507</v>
      </c>
      <c r="E10" s="35">
        <v>25396</v>
      </c>
      <c r="F10" s="35">
        <v>18413</v>
      </c>
      <c r="G10" s="35">
        <v>18078</v>
      </c>
      <c r="H10" s="167">
        <v>-1.8193667517514799E-2</v>
      </c>
    </row>
    <row r="11" spans="1:8" ht="15" customHeight="1">
      <c r="B11" s="21" t="s">
        <v>3487</v>
      </c>
      <c r="C11" s="35">
        <v>664</v>
      </c>
      <c r="D11" s="35">
        <v>540</v>
      </c>
      <c r="E11" s="35">
        <v>728</v>
      </c>
      <c r="F11" s="35">
        <v>837</v>
      </c>
      <c r="G11" s="35">
        <v>959</v>
      </c>
      <c r="H11" s="167">
        <v>0.14575866188769415</v>
      </c>
    </row>
    <row r="12" spans="1:8" ht="26.25" customHeight="1">
      <c r="B12" s="798" t="s">
        <v>5836</v>
      </c>
      <c r="C12" s="798"/>
      <c r="D12" s="798"/>
      <c r="E12" s="798"/>
      <c r="F12" s="798"/>
      <c r="G12" s="798"/>
      <c r="H12" s="798"/>
    </row>
    <row r="13" spans="1:8" ht="15" customHeight="1"/>
    <row r="62" ht="69.75" hidden="1" customHeight="1"/>
  </sheetData>
  <mergeCells count="2">
    <mergeCell ref="B12:H12"/>
    <mergeCell ref="B3:H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EC5FA-6AED-4DF6-A9A1-A6ACA1C47ECE}">
  <sheetPr codeName="Folha37">
    <tabColor rgb="FF0035BA"/>
  </sheetPr>
  <dimension ref="A1:P75"/>
  <sheetViews>
    <sheetView showGridLines="0" workbookViewId="0">
      <selection activeCell="B2" sqref="B2:F2"/>
    </sheetView>
  </sheetViews>
  <sheetFormatPr baseColWidth="10" defaultColWidth="0" defaultRowHeight="15" customHeight="1" zeroHeight="1"/>
  <cols>
    <col min="1" max="1" width="9.1640625" customWidth="1"/>
    <col min="2" max="2" width="6.1640625" customWidth="1"/>
    <col min="3" max="3" width="36.83203125" bestFit="1" customWidth="1"/>
    <col min="4" max="6" width="13.5" customWidth="1"/>
    <col min="7" max="7" width="36.5" customWidth="1"/>
    <col min="8" max="16" width="9" hidden="1" customWidth="1"/>
    <col min="17" max="17" width="9.1640625" hidden="1" customWidth="1"/>
    <col min="18" max="16384" width="9.1640625" hidden="1"/>
  </cols>
  <sheetData>
    <row r="1" spans="1:7" ht="100" customHeight="1">
      <c r="A1" s="20" t="s">
        <v>50</v>
      </c>
    </row>
    <row r="2" spans="1:7" ht="33" customHeight="1">
      <c r="B2" s="781" t="s">
        <v>5</v>
      </c>
      <c r="C2" s="781"/>
      <c r="D2" s="781"/>
      <c r="E2" s="781"/>
      <c r="F2" s="781"/>
      <c r="G2" s="9"/>
    </row>
    <row r="3" spans="1:7">
      <c r="B3" s="790" t="s">
        <v>498</v>
      </c>
      <c r="C3" s="790"/>
      <c r="D3" s="790"/>
      <c r="E3" s="790"/>
      <c r="F3" s="790"/>
    </row>
    <row r="4" spans="1:7" ht="30" customHeight="1">
      <c r="B4" s="129" t="s">
        <v>499</v>
      </c>
      <c r="C4" s="130"/>
      <c r="D4" s="11" t="s">
        <v>529</v>
      </c>
      <c r="E4" s="11" t="s">
        <v>530</v>
      </c>
      <c r="F4" s="11" t="s">
        <v>503</v>
      </c>
    </row>
    <row r="5" spans="1:7" ht="16" customHeight="1">
      <c r="B5" s="813" t="s">
        <v>505</v>
      </c>
      <c r="C5" s="131" t="s">
        <v>506</v>
      </c>
      <c r="D5" s="119">
        <v>1437443.34</v>
      </c>
      <c r="E5" s="132">
        <v>1437443.34</v>
      </c>
      <c r="F5" s="119">
        <v>0</v>
      </c>
    </row>
    <row r="6" spans="1:7" ht="16" customHeight="1">
      <c r="B6" s="810"/>
      <c r="C6" s="131" t="s">
        <v>507</v>
      </c>
      <c r="D6" s="119">
        <v>9310.8904999999995</v>
      </c>
      <c r="E6" s="132">
        <v>10810.8905</v>
      </c>
      <c r="F6" s="119">
        <v>1500</v>
      </c>
    </row>
    <row r="7" spans="1:7" ht="16" customHeight="1">
      <c r="B7" s="810"/>
      <c r="C7" s="131" t="s">
        <v>509</v>
      </c>
      <c r="D7" s="119">
        <v>12885032.4462</v>
      </c>
      <c r="E7" s="132">
        <v>14393597.146200001</v>
      </c>
      <c r="F7" s="119">
        <v>1508564.7000000011</v>
      </c>
    </row>
    <row r="8" spans="1:7" ht="16" customHeight="1">
      <c r="B8" s="810"/>
      <c r="C8" s="131" t="s">
        <v>510</v>
      </c>
      <c r="D8" s="119">
        <v>3373296.6660000002</v>
      </c>
      <c r="E8" s="132">
        <v>3921512.1579999998</v>
      </c>
      <c r="F8" s="119">
        <v>548215.49199999962</v>
      </c>
    </row>
    <row r="9" spans="1:7" ht="16" customHeight="1">
      <c r="B9" s="810"/>
      <c r="C9" s="131" t="s">
        <v>514</v>
      </c>
      <c r="D9" s="119">
        <v>9011296.3620499987</v>
      </c>
      <c r="E9" s="132">
        <v>5545888.1155000003</v>
      </c>
      <c r="F9" s="119">
        <v>-3465408.2465499984</v>
      </c>
    </row>
    <row r="10" spans="1:7" ht="16" customHeight="1">
      <c r="B10" s="810"/>
      <c r="C10" s="131" t="s">
        <v>515</v>
      </c>
      <c r="D10" s="119">
        <v>2000000</v>
      </c>
      <c r="E10" s="132">
        <v>2000000</v>
      </c>
      <c r="F10" s="119">
        <v>0</v>
      </c>
    </row>
    <row r="11" spans="1:7" ht="16" customHeight="1">
      <c r="B11" s="810"/>
      <c r="C11" s="131" t="s">
        <v>531</v>
      </c>
      <c r="D11" s="119">
        <v>1614.5</v>
      </c>
      <c r="E11" s="132">
        <v>1614.5</v>
      </c>
      <c r="F11" s="119">
        <v>0</v>
      </c>
    </row>
    <row r="12" spans="1:7" ht="16" customHeight="1">
      <c r="B12" s="810"/>
      <c r="C12" s="131" t="s">
        <v>532</v>
      </c>
      <c r="D12" s="119">
        <v>104500</v>
      </c>
      <c r="E12" s="132">
        <v>104500</v>
      </c>
      <c r="F12" s="119">
        <v>0</v>
      </c>
    </row>
    <row r="13" spans="1:7" ht="16" customHeight="1">
      <c r="B13" s="810"/>
      <c r="C13" s="131" t="s">
        <v>518</v>
      </c>
      <c r="D13" s="119">
        <v>218510.22749000002</v>
      </c>
      <c r="E13" s="132">
        <v>246865.80647000004</v>
      </c>
      <c r="F13" s="119">
        <v>28355.57898000002</v>
      </c>
    </row>
    <row r="14" spans="1:7" ht="16" customHeight="1">
      <c r="B14" s="810"/>
      <c r="C14" s="131" t="s">
        <v>521</v>
      </c>
      <c r="D14" s="119">
        <v>3964501.3204000001</v>
      </c>
      <c r="E14" s="132">
        <v>4646072.0803999994</v>
      </c>
      <c r="F14" s="119">
        <v>681570.75999999931</v>
      </c>
    </row>
    <row r="15" spans="1:7" ht="16" customHeight="1">
      <c r="B15" s="810"/>
      <c r="C15" s="131" t="s">
        <v>522</v>
      </c>
      <c r="D15" s="119">
        <v>713.29845999999998</v>
      </c>
      <c r="E15" s="119">
        <v>713.29845999999998</v>
      </c>
      <c r="F15" s="119">
        <v>0</v>
      </c>
    </row>
    <row r="16" spans="1:7" ht="16" customHeight="1">
      <c r="B16" s="810"/>
      <c r="C16" s="131" t="s">
        <v>523</v>
      </c>
      <c r="D16" s="119">
        <v>17523600</v>
      </c>
      <c r="E16" s="132">
        <v>17511400</v>
      </c>
      <c r="F16" s="119">
        <v>-12200</v>
      </c>
    </row>
    <row r="17" spans="2:6" ht="16" customHeight="1">
      <c r="B17" s="126"/>
      <c r="C17" s="25" t="s">
        <v>163</v>
      </c>
      <c r="D17" s="19">
        <v>50529819.051100001</v>
      </c>
      <c r="E17" s="19">
        <v>49820417.335529998</v>
      </c>
      <c r="F17" s="19">
        <v>-709401.71556999837</v>
      </c>
    </row>
    <row r="18" spans="2:6" ht="20" customHeight="1">
      <c r="B18" s="810" t="s">
        <v>524</v>
      </c>
      <c r="C18" s="131" t="s">
        <v>533</v>
      </c>
      <c r="D18" s="119">
        <v>179618.1547957279</v>
      </c>
      <c r="E18" s="119">
        <v>104284.10590257451</v>
      </c>
      <c r="F18" s="119">
        <v>-75334.048893153391</v>
      </c>
    </row>
    <row r="19" spans="2:6" ht="16" customHeight="1">
      <c r="B19" s="810"/>
      <c r="C19" s="131" t="s">
        <v>534</v>
      </c>
      <c r="D19" s="119">
        <v>2795001.4934985894</v>
      </c>
      <c r="E19" s="119">
        <v>2789901.4934985894</v>
      </c>
      <c r="F19" s="119">
        <v>-5100</v>
      </c>
    </row>
    <row r="20" spans="2:6" ht="16" customHeight="1">
      <c r="B20" s="810"/>
      <c r="C20" s="131" t="s">
        <v>535</v>
      </c>
      <c r="D20" s="119">
        <v>520317.84409095661</v>
      </c>
      <c r="E20" s="119">
        <v>498833.11055757152</v>
      </c>
      <c r="F20" s="119">
        <v>-21484.733533385093</v>
      </c>
    </row>
    <row r="21" spans="2:6" ht="16" customHeight="1">
      <c r="B21" s="810"/>
      <c r="C21" s="131" t="s">
        <v>536</v>
      </c>
      <c r="D21" s="119">
        <v>4594528.0601491956</v>
      </c>
      <c r="E21" s="119">
        <v>4530887.3101712279</v>
      </c>
      <c r="F21" s="119">
        <v>-63640.749977967702</v>
      </c>
    </row>
    <row r="22" spans="2:6" ht="16" customHeight="1">
      <c r="B22" s="810"/>
      <c r="C22" s="131" t="s">
        <v>537</v>
      </c>
      <c r="D22" s="119">
        <v>8244.4919298210316</v>
      </c>
      <c r="E22" s="119">
        <v>8244.4919298210316</v>
      </c>
      <c r="F22" s="119">
        <v>0</v>
      </c>
    </row>
    <row r="23" spans="2:6" ht="16" customHeight="1">
      <c r="B23" s="126"/>
      <c r="C23" s="25" t="s">
        <v>163</v>
      </c>
      <c r="D23" s="19">
        <v>8097710.0444642901</v>
      </c>
      <c r="E23" s="19">
        <v>7932150.5120597845</v>
      </c>
      <c r="F23" s="19">
        <v>-165559.53240450617</v>
      </c>
    </row>
    <row r="24" spans="2:6" ht="16" customHeight="1">
      <c r="B24" s="133" t="s">
        <v>56</v>
      </c>
      <c r="C24" s="134"/>
      <c r="D24" s="19">
        <v>58627529.095564291</v>
      </c>
      <c r="E24" s="19">
        <v>57752567.847589783</v>
      </c>
      <c r="F24" s="19">
        <v>-874961.24797450448</v>
      </c>
    </row>
    <row r="25" spans="2:6" ht="30.75" customHeight="1">
      <c r="B25" s="763" t="s">
        <v>5727</v>
      </c>
      <c r="C25" s="763"/>
      <c r="D25" s="763"/>
      <c r="E25" s="763"/>
      <c r="F25" s="763"/>
    </row>
    <row r="26" spans="2:6" ht="16" customHeight="1"/>
    <row r="27" spans="2:6" ht="16" hidden="1" customHeight="1"/>
    <row r="28" spans="2:6" ht="16" hidden="1" customHeight="1"/>
    <row r="29" spans="2:6" ht="16" hidden="1" customHeight="1"/>
    <row r="30" spans="2:6" ht="16" hidden="1" customHeight="1"/>
    <row r="31" spans="2:6" ht="16" hidden="1" customHeight="1"/>
    <row r="32" spans="2:6" ht="20" hidden="1" customHeight="1"/>
    <row r="33" ht="16" hidden="1" customHeight="1"/>
    <row r="34" ht="16" hidden="1" customHeight="1"/>
    <row r="35" ht="16" hidden="1" customHeight="1"/>
    <row r="36" ht="16" hidden="1" customHeight="1"/>
    <row r="37" ht="16" hidden="1" customHeight="1"/>
    <row r="38" ht="16" hidden="1" customHeight="1"/>
    <row r="39" ht="16" hidden="1" customHeight="1"/>
    <row r="40" ht="16" hidden="1" customHeight="1"/>
    <row r="41" ht="16" hidden="1" customHeight="1"/>
    <row r="42" ht="16" hidden="1" customHeight="1"/>
    <row r="43" ht="16" hidden="1" customHeight="1"/>
    <row r="44" ht="16" hidden="1" customHeight="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t="69.75" hidden="1" customHeight="1"/>
    <row r="75" hidden="1"/>
  </sheetData>
  <mergeCells count="5">
    <mergeCell ref="B5:B16"/>
    <mergeCell ref="B18:B22"/>
    <mergeCell ref="B25:F25"/>
    <mergeCell ref="B3:F3"/>
    <mergeCell ref="B2:F2"/>
  </mergeCells>
  <pageMargins left="0.7" right="0.7" top="0.75" bottom="0.75" header="0.3" footer="0.3"/>
  <drawing r:id="rId1"/>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0D8A8-4845-407F-800D-ABA53C127C9E}">
  <sheetPr codeName="Folha68">
    <tabColor rgb="FF0035BA"/>
  </sheetPr>
  <dimension ref="A1:J20"/>
  <sheetViews>
    <sheetView showGridLines="0" view="pageLayout" zoomScaleNormal="100" workbookViewId="0">
      <selection activeCell="B3" sqref="B3:I3"/>
    </sheetView>
  </sheetViews>
  <sheetFormatPr baseColWidth="10" defaultColWidth="0" defaultRowHeight="15" customHeight="1" zeroHeight="1"/>
  <cols>
    <col min="1" max="1" width="9.1640625" customWidth="1"/>
    <col min="2" max="2" width="39.33203125" customWidth="1"/>
    <col min="3" max="9" width="9" customWidth="1"/>
    <col min="10" max="10" width="20.83203125" customWidth="1"/>
    <col min="11" max="16384" width="9.1640625" hidden="1"/>
  </cols>
  <sheetData>
    <row r="1" spans="1:10" ht="100" customHeight="1">
      <c r="A1" s="20" t="s">
        <v>50</v>
      </c>
    </row>
    <row r="2" spans="1:10" ht="16">
      <c r="B2" s="9" t="s">
        <v>5690</v>
      </c>
      <c r="C2" s="9"/>
      <c r="D2" s="9"/>
      <c r="E2" s="9"/>
      <c r="F2" s="9"/>
    </row>
    <row r="3" spans="1:10">
      <c r="B3" s="790" t="s">
        <v>3478</v>
      </c>
      <c r="C3" s="790"/>
      <c r="D3" s="790"/>
      <c r="E3" s="790"/>
      <c r="F3" s="790"/>
      <c r="G3" s="790"/>
      <c r="H3" s="790"/>
      <c r="I3" s="790"/>
      <c r="J3" s="10"/>
    </row>
    <row r="4" spans="1:10" ht="30" customHeight="1">
      <c r="B4" s="794" t="s">
        <v>3488</v>
      </c>
      <c r="C4" s="794" t="s">
        <v>3489</v>
      </c>
      <c r="D4" s="794" t="s">
        <v>3490</v>
      </c>
      <c r="E4" s="794" t="s">
        <v>3491</v>
      </c>
      <c r="F4" s="794" t="s">
        <v>3492</v>
      </c>
      <c r="G4" s="794" t="s">
        <v>3493</v>
      </c>
      <c r="H4" s="797" t="s">
        <v>3494</v>
      </c>
      <c r="I4" s="797"/>
      <c r="J4" s="367"/>
    </row>
    <row r="5" spans="1:10" ht="15" customHeight="1">
      <c r="B5" s="762"/>
      <c r="C5" s="762"/>
      <c r="D5" s="762"/>
      <c r="E5" s="762"/>
      <c r="F5" s="762"/>
      <c r="G5" s="762"/>
      <c r="H5" s="11" t="s">
        <v>83</v>
      </c>
      <c r="I5" s="11" t="s">
        <v>84</v>
      </c>
      <c r="J5" s="367"/>
    </row>
    <row r="6" spans="1:10" ht="15" customHeight="1">
      <c r="B6" s="21" t="s">
        <v>3495</v>
      </c>
      <c r="C6" s="35">
        <v>12420</v>
      </c>
      <c r="D6" s="35">
        <v>11130</v>
      </c>
      <c r="E6" s="35">
        <v>12425</v>
      </c>
      <c r="F6" s="35">
        <v>12779</v>
      </c>
      <c r="G6" s="35">
        <v>13272</v>
      </c>
      <c r="H6" s="35">
        <v>493</v>
      </c>
      <c r="I6" s="167">
        <v>3.8578918538226814E-2</v>
      </c>
      <c r="J6" s="368"/>
    </row>
    <row r="7" spans="1:10" ht="15" customHeight="1">
      <c r="B7" s="148" t="s">
        <v>3496</v>
      </c>
      <c r="C7" s="17">
        <v>3575</v>
      </c>
      <c r="D7" s="17">
        <v>2998</v>
      </c>
      <c r="E7" s="17">
        <v>3517</v>
      </c>
      <c r="F7" s="17">
        <v>3658</v>
      </c>
      <c r="G7" s="17">
        <v>3784</v>
      </c>
      <c r="H7" s="44">
        <v>126</v>
      </c>
      <c r="I7" s="168">
        <v>3.4445051940951377E-2</v>
      </c>
      <c r="J7" s="369"/>
    </row>
    <row r="8" spans="1:10" ht="15" customHeight="1">
      <c r="B8" s="148" t="s">
        <v>3497</v>
      </c>
      <c r="C8" s="17">
        <v>8846</v>
      </c>
      <c r="D8" s="17">
        <v>8132</v>
      </c>
      <c r="E8" s="17">
        <v>8896</v>
      </c>
      <c r="F8" s="17">
        <v>9121</v>
      </c>
      <c r="G8" s="17">
        <v>9488</v>
      </c>
      <c r="H8" s="44">
        <v>367</v>
      </c>
      <c r="I8" s="168">
        <v>4.0236816138581322E-2</v>
      </c>
      <c r="J8" s="369"/>
    </row>
    <row r="9" spans="1:10" ht="15" customHeight="1">
      <c r="B9" s="21" t="s">
        <v>3498</v>
      </c>
      <c r="C9" s="35">
        <v>1176</v>
      </c>
      <c r="D9" s="35">
        <v>1381</v>
      </c>
      <c r="E9" s="35">
        <v>2332</v>
      </c>
      <c r="F9" s="35">
        <v>2343</v>
      </c>
      <c r="G9" s="35" t="s">
        <v>3499</v>
      </c>
      <c r="H9" s="35" t="s">
        <v>3499</v>
      </c>
      <c r="I9" s="370" t="s">
        <v>3499</v>
      </c>
      <c r="J9" s="368"/>
    </row>
    <row r="10" spans="1:10">
      <c r="B10" s="148" t="s">
        <v>3500</v>
      </c>
      <c r="C10" s="17">
        <v>68</v>
      </c>
      <c r="D10" s="17">
        <v>60</v>
      </c>
      <c r="E10" s="17">
        <v>57</v>
      </c>
      <c r="F10" s="17">
        <v>62</v>
      </c>
      <c r="G10" s="17" t="s">
        <v>3499</v>
      </c>
      <c r="H10" s="44" t="s">
        <v>3499</v>
      </c>
      <c r="I10" s="371" t="s">
        <v>3499</v>
      </c>
      <c r="J10" s="369"/>
    </row>
    <row r="11" spans="1:10">
      <c r="B11" s="21" t="s">
        <v>3501</v>
      </c>
      <c r="C11" s="35"/>
      <c r="D11" s="35"/>
      <c r="E11" s="35"/>
      <c r="F11" s="35"/>
      <c r="G11" s="35"/>
      <c r="H11" s="35" t="s">
        <v>3502</v>
      </c>
      <c r="I11" s="167" t="s">
        <v>3502</v>
      </c>
      <c r="J11" s="369"/>
    </row>
    <row r="12" spans="1:10">
      <c r="B12" s="148" t="s">
        <v>3503</v>
      </c>
      <c r="C12" s="17">
        <v>6426</v>
      </c>
      <c r="D12" s="17">
        <v>4553</v>
      </c>
      <c r="E12" s="17">
        <v>5196</v>
      </c>
      <c r="F12" s="17">
        <v>6237</v>
      </c>
      <c r="G12" s="17">
        <v>6194</v>
      </c>
      <c r="H12" s="17">
        <v>-43</v>
      </c>
      <c r="I12" s="168">
        <v>-6.8943402276735455E-3</v>
      </c>
      <c r="J12" s="369"/>
    </row>
    <row r="13" spans="1:10">
      <c r="B13" s="21" t="s">
        <v>3504</v>
      </c>
      <c r="C13" s="35"/>
      <c r="D13" s="35"/>
      <c r="E13" s="35"/>
      <c r="F13" s="35"/>
      <c r="G13" s="35"/>
      <c r="H13" s="17"/>
      <c r="I13" s="167" t="s">
        <v>3502</v>
      </c>
      <c r="J13" s="369"/>
    </row>
    <row r="14" spans="1:10">
      <c r="B14" s="148" t="s">
        <v>3505</v>
      </c>
      <c r="C14" s="17">
        <v>788</v>
      </c>
      <c r="D14" s="17">
        <v>676</v>
      </c>
      <c r="E14" s="17">
        <v>726</v>
      </c>
      <c r="F14" s="17">
        <v>750</v>
      </c>
      <c r="G14" s="17">
        <v>768</v>
      </c>
      <c r="H14" s="17">
        <v>18</v>
      </c>
      <c r="I14" s="168">
        <v>2.4000000000000021E-2</v>
      </c>
      <c r="J14" s="369"/>
    </row>
    <row r="15" spans="1:10">
      <c r="B15" s="21" t="s">
        <v>3506</v>
      </c>
      <c r="C15" s="35">
        <v>704</v>
      </c>
      <c r="D15" s="35">
        <v>579</v>
      </c>
      <c r="E15" s="35">
        <v>709</v>
      </c>
      <c r="F15" s="35">
        <v>759</v>
      </c>
      <c r="G15" s="35">
        <v>817</v>
      </c>
      <c r="H15" s="15">
        <v>58</v>
      </c>
      <c r="I15" s="167">
        <v>7.641633728590258E-2</v>
      </c>
      <c r="J15" s="369"/>
    </row>
    <row r="16" spans="1:10">
      <c r="B16" s="148" t="s">
        <v>3507</v>
      </c>
      <c r="C16" s="372">
        <v>0.66100000000000003</v>
      </c>
      <c r="D16" s="372">
        <v>0.66</v>
      </c>
      <c r="E16" s="372">
        <v>0.68400000000000005</v>
      </c>
      <c r="F16" s="372">
        <v>0.69699999999999995</v>
      </c>
      <c r="G16" s="372">
        <v>0.71099999999999997</v>
      </c>
      <c r="H16" s="17" t="s">
        <v>3508</v>
      </c>
      <c r="I16" s="167"/>
      <c r="J16" s="373"/>
    </row>
    <row r="17" spans="2:10">
      <c r="B17" s="21" t="s">
        <v>3509</v>
      </c>
      <c r="C17" s="35"/>
      <c r="D17" s="35"/>
      <c r="E17" s="35"/>
      <c r="F17" s="35"/>
      <c r="G17" s="35"/>
      <c r="H17" s="35" t="s">
        <v>3502</v>
      </c>
      <c r="I17" s="370"/>
      <c r="J17" s="373"/>
    </row>
    <row r="18" spans="2:10" ht="15" customHeight="1">
      <c r="B18" s="148" t="s">
        <v>3510</v>
      </c>
      <c r="C18" s="17">
        <v>1326</v>
      </c>
      <c r="D18" s="17">
        <v>1149</v>
      </c>
      <c r="E18" s="17">
        <v>1318</v>
      </c>
      <c r="F18" s="17">
        <v>1456</v>
      </c>
      <c r="G18" s="17" t="s">
        <v>3499</v>
      </c>
      <c r="H18" s="17" t="s">
        <v>3499</v>
      </c>
      <c r="I18" s="371" t="s">
        <v>3499</v>
      </c>
      <c r="J18" s="369"/>
    </row>
    <row r="19" spans="2:10" ht="82.5" customHeight="1">
      <c r="B19" s="783" t="s">
        <v>5837</v>
      </c>
      <c r="C19" s="816"/>
      <c r="D19" s="816"/>
      <c r="E19" s="816"/>
      <c r="F19" s="816"/>
      <c r="G19" s="816"/>
      <c r="H19" s="816"/>
      <c r="I19" s="816"/>
    </row>
    <row r="20" spans="2:10" ht="15" customHeight="1"/>
  </sheetData>
  <mergeCells count="9">
    <mergeCell ref="B3:I3"/>
    <mergeCell ref="B19:I19"/>
    <mergeCell ref="B4:B5"/>
    <mergeCell ref="C4:C5"/>
    <mergeCell ref="D4:D5"/>
    <mergeCell ref="E4:E5"/>
    <mergeCell ref="F4:F5"/>
    <mergeCell ref="G4:G5"/>
    <mergeCell ref="H4:I4"/>
  </mergeCells>
  <pageMargins left="0.7" right="0.7" top="0.75" bottom="0.75" header="0.3" footer="0.3"/>
  <pageSetup paperSize="9" orientation="portrait" horizontalDpi="0" verticalDpi="0"/>
  <drawing r:id="rId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41F0-AD87-435A-89A7-7A1BBE5775CA}">
  <sheetPr codeName="Folha130">
    <tabColor rgb="FF0035BA"/>
  </sheetPr>
  <dimension ref="A1:G21"/>
  <sheetViews>
    <sheetView showGridLines="0" workbookViewId="0">
      <selection activeCell="B2" sqref="B2"/>
    </sheetView>
  </sheetViews>
  <sheetFormatPr baseColWidth="10" defaultColWidth="0" defaultRowHeight="15" customHeight="1" zeroHeight="1"/>
  <cols>
    <col min="1" max="1" width="9.1640625" customWidth="1"/>
    <col min="2" max="2" width="90.1640625" customWidth="1"/>
    <col min="3" max="5" width="14.6640625" customWidth="1"/>
    <col min="6" max="6" width="10.33203125" customWidth="1"/>
    <col min="7" max="7" width="24.83203125" hidden="1" customWidth="1"/>
    <col min="8" max="16384" width="9.1640625" hidden="1"/>
  </cols>
  <sheetData>
    <row r="1" spans="1:6" ht="100" customHeight="1">
      <c r="A1" s="153" t="s">
        <v>50</v>
      </c>
    </row>
    <row r="2" spans="1:6" ht="16">
      <c r="B2" s="9" t="s">
        <v>5691</v>
      </c>
      <c r="C2" s="9"/>
      <c r="D2" s="9"/>
      <c r="E2" s="9"/>
      <c r="F2" s="9"/>
    </row>
    <row r="3" spans="1:6">
      <c r="B3" s="790" t="s">
        <v>51</v>
      </c>
      <c r="C3" s="790"/>
      <c r="D3" s="790"/>
      <c r="E3" s="790"/>
      <c r="F3" s="10"/>
    </row>
    <row r="4" spans="1:6" ht="40" customHeight="1">
      <c r="B4" s="11" t="s">
        <v>833</v>
      </c>
      <c r="C4" s="11" t="s">
        <v>845</v>
      </c>
      <c r="D4" s="11" t="s">
        <v>846</v>
      </c>
      <c r="E4" s="11" t="s">
        <v>847</v>
      </c>
    </row>
    <row r="5" spans="1:6">
      <c r="B5" s="43" t="s">
        <v>924</v>
      </c>
      <c r="C5" s="119">
        <v>292.69576899999998</v>
      </c>
      <c r="D5" s="119">
        <v>207.09175173</v>
      </c>
      <c r="E5" s="119">
        <v>0.52307774001515395</v>
      </c>
    </row>
    <row r="6" spans="1:6">
      <c r="B6" s="43" t="s">
        <v>925</v>
      </c>
      <c r="C6" s="119">
        <v>67.796120000000002</v>
      </c>
      <c r="D6" s="119">
        <v>60.687742</v>
      </c>
      <c r="E6" s="119">
        <v>0.15328667929454801</v>
      </c>
    </row>
    <row r="7" spans="1:6">
      <c r="B7" s="43" t="s">
        <v>880</v>
      </c>
      <c r="C7" s="119">
        <v>33541.921849999999</v>
      </c>
      <c r="D7" s="119">
        <v>32515.910304360001</v>
      </c>
      <c r="E7" s="119">
        <v>82.129533090796599</v>
      </c>
    </row>
    <row r="8" spans="1:6">
      <c r="B8" s="43" t="s">
        <v>926</v>
      </c>
      <c r="C8" s="119">
        <v>6170.3964980000001</v>
      </c>
      <c r="D8" s="119">
        <v>6052.72259966</v>
      </c>
      <c r="E8" s="119">
        <v>15.2881243792683</v>
      </c>
    </row>
    <row r="9" spans="1:6">
      <c r="B9" s="43" t="s">
        <v>927</v>
      </c>
      <c r="C9" s="119">
        <v>0</v>
      </c>
      <c r="D9" s="119">
        <v>0</v>
      </c>
      <c r="E9" s="119" t="s">
        <v>137</v>
      </c>
    </row>
    <row r="10" spans="1:6">
      <c r="B10" s="43" t="s">
        <v>928</v>
      </c>
      <c r="C10" s="119">
        <v>408.36461200000002</v>
      </c>
      <c r="D10" s="119">
        <v>392.84115076</v>
      </c>
      <c r="E10" s="119">
        <v>0.992248409740626</v>
      </c>
    </row>
    <row r="11" spans="1:6">
      <c r="B11" s="43" t="s">
        <v>865</v>
      </c>
      <c r="C11" s="119">
        <v>290.77228000000002</v>
      </c>
      <c r="D11" s="119">
        <v>201.97915538000001</v>
      </c>
      <c r="E11" s="119">
        <v>0.510164211001915</v>
      </c>
    </row>
    <row r="12" spans="1:6">
      <c r="B12" s="43" t="s">
        <v>866</v>
      </c>
      <c r="C12" s="119">
        <v>18.262260000000001</v>
      </c>
      <c r="D12" s="119">
        <v>11.875846879999999</v>
      </c>
      <c r="E12" s="119">
        <v>2.9996323343941901E-2</v>
      </c>
    </row>
    <row r="13" spans="1:6">
      <c r="B13" s="43" t="s">
        <v>840</v>
      </c>
      <c r="C13" s="119">
        <v>797.51181899999995</v>
      </c>
      <c r="D13" s="119">
        <v>147.89979991999999</v>
      </c>
      <c r="E13" s="119">
        <v>0.37356916653885203</v>
      </c>
    </row>
    <row r="14" spans="1:6" ht="15" customHeight="1">
      <c r="B14" s="13" t="s">
        <v>841</v>
      </c>
      <c r="C14" s="19">
        <v>41587.746207999997</v>
      </c>
      <c r="D14" s="19">
        <v>39591.008350689997</v>
      </c>
      <c r="E14" s="19" t="s">
        <v>330</v>
      </c>
    </row>
    <row r="15" spans="1:6" ht="15" customHeight="1">
      <c r="B15" s="13" t="s">
        <v>842</v>
      </c>
      <c r="C15" s="19">
        <v>16823.987498999999</v>
      </c>
      <c r="D15" s="19">
        <v>14926.4945408</v>
      </c>
      <c r="E15" s="19" t="s">
        <v>330</v>
      </c>
    </row>
    <row r="16" spans="1:6" ht="15" customHeight="1">
      <c r="B16" s="13" t="s">
        <v>843</v>
      </c>
      <c r="C16" s="19">
        <v>16701.33956</v>
      </c>
      <c r="D16" s="19">
        <v>14812.133052290001</v>
      </c>
      <c r="E16" s="19" t="s">
        <v>330</v>
      </c>
    </row>
    <row r="17" spans="2:5" ht="15" customHeight="1">
      <c r="B17" s="152" t="s">
        <v>844</v>
      </c>
      <c r="C17" s="119" t="s">
        <v>330</v>
      </c>
      <c r="D17" s="119" t="s">
        <v>330</v>
      </c>
      <c r="E17" s="119" t="s">
        <v>330</v>
      </c>
    </row>
    <row r="18" spans="2:5" ht="15" customHeight="1">
      <c r="B18" s="43" t="s">
        <v>789</v>
      </c>
      <c r="C18" s="119">
        <v>70.654809</v>
      </c>
      <c r="D18" s="119">
        <v>70.054807510000003</v>
      </c>
      <c r="E18" s="119" t="s">
        <v>330</v>
      </c>
    </row>
    <row r="19" spans="2:5" ht="15" customHeight="1">
      <c r="B19" s="43" t="s">
        <v>790</v>
      </c>
      <c r="C19" s="119">
        <v>51.993130000000001</v>
      </c>
      <c r="D19" s="119">
        <v>44.306680999999998</v>
      </c>
      <c r="E19" s="119" t="s">
        <v>330</v>
      </c>
    </row>
    <row r="20" spans="2:5" ht="15" customHeight="1">
      <c r="B20" s="41" t="s">
        <v>2806</v>
      </c>
      <c r="C20" s="41"/>
      <c r="D20" s="41"/>
      <c r="E20" s="41"/>
    </row>
    <row r="21" spans="2:5" ht="15" customHeight="1"/>
  </sheetData>
  <mergeCells count="1">
    <mergeCell ref="B3:E3"/>
  </mergeCells>
  <pageMargins left="0.7" right="0.7" top="0.75" bottom="0.75" header="0.3" footer="0.3"/>
  <pageSetup paperSize="9" orientation="portrait" r:id="rId1"/>
  <drawing r:id="rId2"/>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59249-F2CA-4AF6-A81A-1F85D9045E62}">
  <sheetPr codeName="Folha69">
    <tabColor rgb="FF0035BA"/>
  </sheetPr>
  <dimension ref="A1:O68"/>
  <sheetViews>
    <sheetView showGridLines="0" workbookViewId="0">
      <selection activeCell="B10" sqref="B10:N10"/>
    </sheetView>
  </sheetViews>
  <sheetFormatPr baseColWidth="10" defaultColWidth="0" defaultRowHeight="15" customHeight="1" zeroHeight="1"/>
  <cols>
    <col min="1" max="1" width="9.1640625" customWidth="1"/>
    <col min="2" max="2" width="13.33203125" customWidth="1"/>
    <col min="3" max="14" width="9.6640625" customWidth="1"/>
    <col min="15" max="15" width="9.1640625" customWidth="1"/>
    <col min="16" max="16384" width="9.1640625" hidden="1"/>
  </cols>
  <sheetData>
    <row r="1" spans="1:14" ht="100" customHeight="1">
      <c r="A1" s="20" t="s">
        <v>50</v>
      </c>
    </row>
    <row r="2" spans="1:14" ht="16">
      <c r="B2" s="9" t="s">
        <v>5692</v>
      </c>
      <c r="C2" s="9"/>
      <c r="D2" s="9"/>
      <c r="E2" s="9"/>
      <c r="F2" s="9"/>
    </row>
    <row r="3" spans="1:14">
      <c r="B3" s="10"/>
      <c r="C3" s="10"/>
      <c r="D3" s="10"/>
      <c r="E3" s="10"/>
      <c r="F3" s="10"/>
    </row>
    <row r="4" spans="1:14" ht="30" customHeight="1">
      <c r="B4" s="797" t="s">
        <v>3511</v>
      </c>
      <c r="C4" s="797" t="s">
        <v>3512</v>
      </c>
      <c r="D4" s="797"/>
      <c r="E4" s="797"/>
      <c r="F4" s="797" t="s">
        <v>3513</v>
      </c>
      <c r="G4" s="87" t="s">
        <v>3514</v>
      </c>
      <c r="H4" s="797" t="s">
        <v>3515</v>
      </c>
      <c r="I4" s="797" t="s">
        <v>3516</v>
      </c>
      <c r="J4" s="797" t="s">
        <v>3517</v>
      </c>
      <c r="K4" s="797" t="s">
        <v>3518</v>
      </c>
      <c r="L4" s="797" t="s">
        <v>3519</v>
      </c>
      <c r="M4" s="797" t="s">
        <v>704</v>
      </c>
      <c r="N4" s="797" t="s">
        <v>56</v>
      </c>
    </row>
    <row r="5" spans="1:14" ht="15" customHeight="1">
      <c r="B5" s="797"/>
      <c r="C5" s="11" t="s">
        <v>3520</v>
      </c>
      <c r="D5" s="11" t="s">
        <v>3521</v>
      </c>
      <c r="E5" s="11" t="s">
        <v>56</v>
      </c>
      <c r="F5" s="797"/>
      <c r="G5" s="12" t="s">
        <v>3522</v>
      </c>
      <c r="H5" s="797"/>
      <c r="I5" s="797"/>
      <c r="J5" s="797"/>
      <c r="K5" s="797"/>
      <c r="L5" s="797"/>
      <c r="M5" s="797"/>
      <c r="N5" s="797"/>
    </row>
    <row r="6" spans="1:14" ht="15" customHeight="1">
      <c r="B6" s="374" t="s">
        <v>3523</v>
      </c>
      <c r="C6" s="17">
        <v>21454</v>
      </c>
      <c r="D6" s="17">
        <v>9853</v>
      </c>
      <c r="E6" s="17">
        <v>31307</v>
      </c>
      <c r="F6" s="17">
        <v>50852</v>
      </c>
      <c r="G6" s="17">
        <v>1866</v>
      </c>
      <c r="H6" s="17">
        <v>9804</v>
      </c>
      <c r="I6" s="17">
        <v>17812</v>
      </c>
      <c r="J6" s="17">
        <v>29723</v>
      </c>
      <c r="K6" s="17">
        <v>5137</v>
      </c>
      <c r="L6" s="17">
        <v>603</v>
      </c>
      <c r="M6" s="17">
        <v>2475</v>
      </c>
      <c r="N6" s="15">
        <v>149579</v>
      </c>
    </row>
    <row r="7" spans="1:14" ht="15" customHeight="1">
      <c r="B7" s="375">
        <v>44896</v>
      </c>
      <c r="C7" s="17">
        <v>21182</v>
      </c>
      <c r="D7" s="17">
        <v>9839</v>
      </c>
      <c r="E7" s="17">
        <v>31021</v>
      </c>
      <c r="F7" s="17">
        <v>50703</v>
      </c>
      <c r="G7" s="17">
        <v>1734</v>
      </c>
      <c r="H7" s="17">
        <v>9747</v>
      </c>
      <c r="I7" s="17">
        <v>17915</v>
      </c>
      <c r="J7" s="17">
        <v>30614</v>
      </c>
      <c r="K7" s="17">
        <v>5182</v>
      </c>
      <c r="L7" s="17">
        <v>605</v>
      </c>
      <c r="M7" s="17">
        <v>2495</v>
      </c>
      <c r="N7" s="15">
        <v>150016</v>
      </c>
    </row>
    <row r="8" spans="1:14" ht="15" customHeight="1">
      <c r="B8" s="43" t="s">
        <v>3524</v>
      </c>
      <c r="C8" s="17">
        <v>272</v>
      </c>
      <c r="D8" s="17">
        <v>14</v>
      </c>
      <c r="E8" s="17">
        <v>286</v>
      </c>
      <c r="F8" s="17">
        <v>149</v>
      </c>
      <c r="G8" s="17">
        <v>132</v>
      </c>
      <c r="H8" s="17">
        <v>57</v>
      </c>
      <c r="I8" s="17">
        <v>-103</v>
      </c>
      <c r="J8" s="17">
        <v>-891</v>
      </c>
      <c r="K8" s="17">
        <v>-45</v>
      </c>
      <c r="L8" s="17">
        <v>-2</v>
      </c>
      <c r="M8" s="17">
        <v>-20</v>
      </c>
      <c r="N8" s="15">
        <v>-437</v>
      </c>
    </row>
    <row r="9" spans="1:14" ht="15" customHeight="1">
      <c r="B9" s="43" t="s">
        <v>3525</v>
      </c>
      <c r="C9" s="168">
        <v>1.2841091492776886E-2</v>
      </c>
      <c r="D9" s="168">
        <v>1.4229088321983943E-3</v>
      </c>
      <c r="E9" s="168">
        <v>9.219560942587279E-3</v>
      </c>
      <c r="F9" s="168">
        <v>2.9386821292625683E-3</v>
      </c>
      <c r="G9" s="168">
        <v>7.6124567474048443E-2</v>
      </c>
      <c r="H9" s="168">
        <v>5.8479532163742687E-3</v>
      </c>
      <c r="I9" s="168">
        <v>-5.7493720346078704E-3</v>
      </c>
      <c r="J9" s="168">
        <v>-2.910433135166917E-2</v>
      </c>
      <c r="K9" s="168">
        <v>-8.6839058278656896E-3</v>
      </c>
      <c r="L9" s="168">
        <v>-3.3057851239669421E-3</v>
      </c>
      <c r="M9" s="168">
        <v>-8.0160320641282558E-3</v>
      </c>
      <c r="N9" s="167">
        <v>-2.9130226109215017E-3</v>
      </c>
    </row>
    <row r="10" spans="1:14" ht="73.5" customHeight="1">
      <c r="B10" s="783" t="s">
        <v>5838</v>
      </c>
      <c r="C10" s="783"/>
      <c r="D10" s="783"/>
      <c r="E10" s="783"/>
      <c r="F10" s="783"/>
      <c r="G10" s="783"/>
      <c r="H10" s="783"/>
      <c r="I10" s="783"/>
      <c r="J10" s="783"/>
      <c r="K10" s="783"/>
      <c r="L10" s="783"/>
      <c r="M10" s="783"/>
      <c r="N10" s="783"/>
    </row>
    <row r="11" spans="1:14" ht="15" customHeight="1"/>
    <row r="14" spans="1:14" ht="79.5" hidden="1" customHeight="1"/>
    <row r="68" ht="69.75" hidden="1" customHeight="1"/>
  </sheetData>
  <mergeCells count="11">
    <mergeCell ref="K4:K5"/>
    <mergeCell ref="L4:L5"/>
    <mergeCell ref="M4:M5"/>
    <mergeCell ref="N4:N5"/>
    <mergeCell ref="B10:N10"/>
    <mergeCell ref="B4:B5"/>
    <mergeCell ref="C4:E4"/>
    <mergeCell ref="F4:F5"/>
    <mergeCell ref="H4:H5"/>
    <mergeCell ref="I4:I5"/>
    <mergeCell ref="J4:J5"/>
  </mergeCells>
  <pageMargins left="0.7" right="0.7" top="0.75" bottom="0.75" header="0.3" footer="0.3"/>
  <drawing r:id="rId1"/>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2E445-2CCD-4969-A8AE-1B42DC00415A}">
  <sheetPr codeName="Folha70">
    <tabColor rgb="FF0035BA"/>
  </sheetPr>
  <dimension ref="A1:I68"/>
  <sheetViews>
    <sheetView showGridLines="0" workbookViewId="0">
      <selection activeCell="I7" sqref="I7"/>
    </sheetView>
  </sheetViews>
  <sheetFormatPr baseColWidth="10" defaultColWidth="0" defaultRowHeight="15" customHeight="1" zeroHeight="1"/>
  <cols>
    <col min="1" max="1" width="9.1640625" customWidth="1"/>
    <col min="2" max="2" width="34.5" customWidth="1"/>
    <col min="3" max="8" width="10" customWidth="1"/>
    <col min="9" max="9" width="26.5" customWidth="1"/>
    <col min="10" max="16384" width="9.1640625" hidden="1"/>
  </cols>
  <sheetData>
    <row r="1" spans="1:8" ht="100" customHeight="1">
      <c r="A1" s="20" t="s">
        <v>50</v>
      </c>
    </row>
    <row r="2" spans="1:8" ht="16">
      <c r="B2" s="9" t="s">
        <v>5693</v>
      </c>
      <c r="C2" s="9"/>
      <c r="D2" s="9"/>
      <c r="E2" s="9"/>
      <c r="F2" s="9"/>
    </row>
    <row r="3" spans="1:8">
      <c r="B3" s="10"/>
      <c r="C3" s="10"/>
      <c r="D3" s="10"/>
      <c r="E3" s="10"/>
      <c r="F3" s="10"/>
    </row>
    <row r="4" spans="1:8" ht="30" customHeight="1">
      <c r="B4" s="376"/>
      <c r="C4" s="324" t="s">
        <v>3526</v>
      </c>
      <c r="D4" s="324" t="s">
        <v>3527</v>
      </c>
      <c r="E4" s="324" t="s">
        <v>3528</v>
      </c>
      <c r="F4" s="324" t="s">
        <v>3529</v>
      </c>
      <c r="G4" s="324" t="s">
        <v>3530</v>
      </c>
      <c r="H4" s="324" t="s">
        <v>56</v>
      </c>
    </row>
    <row r="5" spans="1:8" ht="15" customHeight="1">
      <c r="B5" s="374" t="s">
        <v>3531</v>
      </c>
      <c r="C5" s="377" t="s">
        <v>3532</v>
      </c>
      <c r="D5" s="17">
        <v>472</v>
      </c>
      <c r="E5" s="17">
        <v>607</v>
      </c>
      <c r="F5" s="17">
        <v>704</v>
      </c>
      <c r="G5" s="17">
        <v>549</v>
      </c>
      <c r="H5" s="17">
        <v>2332</v>
      </c>
    </row>
    <row r="6" spans="1:8" ht="15" customHeight="1">
      <c r="B6" s="375" t="s">
        <v>3533</v>
      </c>
      <c r="C6" s="377" t="s">
        <v>3534</v>
      </c>
      <c r="D6" s="17">
        <v>17957903</v>
      </c>
      <c r="E6" s="17">
        <v>18870886</v>
      </c>
      <c r="F6" s="17">
        <v>13098012</v>
      </c>
      <c r="G6" s="17">
        <v>3870199</v>
      </c>
      <c r="H6" s="17">
        <v>53797001</v>
      </c>
    </row>
    <row r="7" spans="1:8" ht="33.75" customHeight="1">
      <c r="B7" s="763" t="s">
        <v>5839</v>
      </c>
      <c r="C7" s="763"/>
      <c r="D7" s="763"/>
      <c r="E7" s="763"/>
      <c r="F7" s="763"/>
      <c r="G7" s="763"/>
      <c r="H7" s="763"/>
    </row>
    <row r="14" spans="1:8" ht="79.5" hidden="1" customHeight="1"/>
    <row r="68" ht="69.75" hidden="1" customHeight="1"/>
  </sheetData>
  <mergeCells count="1">
    <mergeCell ref="B7:H7"/>
  </mergeCells>
  <pageMargins left="0.7" right="0.7" top="0.75" bottom="0.75" header="0.3" footer="0.3"/>
  <drawing r:id="rId1"/>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60498-9351-4DF1-B694-C9ADFACADBB8}">
  <sheetPr codeName="Folha131">
    <tabColor rgb="FF0035BA"/>
  </sheetPr>
  <dimension ref="A1:G49"/>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4.1640625" customWidth="1"/>
    <col min="7" max="7" width="24.83203125" customWidth="1"/>
    <col min="8" max="16384" width="9.1640625" hidden="1"/>
  </cols>
  <sheetData>
    <row r="1" spans="1:6" ht="100" customHeight="1">
      <c r="A1" s="153" t="s">
        <v>50</v>
      </c>
    </row>
    <row r="2" spans="1:6" ht="16">
      <c r="B2" s="9" t="s">
        <v>5694</v>
      </c>
      <c r="C2" s="9"/>
      <c r="D2" s="9"/>
      <c r="E2" s="9"/>
      <c r="F2" s="9"/>
    </row>
    <row r="3" spans="1:6" ht="16" thickBot="1">
      <c r="B3" s="758" t="s">
        <v>923</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2838.9889957</v>
      </c>
      <c r="D6" s="22">
        <v>2192.2283427000002</v>
      </c>
      <c r="E6" s="22">
        <v>2258.16862309</v>
      </c>
      <c r="F6" s="22">
        <v>1668.7983240799999</v>
      </c>
    </row>
    <row r="7" spans="1:6">
      <c r="B7" s="148" t="s">
        <v>801</v>
      </c>
      <c r="C7" s="119">
        <v>268.65279299999997</v>
      </c>
      <c r="D7" s="119">
        <v>268.65279299999997</v>
      </c>
      <c r="E7" s="119">
        <v>250.07697374</v>
      </c>
      <c r="F7" s="119">
        <v>250.07697374</v>
      </c>
    </row>
    <row r="8" spans="1:6">
      <c r="B8" s="148" t="s">
        <v>802</v>
      </c>
      <c r="C8" s="119">
        <v>308.88293069999997</v>
      </c>
      <c r="D8" s="119">
        <v>308.88293069999997</v>
      </c>
      <c r="E8" s="119">
        <v>220.18505636</v>
      </c>
      <c r="F8" s="119">
        <v>220.18505636</v>
      </c>
    </row>
    <row r="9" spans="1:6">
      <c r="B9" s="148" t="s">
        <v>803</v>
      </c>
      <c r="C9" s="119">
        <v>142.16757899999999</v>
      </c>
      <c r="D9" s="119">
        <v>142.16757899999999</v>
      </c>
      <c r="E9" s="119">
        <v>79.453675680000003</v>
      </c>
      <c r="F9" s="119">
        <v>79.453675680000003</v>
      </c>
    </row>
    <row r="10" spans="1:6">
      <c r="B10" s="149" t="s">
        <v>868</v>
      </c>
      <c r="C10" s="119">
        <v>0</v>
      </c>
      <c r="D10" s="119" t="s">
        <v>330</v>
      </c>
      <c r="E10" s="119">
        <v>0</v>
      </c>
      <c r="F10" s="119" t="s">
        <v>330</v>
      </c>
    </row>
    <row r="11" spans="1:6">
      <c r="B11" s="148" t="s">
        <v>804</v>
      </c>
      <c r="C11" s="119">
        <v>2049.8189320000001</v>
      </c>
      <c r="D11" s="119">
        <v>1403.060279</v>
      </c>
      <c r="E11" s="119">
        <v>1645.2732629499999</v>
      </c>
      <c r="F11" s="119">
        <v>1055.90496394</v>
      </c>
    </row>
    <row r="12" spans="1:6">
      <c r="B12" s="149" t="s">
        <v>805</v>
      </c>
      <c r="C12" s="119">
        <v>646.75865299999998</v>
      </c>
      <c r="D12" s="119" t="s">
        <v>330</v>
      </c>
      <c r="E12" s="119">
        <v>589.36829900999999</v>
      </c>
      <c r="F12" s="119" t="s">
        <v>330</v>
      </c>
    </row>
    <row r="13" spans="1:6">
      <c r="B13" s="148" t="s">
        <v>806</v>
      </c>
      <c r="C13" s="119">
        <v>22.009588999999998</v>
      </c>
      <c r="D13" s="119">
        <v>22.007588999999999</v>
      </c>
      <c r="E13" s="119">
        <v>10.781159499999999</v>
      </c>
      <c r="F13" s="119">
        <v>10.7791595</v>
      </c>
    </row>
    <row r="14" spans="1:6">
      <c r="B14" s="149" t="s">
        <v>869</v>
      </c>
      <c r="C14" s="119">
        <v>2E-3</v>
      </c>
      <c r="D14" s="119" t="s">
        <v>330</v>
      </c>
      <c r="E14" s="119">
        <v>2E-3</v>
      </c>
      <c r="F14" s="119" t="s">
        <v>330</v>
      </c>
    </row>
    <row r="15" spans="1:6">
      <c r="B15" s="148" t="s">
        <v>807</v>
      </c>
      <c r="C15" s="119">
        <v>47.457172</v>
      </c>
      <c r="D15" s="119">
        <v>47.457172</v>
      </c>
      <c r="E15" s="119">
        <v>52.39849486</v>
      </c>
      <c r="F15" s="119">
        <v>52.39849486</v>
      </c>
    </row>
    <row r="16" spans="1:6">
      <c r="B16" s="21" t="s">
        <v>808</v>
      </c>
      <c r="C16" s="22">
        <v>3723.109958</v>
      </c>
      <c r="D16" s="22">
        <v>3594.0779120000002</v>
      </c>
      <c r="E16" s="22">
        <v>1516.7696383699999</v>
      </c>
      <c r="F16" s="22">
        <v>1406.3421623700001</v>
      </c>
    </row>
    <row r="17" spans="2:6">
      <c r="B17" s="148" t="s">
        <v>809</v>
      </c>
      <c r="C17" s="119">
        <v>851.63148100000001</v>
      </c>
      <c r="D17" s="119">
        <v>851.63148100000001</v>
      </c>
      <c r="E17" s="119">
        <v>464.85484481999998</v>
      </c>
      <c r="F17" s="119">
        <v>464.85484481999998</v>
      </c>
    </row>
    <row r="18" spans="2:6">
      <c r="B18" s="148" t="s">
        <v>810</v>
      </c>
      <c r="C18" s="119">
        <v>184.56482600000001</v>
      </c>
      <c r="D18" s="119">
        <v>74.137349999999998</v>
      </c>
      <c r="E18" s="119">
        <v>171.58363656</v>
      </c>
      <c r="F18" s="119">
        <v>61.156160559999996</v>
      </c>
    </row>
    <row r="19" spans="2:6">
      <c r="B19" s="149" t="s">
        <v>811</v>
      </c>
      <c r="C19" s="119">
        <v>110.427476</v>
      </c>
      <c r="D19" s="119" t="s">
        <v>330</v>
      </c>
      <c r="E19" s="119">
        <v>110.427476</v>
      </c>
      <c r="F19" s="119" t="s">
        <v>330</v>
      </c>
    </row>
    <row r="20" spans="2:6">
      <c r="B20" s="148" t="s">
        <v>812</v>
      </c>
      <c r="C20" s="119">
        <v>436.70419399999997</v>
      </c>
      <c r="D20" s="119">
        <v>418.09962400000001</v>
      </c>
      <c r="E20" s="119">
        <v>459.41908710000001</v>
      </c>
      <c r="F20" s="119">
        <v>459.41908710000001</v>
      </c>
    </row>
    <row r="21" spans="2:6">
      <c r="B21" s="149" t="s">
        <v>870</v>
      </c>
      <c r="C21" s="119">
        <v>18.604569999999999</v>
      </c>
      <c r="D21" s="119" t="s">
        <v>330</v>
      </c>
      <c r="E21" s="119">
        <v>0</v>
      </c>
      <c r="F21" s="119" t="s">
        <v>330</v>
      </c>
    </row>
    <row r="22" spans="2:6">
      <c r="B22" s="148" t="s">
        <v>813</v>
      </c>
      <c r="C22" s="119">
        <v>2250.2094569999999</v>
      </c>
      <c r="D22" s="119">
        <v>2250.2094569999999</v>
      </c>
      <c r="E22" s="119">
        <v>420.91206989</v>
      </c>
      <c r="F22" s="119">
        <v>420.91206989</v>
      </c>
    </row>
    <row r="23" spans="2:6">
      <c r="B23" s="149" t="s">
        <v>871</v>
      </c>
      <c r="C23" s="119">
        <v>0</v>
      </c>
      <c r="D23" s="119" t="s">
        <v>330</v>
      </c>
      <c r="E23" s="119">
        <v>0</v>
      </c>
      <c r="F23" s="119" t="s">
        <v>330</v>
      </c>
    </row>
    <row r="24" spans="2:6">
      <c r="B24" s="148" t="s">
        <v>814</v>
      </c>
      <c r="C24" s="119">
        <v>0</v>
      </c>
      <c r="D24" s="119">
        <v>0</v>
      </c>
      <c r="E24" s="119">
        <v>0</v>
      </c>
      <c r="F24" s="119">
        <v>0</v>
      </c>
    </row>
    <row r="25" spans="2:6" ht="15" customHeight="1">
      <c r="B25" s="13" t="s">
        <v>815</v>
      </c>
      <c r="C25" s="19">
        <v>6562.0989536999996</v>
      </c>
      <c r="D25" s="19">
        <v>5786.3062547</v>
      </c>
      <c r="E25" s="19">
        <v>3774.9382614599999</v>
      </c>
      <c r="F25" s="19">
        <v>3075.14048645</v>
      </c>
    </row>
    <row r="26" spans="2:6" ht="15" customHeight="1">
      <c r="B26" s="13" t="s">
        <v>816</v>
      </c>
      <c r="C26" s="19">
        <v>3875.1853027000002</v>
      </c>
      <c r="D26" s="19">
        <v>3117.9971737000001</v>
      </c>
      <c r="E26" s="19">
        <v>2894.6071044700002</v>
      </c>
      <c r="F26" s="19">
        <v>2194.8093294599998</v>
      </c>
    </row>
    <row r="27" spans="2:6" ht="15" customHeight="1">
      <c r="B27" s="148" t="s">
        <v>817</v>
      </c>
      <c r="C27" s="119" t="s">
        <v>330</v>
      </c>
      <c r="D27" s="119">
        <v>775.79269899999997</v>
      </c>
      <c r="E27" s="119" t="s">
        <v>330</v>
      </c>
      <c r="F27" s="119">
        <v>699.79777501000001</v>
      </c>
    </row>
    <row r="28" spans="2:6" ht="15" customHeight="1">
      <c r="B28" s="783" t="s">
        <v>2806</v>
      </c>
      <c r="C28" s="816"/>
      <c r="D28" s="816"/>
      <c r="E28" s="816"/>
      <c r="F28" s="816"/>
    </row>
    <row r="29" spans="2:6" ht="15" customHeight="1"/>
    <row r="49" ht="69.75" hidden="1" customHeight="1"/>
  </sheetData>
  <mergeCells count="5">
    <mergeCell ref="B4:B5"/>
    <mergeCell ref="C4:D4"/>
    <mergeCell ref="E4:F4"/>
    <mergeCell ref="B28:F28"/>
    <mergeCell ref="B3:F3"/>
  </mergeCells>
  <pageMargins left="0.7" right="0.7" top="0.75" bottom="0.75" header="0.3" footer="0.3"/>
  <drawing r:id="rId1"/>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0AEB-DF10-4A89-AE8E-8C84FFD18031}">
  <sheetPr codeName="Folha97">
    <tabColor rgb="FF0035BA"/>
  </sheetPr>
  <dimension ref="A1:G68"/>
  <sheetViews>
    <sheetView showGridLines="0" workbookViewId="0">
      <selection activeCell="B2" sqref="B2"/>
    </sheetView>
  </sheetViews>
  <sheetFormatPr baseColWidth="10" defaultColWidth="0" defaultRowHeight="15" customHeight="1" zeroHeight="1"/>
  <cols>
    <col min="1" max="1" width="9.1640625" customWidth="1"/>
    <col min="2" max="2" width="73.1640625" customWidth="1"/>
    <col min="3" max="4" width="14.83203125" customWidth="1"/>
    <col min="5" max="5" width="18.6640625" customWidth="1"/>
    <col min="6" max="6" width="10.33203125" hidden="1" customWidth="1"/>
    <col min="7" max="7" width="24.83203125" hidden="1" customWidth="1"/>
    <col min="8" max="16384" width="9.1640625" hidden="1"/>
  </cols>
  <sheetData>
    <row r="1" spans="1:6" ht="100" customHeight="1">
      <c r="A1" s="20" t="s">
        <v>50</v>
      </c>
    </row>
    <row r="2" spans="1:6" ht="16">
      <c r="B2" s="9" t="s">
        <v>5695</v>
      </c>
      <c r="C2" s="9"/>
      <c r="D2" s="9"/>
      <c r="E2" s="9"/>
      <c r="F2" s="9"/>
    </row>
    <row r="3" spans="1:6">
      <c r="B3" s="790" t="s">
        <v>51</v>
      </c>
      <c r="C3" s="790"/>
      <c r="D3" s="790"/>
      <c r="E3" s="10"/>
      <c r="F3" s="10"/>
    </row>
    <row r="4" spans="1:6" ht="30" customHeight="1">
      <c r="B4" s="11" t="s">
        <v>3894</v>
      </c>
      <c r="C4" s="11" t="s">
        <v>3895</v>
      </c>
      <c r="D4" s="11" t="s">
        <v>3896</v>
      </c>
    </row>
    <row r="5" spans="1:6">
      <c r="B5" s="21" t="s">
        <v>3897</v>
      </c>
      <c r="C5" s="22">
        <v>436.70419400000003</v>
      </c>
      <c r="D5" s="22">
        <v>459.41908709999996</v>
      </c>
    </row>
    <row r="6" spans="1:6">
      <c r="B6" s="148" t="s">
        <v>3898</v>
      </c>
      <c r="C6" s="119">
        <v>55</v>
      </c>
      <c r="D6" s="119">
        <v>55</v>
      </c>
    </row>
    <row r="7" spans="1:6">
      <c r="B7" s="148" t="s">
        <v>3899</v>
      </c>
      <c r="C7" s="119">
        <v>173.65213499999999</v>
      </c>
      <c r="D7" s="119">
        <v>171.85568221</v>
      </c>
    </row>
    <row r="8" spans="1:6">
      <c r="B8" s="148" t="s">
        <v>3900</v>
      </c>
      <c r="C8" s="119">
        <v>3</v>
      </c>
      <c r="D8" s="119">
        <v>3</v>
      </c>
    </row>
    <row r="9" spans="1:6">
      <c r="B9" s="148" t="s">
        <v>2739</v>
      </c>
      <c r="C9" s="119">
        <v>18.504929000000001</v>
      </c>
      <c r="D9" s="119">
        <v>18.504928920000001</v>
      </c>
    </row>
    <row r="10" spans="1:6">
      <c r="B10" s="148" t="s">
        <v>3901</v>
      </c>
      <c r="C10" s="119">
        <v>16.612607000000001</v>
      </c>
      <c r="D10" s="119">
        <v>16.612605259999999</v>
      </c>
    </row>
    <row r="11" spans="1:6">
      <c r="B11" s="148" t="s">
        <v>3902</v>
      </c>
      <c r="C11" s="119">
        <v>17.643172</v>
      </c>
      <c r="D11" s="119">
        <v>17.643171120000002</v>
      </c>
    </row>
    <row r="12" spans="1:6">
      <c r="B12" s="148" t="s">
        <v>3903</v>
      </c>
      <c r="C12" s="119">
        <v>0.03</v>
      </c>
      <c r="D12" s="119">
        <v>0</v>
      </c>
    </row>
    <row r="13" spans="1:6">
      <c r="B13" s="148" t="s">
        <v>3904</v>
      </c>
      <c r="C13" s="119">
        <v>1.5</v>
      </c>
      <c r="D13" s="119">
        <v>1.5</v>
      </c>
    </row>
    <row r="14" spans="1:6">
      <c r="B14" s="148" t="s">
        <v>3032</v>
      </c>
      <c r="C14" s="119">
        <v>38.715949000000002</v>
      </c>
      <c r="D14" s="119">
        <v>81.860870950000006</v>
      </c>
    </row>
    <row r="15" spans="1:6">
      <c r="B15" s="148" t="s">
        <v>2752</v>
      </c>
      <c r="C15" s="119">
        <v>93.441833000000003</v>
      </c>
      <c r="D15" s="119">
        <v>93.441828639999997</v>
      </c>
    </row>
    <row r="16" spans="1:6">
      <c r="B16" s="148" t="s">
        <v>3905</v>
      </c>
      <c r="C16" s="119">
        <v>11.623284</v>
      </c>
      <c r="D16" s="119">
        <v>0</v>
      </c>
    </row>
    <row r="17" spans="2:4">
      <c r="B17" s="148" t="s">
        <v>3906</v>
      </c>
      <c r="C17" s="119">
        <v>6.9802850000000003</v>
      </c>
      <c r="D17" s="119">
        <v>0</v>
      </c>
    </row>
    <row r="18" spans="2:4">
      <c r="B18" s="21" t="s">
        <v>3907</v>
      </c>
      <c r="C18" s="22">
        <v>2250.2094569999999</v>
      </c>
      <c r="D18" s="22">
        <v>420.91206989</v>
      </c>
    </row>
    <row r="19" spans="2:4">
      <c r="B19" s="148" t="s">
        <v>3032</v>
      </c>
      <c r="C19" s="119">
        <v>2185.1017360000001</v>
      </c>
      <c r="D19" s="119">
        <v>355.804349</v>
      </c>
    </row>
    <row r="20" spans="2:4">
      <c r="B20" s="148" t="s">
        <v>3905</v>
      </c>
      <c r="C20" s="119">
        <v>65.107720999999998</v>
      </c>
      <c r="D20" s="119">
        <v>65.107720889999996</v>
      </c>
    </row>
    <row r="21" spans="2:4" ht="15" customHeight="1">
      <c r="B21" s="13" t="s">
        <v>3403</v>
      </c>
      <c r="C21" s="19">
        <v>2686.9136509999998</v>
      </c>
      <c r="D21" s="19">
        <v>880.33115698999995</v>
      </c>
    </row>
    <row r="22" spans="2:4" ht="15" customHeight="1">
      <c r="B22" s="41" t="s">
        <v>2806</v>
      </c>
      <c r="C22" s="41"/>
      <c r="D22" s="41"/>
    </row>
    <row r="23" spans="2:4" ht="15" customHeight="1"/>
    <row r="68" ht="69.75" hidden="1" customHeight="1"/>
  </sheetData>
  <mergeCells count="1">
    <mergeCell ref="B3:D3"/>
  </mergeCells>
  <pageMargins left="0.7" right="0.7" top="0.75" bottom="0.75" header="0.3" footer="0.3"/>
  <drawing r:id="rId1"/>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8455F-EAA2-4C9B-A96E-402DA3AFCB0F}">
  <sheetPr codeName="Folha132">
    <tabColor rgb="FF0035BA"/>
  </sheetPr>
  <dimension ref="A1:G29"/>
  <sheetViews>
    <sheetView showGridLines="0" tabSelected="1" workbookViewId="0">
      <selection activeCell="B2" sqref="B2"/>
    </sheetView>
  </sheetViews>
  <sheetFormatPr baseColWidth="10" defaultColWidth="0" defaultRowHeight="15" customHeight="1" zeroHeight="1"/>
  <cols>
    <col min="1" max="1" width="9.1640625" customWidth="1"/>
    <col min="2" max="2" width="90.1640625" customWidth="1"/>
    <col min="3" max="5" width="14.6640625" customWidth="1"/>
    <col min="6" max="6" width="10.33203125" customWidth="1"/>
    <col min="7" max="7" width="24.83203125" hidden="1" customWidth="1"/>
    <col min="8" max="16384" width="9.1640625" hidden="1"/>
  </cols>
  <sheetData>
    <row r="1" spans="1:6" ht="100" customHeight="1">
      <c r="A1" s="153" t="s">
        <v>50</v>
      </c>
    </row>
    <row r="2" spans="1:6" ht="16">
      <c r="B2" s="9" t="s">
        <v>5696</v>
      </c>
      <c r="C2" s="9"/>
      <c r="D2" s="9"/>
      <c r="E2" s="9"/>
      <c r="F2" s="9"/>
    </row>
    <row r="3" spans="1:6">
      <c r="B3" s="871" t="s">
        <v>51</v>
      </c>
      <c r="C3" s="871"/>
      <c r="D3" s="10"/>
      <c r="E3" s="10"/>
      <c r="F3" s="10"/>
    </row>
    <row r="4" spans="1:6" ht="40" customHeight="1">
      <c r="B4" s="11" t="s">
        <v>833</v>
      </c>
      <c r="C4" s="11" t="s">
        <v>845</v>
      </c>
      <c r="D4" s="11" t="s">
        <v>846</v>
      </c>
      <c r="E4" s="11" t="s">
        <v>847</v>
      </c>
    </row>
    <row r="5" spans="1:6">
      <c r="B5" s="43" t="s">
        <v>943</v>
      </c>
      <c r="C5" s="119">
        <v>4.4243589999999999</v>
      </c>
      <c r="D5" s="119">
        <v>3.20195644</v>
      </c>
      <c r="E5" s="119">
        <v>8.4821425364493497E-2</v>
      </c>
    </row>
    <row r="6" spans="1:6">
      <c r="B6" s="43" t="s">
        <v>927</v>
      </c>
      <c r="C6" s="119">
        <v>311.81429400000002</v>
      </c>
      <c r="D6" s="119">
        <v>263.59333201999999</v>
      </c>
      <c r="E6" s="119">
        <v>6.9827190211596299</v>
      </c>
    </row>
    <row r="7" spans="1:6">
      <c r="B7" s="43" t="s">
        <v>944</v>
      </c>
      <c r="C7" s="119">
        <v>273.08779470000002</v>
      </c>
      <c r="D7" s="119">
        <v>187.02258470000001</v>
      </c>
      <c r="E7" s="119">
        <v>4.9543216801555596</v>
      </c>
    </row>
    <row r="8" spans="1:6">
      <c r="B8" s="43" t="s">
        <v>945</v>
      </c>
      <c r="C8" s="119">
        <v>74.364836999999994</v>
      </c>
      <c r="D8" s="119">
        <v>68.686087939999993</v>
      </c>
      <c r="E8" s="119">
        <v>1.81952877590731</v>
      </c>
    </row>
    <row r="9" spans="1:6">
      <c r="B9" s="43" t="s">
        <v>946</v>
      </c>
      <c r="C9" s="119">
        <v>61.093986000000001</v>
      </c>
      <c r="D9" s="119">
        <v>52.898082760000001</v>
      </c>
      <c r="E9" s="119">
        <v>1.40129663311477</v>
      </c>
    </row>
    <row r="10" spans="1:6">
      <c r="B10" s="43" t="s">
        <v>936</v>
      </c>
      <c r="C10" s="119">
        <v>277.20001100000002</v>
      </c>
      <c r="D10" s="119">
        <v>277.2</v>
      </c>
      <c r="E10" s="119">
        <v>7.3431664520200597</v>
      </c>
    </row>
    <row r="11" spans="1:6">
      <c r="B11" s="43" t="s">
        <v>939</v>
      </c>
      <c r="C11" s="119">
        <v>3212.5278360000002</v>
      </c>
      <c r="D11" s="119">
        <v>1196.7094759500001</v>
      </c>
      <c r="E11" s="119">
        <v>31.701431733804299</v>
      </c>
    </row>
    <row r="12" spans="1:6">
      <c r="B12" s="43" t="s">
        <v>932</v>
      </c>
      <c r="C12" s="119">
        <v>155.97425999999999</v>
      </c>
      <c r="D12" s="119">
        <v>91.65919667</v>
      </c>
      <c r="E12" s="119">
        <v>2.4280979004554601</v>
      </c>
    </row>
    <row r="13" spans="1:6">
      <c r="B13" s="43" t="s">
        <v>888</v>
      </c>
      <c r="C13" s="119">
        <v>992.72740599999997</v>
      </c>
      <c r="D13" s="119">
        <v>919.61913843000002</v>
      </c>
      <c r="E13" s="119">
        <v>24.361170295652101</v>
      </c>
    </row>
    <row r="14" spans="1:6">
      <c r="B14" s="43" t="s">
        <v>863</v>
      </c>
      <c r="C14" s="119">
        <v>125.720024</v>
      </c>
      <c r="D14" s="119">
        <v>126.1660789</v>
      </c>
      <c r="E14" s="119">
        <v>3.34220244574818</v>
      </c>
    </row>
    <row r="15" spans="1:6">
      <c r="B15" s="43" t="s">
        <v>864</v>
      </c>
      <c r="C15" s="119">
        <v>1.76</v>
      </c>
      <c r="D15" s="119">
        <v>0.23175936</v>
      </c>
      <c r="E15" s="119">
        <v>6.1394212023580096E-3</v>
      </c>
    </row>
    <row r="16" spans="1:6">
      <c r="B16" s="43" t="s">
        <v>947</v>
      </c>
      <c r="C16" s="119">
        <v>108.197968</v>
      </c>
      <c r="D16" s="119">
        <v>94.647143319999998</v>
      </c>
      <c r="E16" s="119">
        <v>2.5072500995921998</v>
      </c>
    </row>
    <row r="17" spans="2:5">
      <c r="B17" s="43" t="s">
        <v>865</v>
      </c>
      <c r="C17" s="119">
        <v>0.62551900000000005</v>
      </c>
      <c r="D17" s="119">
        <v>0.39120392999999998</v>
      </c>
      <c r="E17" s="119">
        <v>1.0363187498825401E-2</v>
      </c>
    </row>
    <row r="18" spans="2:5">
      <c r="B18" s="43" t="s">
        <v>866</v>
      </c>
      <c r="C18" s="119">
        <v>170.59062499999999</v>
      </c>
      <c r="D18" s="119">
        <v>163.81178080999999</v>
      </c>
      <c r="E18" s="119">
        <v>4.3394558920983304</v>
      </c>
    </row>
    <row r="19" spans="2:5">
      <c r="B19" s="43" t="s">
        <v>933</v>
      </c>
      <c r="C19" s="119">
        <v>149.654743</v>
      </c>
      <c r="D19" s="119">
        <v>124.11135332000001</v>
      </c>
      <c r="E19" s="119">
        <v>3.2877717388680798</v>
      </c>
    </row>
    <row r="20" spans="2:5">
      <c r="B20" s="43" t="s">
        <v>840</v>
      </c>
      <c r="C20" s="119">
        <v>530.46648300000004</v>
      </c>
      <c r="D20" s="119">
        <v>93.120291910000006</v>
      </c>
      <c r="E20" s="119">
        <v>2.4668030431306902</v>
      </c>
    </row>
    <row r="21" spans="2:5">
      <c r="B21" s="43" t="s">
        <v>867</v>
      </c>
      <c r="C21" s="119">
        <v>111.868808</v>
      </c>
      <c r="D21" s="119">
        <v>111.86879500000001</v>
      </c>
      <c r="E21" s="119">
        <v>2.96346025422767</v>
      </c>
    </row>
    <row r="22" spans="2:5" ht="15" customHeight="1">
      <c r="B22" s="13" t="s">
        <v>841</v>
      </c>
      <c r="C22" s="19">
        <v>6562.0989536999996</v>
      </c>
      <c r="D22" s="19">
        <v>3774.9382614599999</v>
      </c>
      <c r="E22" s="19" t="s">
        <v>330</v>
      </c>
    </row>
    <row r="23" spans="2:5" ht="15" customHeight="1">
      <c r="B23" s="13" t="s">
        <v>842</v>
      </c>
      <c r="C23" s="19">
        <v>5786.3062547</v>
      </c>
      <c r="D23" s="19">
        <v>3075.14048645</v>
      </c>
      <c r="E23" s="19" t="s">
        <v>330</v>
      </c>
    </row>
    <row r="24" spans="2:5" ht="15" customHeight="1">
      <c r="B24" s="13" t="s">
        <v>843</v>
      </c>
      <c r="C24" s="19">
        <v>3117.9971737000001</v>
      </c>
      <c r="D24" s="19">
        <v>2194.8093294599998</v>
      </c>
      <c r="E24" s="19" t="s">
        <v>330</v>
      </c>
    </row>
    <row r="25" spans="2:5" ht="15" customHeight="1">
      <c r="B25" s="152" t="s">
        <v>844</v>
      </c>
      <c r="C25" s="119" t="s">
        <v>330</v>
      </c>
      <c r="D25" s="119" t="s">
        <v>330</v>
      </c>
      <c r="E25" s="119" t="s">
        <v>330</v>
      </c>
    </row>
    <row r="26" spans="2:5" ht="15" customHeight="1">
      <c r="B26" s="43" t="s">
        <v>789</v>
      </c>
      <c r="C26" s="119">
        <v>418.09962400000001</v>
      </c>
      <c r="D26" s="119">
        <v>459.41908710000001</v>
      </c>
      <c r="E26" s="119" t="s">
        <v>330</v>
      </c>
    </row>
    <row r="27" spans="2:5" ht="15" customHeight="1">
      <c r="B27" s="43" t="s">
        <v>790</v>
      </c>
      <c r="C27" s="119">
        <v>2250.2094569999999</v>
      </c>
      <c r="D27" s="119">
        <v>420.91206989</v>
      </c>
      <c r="E27" s="119" t="s">
        <v>330</v>
      </c>
    </row>
    <row r="28" spans="2:5" ht="15" customHeight="1">
      <c r="B28" s="41" t="s">
        <v>2806</v>
      </c>
      <c r="C28" s="41"/>
      <c r="D28" s="41"/>
      <c r="E28" s="41"/>
    </row>
    <row r="29" spans="2:5" ht="15" customHeight="1"/>
  </sheetData>
  <mergeCells count="1">
    <mergeCell ref="B3:C3"/>
  </mergeCells>
  <pageMargins left="0.7" right="0.7" top="0.75" bottom="0.75" header="0.3" footer="0.3"/>
  <pageSetup paperSize="9" orientation="portrait" r:id="rId1"/>
  <drawing r:id="rId2"/>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8E3D-BFBA-489D-B605-26334D9F8AE7}">
  <sheetPr codeName="Folha71">
    <tabColor rgb="FF0035BA"/>
  </sheetPr>
  <dimension ref="A1:G68"/>
  <sheetViews>
    <sheetView showGridLines="0" workbookViewId="0">
      <selection activeCell="B3" sqref="B3"/>
    </sheetView>
  </sheetViews>
  <sheetFormatPr baseColWidth="10" defaultColWidth="0" defaultRowHeight="15" customHeight="1" zeroHeight="1"/>
  <cols>
    <col min="1" max="1" width="9.1640625" customWidth="1"/>
    <col min="2" max="2" width="5" customWidth="1"/>
    <col min="3" max="3" width="19.5" customWidth="1"/>
    <col min="4" max="4" width="17.5" customWidth="1"/>
    <col min="5" max="5" width="75.5" customWidth="1"/>
    <col min="6" max="6" width="32.5" customWidth="1"/>
    <col min="7" max="7" width="11.83203125" customWidth="1"/>
    <col min="8" max="16384" width="9.1640625" hidden="1"/>
  </cols>
  <sheetData>
    <row r="1" spans="1:6" ht="100" customHeight="1">
      <c r="A1" s="20" t="s">
        <v>50</v>
      </c>
    </row>
    <row r="2" spans="1:6" ht="16">
      <c r="B2" s="9" t="s">
        <v>5697</v>
      </c>
      <c r="C2" s="9"/>
      <c r="D2" s="9"/>
      <c r="E2" s="9"/>
      <c r="F2" s="9"/>
    </row>
    <row r="3" spans="1:6">
      <c r="B3" s="10"/>
      <c r="C3" s="10"/>
      <c r="D3" s="10"/>
      <c r="E3" s="10"/>
      <c r="F3" s="10"/>
    </row>
    <row r="4" spans="1:6" ht="30" customHeight="1">
      <c r="B4" s="797" t="s">
        <v>3908</v>
      </c>
      <c r="C4" s="797"/>
      <c r="D4" s="797"/>
      <c r="E4" s="11" t="s">
        <v>3909</v>
      </c>
      <c r="F4" s="418" t="s">
        <v>3910</v>
      </c>
    </row>
    <row r="5" spans="1:6" ht="15" customHeight="1">
      <c r="B5" s="840" t="s">
        <v>3911</v>
      </c>
      <c r="C5" s="840"/>
      <c r="D5" s="840"/>
      <c r="E5" s="840"/>
      <c r="F5" s="839"/>
    </row>
    <row r="6" spans="1:6" ht="52">
      <c r="B6" s="458"/>
      <c r="C6" s="928" t="s">
        <v>3912</v>
      </c>
      <c r="D6" s="929"/>
      <c r="E6" s="258" t="s">
        <v>3913</v>
      </c>
      <c r="F6" s="419" t="s">
        <v>3914</v>
      </c>
    </row>
    <row r="7" spans="1:6" ht="52">
      <c r="B7" s="458"/>
      <c r="C7" s="928" t="s">
        <v>3915</v>
      </c>
      <c r="D7" s="929"/>
      <c r="E7" s="258" t="s">
        <v>3916</v>
      </c>
      <c r="F7" s="419" t="s">
        <v>3917</v>
      </c>
    </row>
    <row r="8" spans="1:6" ht="65">
      <c r="B8" s="458"/>
      <c r="C8" s="928" t="s">
        <v>3918</v>
      </c>
      <c r="D8" s="929"/>
      <c r="E8" s="258" t="s">
        <v>3919</v>
      </c>
      <c r="F8" s="419" t="s">
        <v>3920</v>
      </c>
    </row>
    <row r="9" spans="1:6" ht="39" hidden="1">
      <c r="B9" s="458"/>
      <c r="C9" s="928" t="s">
        <v>3921</v>
      </c>
      <c r="D9" s="929"/>
      <c r="E9" s="258" t="s">
        <v>3922</v>
      </c>
      <c r="F9" s="419" t="s">
        <v>3963</v>
      </c>
    </row>
    <row r="10" spans="1:6" ht="39">
      <c r="B10" s="458"/>
      <c r="C10" s="928" t="s">
        <v>3923</v>
      </c>
      <c r="D10" s="929"/>
      <c r="E10" s="258" t="s">
        <v>3924</v>
      </c>
      <c r="F10" s="419" t="s">
        <v>3962</v>
      </c>
    </row>
    <row r="11" spans="1:6" ht="39">
      <c r="B11" s="458"/>
      <c r="C11" s="928" t="s">
        <v>3925</v>
      </c>
      <c r="D11" s="929"/>
      <c r="E11" s="258" t="s">
        <v>3924</v>
      </c>
      <c r="F11" s="419" t="s">
        <v>3962</v>
      </c>
    </row>
    <row r="12" spans="1:6" ht="65">
      <c r="B12" s="458"/>
      <c r="C12" s="928" t="s">
        <v>3926</v>
      </c>
      <c r="D12" s="929"/>
      <c r="E12" s="258" t="s">
        <v>3927</v>
      </c>
      <c r="F12" s="419" t="s">
        <v>3960</v>
      </c>
    </row>
    <row r="13" spans="1:6" ht="15" customHeight="1">
      <c r="B13" s="840" t="s">
        <v>3928</v>
      </c>
      <c r="C13" s="840"/>
      <c r="D13" s="840"/>
      <c r="E13" s="840"/>
      <c r="F13" s="839"/>
    </row>
    <row r="14" spans="1:6" ht="39">
      <c r="B14" s="458"/>
      <c r="C14" s="928" t="s">
        <v>3928</v>
      </c>
      <c r="D14" s="929"/>
      <c r="E14" s="258" t="s">
        <v>3929</v>
      </c>
      <c r="F14" s="419" t="s">
        <v>3930</v>
      </c>
    </row>
    <row r="15" spans="1:6" ht="15" customHeight="1">
      <c r="B15" s="840" t="s">
        <v>3931</v>
      </c>
      <c r="C15" s="840"/>
      <c r="D15" s="840"/>
      <c r="E15" s="840"/>
      <c r="F15" s="839"/>
    </row>
    <row r="16" spans="1:6" ht="26">
      <c r="B16" s="458"/>
      <c r="C16" s="928" t="s">
        <v>3932</v>
      </c>
      <c r="D16" s="929"/>
      <c r="E16" s="258" t="s">
        <v>3933</v>
      </c>
      <c r="F16" s="419" t="s">
        <v>3934</v>
      </c>
    </row>
    <row r="17" spans="2:6" ht="52">
      <c r="B17" s="458"/>
      <c r="C17" s="928" t="s">
        <v>3935</v>
      </c>
      <c r="D17" s="930"/>
      <c r="E17" s="258" t="s">
        <v>3936</v>
      </c>
      <c r="F17" s="419" t="s">
        <v>3961</v>
      </c>
    </row>
    <row r="18" spans="2:6" ht="15" customHeight="1">
      <c r="B18" s="840" t="s">
        <v>3937</v>
      </c>
      <c r="C18" s="840"/>
      <c r="D18" s="840"/>
      <c r="E18" s="840"/>
      <c r="F18" s="839"/>
    </row>
    <row r="19" spans="2:6" ht="52">
      <c r="B19" s="458"/>
      <c r="C19" s="928" t="s">
        <v>3938</v>
      </c>
      <c r="D19" s="929"/>
      <c r="E19" s="258" t="s">
        <v>3939</v>
      </c>
      <c r="F19" s="419" t="s">
        <v>3940</v>
      </c>
    </row>
    <row r="20" spans="2:6" ht="15" customHeight="1">
      <c r="B20" s="840" t="s">
        <v>3941</v>
      </c>
      <c r="C20" s="840"/>
      <c r="D20" s="840"/>
      <c r="E20" s="840"/>
      <c r="F20" s="839"/>
    </row>
    <row r="21" spans="2:6" ht="52">
      <c r="B21" s="458"/>
      <c r="C21" s="928" t="s">
        <v>3942</v>
      </c>
      <c r="D21" s="929"/>
      <c r="E21" s="258" t="s">
        <v>3943</v>
      </c>
      <c r="F21" s="419" t="s">
        <v>3964</v>
      </c>
    </row>
    <row r="22" spans="2:6" ht="15" customHeight="1">
      <c r="B22" s="840" t="s">
        <v>3944</v>
      </c>
      <c r="C22" s="840"/>
      <c r="D22" s="840"/>
      <c r="E22" s="840"/>
      <c r="F22" s="839"/>
    </row>
    <row r="23" spans="2:6" ht="52">
      <c r="B23" s="458"/>
      <c r="C23" s="928" t="s">
        <v>3945</v>
      </c>
      <c r="D23" s="929"/>
      <c r="E23" s="258" t="s">
        <v>3946</v>
      </c>
      <c r="F23" s="419" t="s">
        <v>3947</v>
      </c>
    </row>
    <row r="24" spans="2:6" ht="26">
      <c r="B24" s="458"/>
      <c r="C24" s="928" t="s">
        <v>3948</v>
      </c>
      <c r="D24" s="929"/>
      <c r="E24" s="258" t="s">
        <v>3949</v>
      </c>
      <c r="F24" s="419" t="s">
        <v>3950</v>
      </c>
    </row>
    <row r="25" spans="2:6" ht="15" customHeight="1">
      <c r="B25" s="840" t="s">
        <v>3951</v>
      </c>
      <c r="C25" s="840"/>
      <c r="D25" s="840"/>
      <c r="E25" s="840"/>
      <c r="F25" s="839"/>
    </row>
    <row r="26" spans="2:6" ht="65">
      <c r="B26" s="458"/>
      <c r="C26" s="928" t="s">
        <v>3952</v>
      </c>
      <c r="D26" s="929"/>
      <c r="E26" s="258" t="s">
        <v>3953</v>
      </c>
      <c r="F26" s="419" t="s">
        <v>3965</v>
      </c>
    </row>
    <row r="27" spans="2:6">
      <c r="B27" s="458"/>
      <c r="C27" s="928" t="s">
        <v>3954</v>
      </c>
      <c r="D27" s="930"/>
      <c r="E27" s="258" t="s">
        <v>3955</v>
      </c>
      <c r="F27" s="419" t="s">
        <v>3956</v>
      </c>
    </row>
    <row r="28" spans="2:6" ht="39">
      <c r="B28" s="458"/>
      <c r="C28" s="928" t="s">
        <v>3957</v>
      </c>
      <c r="D28" s="929"/>
      <c r="E28" s="258" t="s">
        <v>3958</v>
      </c>
      <c r="F28" s="419" t="s">
        <v>3959</v>
      </c>
    </row>
    <row r="29" spans="2:6" ht="15" customHeight="1">
      <c r="B29" s="41" t="s">
        <v>3966</v>
      </c>
      <c r="C29" s="41"/>
      <c r="D29" s="41"/>
      <c r="E29" s="41"/>
      <c r="F29" s="41"/>
    </row>
    <row r="30" spans="2:6" ht="15" customHeight="1"/>
    <row r="68" ht="69.75" hidden="1" customHeight="1"/>
  </sheetData>
  <mergeCells count="25">
    <mergeCell ref="C28:D28"/>
    <mergeCell ref="B22:F22"/>
    <mergeCell ref="C23:D23"/>
    <mergeCell ref="C24:D24"/>
    <mergeCell ref="B25:F25"/>
    <mergeCell ref="C26:D26"/>
    <mergeCell ref="C27:D27"/>
    <mergeCell ref="C21:D21"/>
    <mergeCell ref="C10:D10"/>
    <mergeCell ref="C11:D11"/>
    <mergeCell ref="C12:D12"/>
    <mergeCell ref="B13:F13"/>
    <mergeCell ref="C14:D14"/>
    <mergeCell ref="B15:F15"/>
    <mergeCell ref="C16:D16"/>
    <mergeCell ref="C17:D17"/>
    <mergeCell ref="B18:F18"/>
    <mergeCell ref="C19:D19"/>
    <mergeCell ref="B20:F20"/>
    <mergeCell ref="C9:D9"/>
    <mergeCell ref="B4:D4"/>
    <mergeCell ref="B5:F5"/>
    <mergeCell ref="C6:D6"/>
    <mergeCell ref="C7:D7"/>
    <mergeCell ref="C8:D8"/>
  </mergeCells>
  <pageMargins left="0.7" right="0.7" top="0.75" bottom="0.75" header="0.3" footer="0.3"/>
  <drawing r:id="rId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3DA1-F16C-419B-9ACA-958C36817E3D}">
  <sheetPr codeName="Folha133">
    <tabColor rgb="FF0035BA"/>
  </sheetPr>
  <dimension ref="A1:G49"/>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4.1640625" customWidth="1"/>
    <col min="7" max="7" width="24.83203125" customWidth="1"/>
    <col min="8" max="16384" width="9.1640625" hidden="1"/>
  </cols>
  <sheetData>
    <row r="1" spans="1:6" ht="100" customHeight="1">
      <c r="A1" s="153" t="s">
        <v>50</v>
      </c>
    </row>
    <row r="2" spans="1:6" ht="16">
      <c r="B2" s="9" t="s">
        <v>5698</v>
      </c>
      <c r="C2" s="9"/>
      <c r="D2" s="9"/>
      <c r="E2" s="9"/>
      <c r="F2" s="9"/>
    </row>
    <row r="3" spans="1:6" ht="16" thickBot="1">
      <c r="B3" s="758" t="s">
        <v>923</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2064.5119030000001</v>
      </c>
      <c r="D6" s="22">
        <v>1648.4238620000001</v>
      </c>
      <c r="E6" s="22">
        <v>1646.1520667899999</v>
      </c>
      <c r="F6" s="22">
        <v>1384.3904867700001</v>
      </c>
    </row>
    <row r="7" spans="1:6">
      <c r="B7" s="148" t="s">
        <v>801</v>
      </c>
      <c r="C7" s="119">
        <v>437.20569399999999</v>
      </c>
      <c r="D7" s="119">
        <v>437.20569399999999</v>
      </c>
      <c r="E7" s="119">
        <v>405.03703304999999</v>
      </c>
      <c r="F7" s="119">
        <v>405.03703304999999</v>
      </c>
    </row>
    <row r="8" spans="1:6">
      <c r="B8" s="148" t="s">
        <v>802</v>
      </c>
      <c r="C8" s="119">
        <v>839.89334099999996</v>
      </c>
      <c r="D8" s="119">
        <v>839.89334099999996</v>
      </c>
      <c r="E8" s="119">
        <v>653.51986910000005</v>
      </c>
      <c r="F8" s="119">
        <v>653.51986910000005</v>
      </c>
    </row>
    <row r="9" spans="1:6">
      <c r="B9" s="148" t="s">
        <v>803</v>
      </c>
      <c r="C9" s="119">
        <v>120.48744499999999</v>
      </c>
      <c r="D9" s="119">
        <v>120.48744499999999</v>
      </c>
      <c r="E9" s="119">
        <v>115.66146299</v>
      </c>
      <c r="F9" s="119">
        <v>115.66146299</v>
      </c>
    </row>
    <row r="10" spans="1:6">
      <c r="B10" s="149" t="s">
        <v>868</v>
      </c>
      <c r="C10" s="119">
        <v>0</v>
      </c>
      <c r="D10" s="119" t="s">
        <v>330</v>
      </c>
      <c r="E10" s="119">
        <v>0</v>
      </c>
      <c r="F10" s="119" t="s">
        <v>330</v>
      </c>
    </row>
    <row r="11" spans="1:6">
      <c r="B11" s="148" t="s">
        <v>804</v>
      </c>
      <c r="C11" s="119">
        <v>553.86093700000004</v>
      </c>
      <c r="D11" s="119">
        <v>137.772896</v>
      </c>
      <c r="E11" s="119">
        <v>386.73556444000002</v>
      </c>
      <c r="F11" s="119">
        <v>124.97398441999999</v>
      </c>
    </row>
    <row r="12" spans="1:6">
      <c r="B12" s="149" t="s">
        <v>805</v>
      </c>
      <c r="C12" s="119">
        <v>416.08804099999998</v>
      </c>
      <c r="D12" s="119" t="s">
        <v>330</v>
      </c>
      <c r="E12" s="119">
        <v>261.76158002</v>
      </c>
      <c r="F12" s="119" t="s">
        <v>330</v>
      </c>
    </row>
    <row r="13" spans="1:6">
      <c r="B13" s="148" t="s">
        <v>806</v>
      </c>
      <c r="C13" s="119">
        <v>26.157457999999998</v>
      </c>
      <c r="D13" s="119">
        <v>26.157457999999998</v>
      </c>
      <c r="E13" s="119">
        <v>26.1549561</v>
      </c>
      <c r="F13" s="119">
        <v>26.1549561</v>
      </c>
    </row>
    <row r="14" spans="1:6">
      <c r="B14" s="149" t="s">
        <v>869</v>
      </c>
      <c r="C14" s="119">
        <v>0</v>
      </c>
      <c r="D14" s="119" t="s">
        <v>330</v>
      </c>
      <c r="E14" s="119">
        <v>0</v>
      </c>
      <c r="F14" s="119" t="s">
        <v>330</v>
      </c>
    </row>
    <row r="15" spans="1:6">
      <c r="B15" s="148" t="s">
        <v>807</v>
      </c>
      <c r="C15" s="119">
        <v>86.907027999999997</v>
      </c>
      <c r="D15" s="119">
        <v>86.907027999999997</v>
      </c>
      <c r="E15" s="119">
        <v>59.043181109999999</v>
      </c>
      <c r="F15" s="119">
        <v>59.043181109999999</v>
      </c>
    </row>
    <row r="16" spans="1:6">
      <c r="B16" s="21" t="s">
        <v>808</v>
      </c>
      <c r="C16" s="22">
        <v>7580.0648119999996</v>
      </c>
      <c r="D16" s="22">
        <v>6921.2136739999996</v>
      </c>
      <c r="E16" s="22">
        <v>4777.6160716900004</v>
      </c>
      <c r="F16" s="22">
        <v>4172.4438136600002</v>
      </c>
    </row>
    <row r="17" spans="2:6">
      <c r="B17" s="148" t="s">
        <v>809</v>
      </c>
      <c r="C17" s="119">
        <v>2766.8912049999999</v>
      </c>
      <c r="D17" s="119">
        <v>2766.8912049999999</v>
      </c>
      <c r="E17" s="119">
        <v>2187.9927197100001</v>
      </c>
      <c r="F17" s="119">
        <v>2187.9927197100001</v>
      </c>
    </row>
    <row r="18" spans="2:6">
      <c r="B18" s="148" t="s">
        <v>810</v>
      </c>
      <c r="C18" s="119">
        <v>1072.2036619999999</v>
      </c>
      <c r="D18" s="119">
        <v>425.35252400000002</v>
      </c>
      <c r="E18" s="119">
        <v>769.50385672000004</v>
      </c>
      <c r="F18" s="119">
        <v>164.33159868999999</v>
      </c>
    </row>
    <row r="19" spans="2:6">
      <c r="B19" s="149" t="s">
        <v>811</v>
      </c>
      <c r="C19" s="119">
        <v>646.85113799999999</v>
      </c>
      <c r="D19" s="119" t="s">
        <v>330</v>
      </c>
      <c r="E19" s="119">
        <v>605.17225802999997</v>
      </c>
      <c r="F19" s="119" t="s">
        <v>330</v>
      </c>
    </row>
    <row r="20" spans="2:6">
      <c r="B20" s="148" t="s">
        <v>812</v>
      </c>
      <c r="C20" s="119">
        <v>1618.7015349999999</v>
      </c>
      <c r="D20" s="119">
        <v>1606.7015349999999</v>
      </c>
      <c r="E20" s="119">
        <v>1528.5731456000001</v>
      </c>
      <c r="F20" s="119">
        <v>1528.5731456000001</v>
      </c>
    </row>
    <row r="21" spans="2:6">
      <c r="B21" s="149" t="s">
        <v>870</v>
      </c>
      <c r="C21" s="119">
        <v>12</v>
      </c>
      <c r="D21" s="119" t="s">
        <v>330</v>
      </c>
      <c r="E21" s="119">
        <v>0</v>
      </c>
      <c r="F21" s="119" t="s">
        <v>330</v>
      </c>
    </row>
    <row r="22" spans="2:6">
      <c r="B22" s="148" t="s">
        <v>813</v>
      </c>
      <c r="C22" s="119">
        <v>2103.4245340000002</v>
      </c>
      <c r="D22" s="119">
        <v>2103.4245340000002</v>
      </c>
      <c r="E22" s="119">
        <v>272.70247436</v>
      </c>
      <c r="F22" s="119">
        <v>272.70247436</v>
      </c>
    </row>
    <row r="23" spans="2:6">
      <c r="B23" s="149" t="s">
        <v>871</v>
      </c>
      <c r="C23" s="119">
        <v>0</v>
      </c>
      <c r="D23" s="119" t="s">
        <v>330</v>
      </c>
      <c r="E23" s="119">
        <v>0</v>
      </c>
      <c r="F23" s="119" t="s">
        <v>330</v>
      </c>
    </row>
    <row r="24" spans="2:6">
      <c r="B24" s="148" t="s">
        <v>814</v>
      </c>
      <c r="C24" s="119">
        <v>18.843876000000002</v>
      </c>
      <c r="D24" s="119">
        <v>18.843876000000002</v>
      </c>
      <c r="E24" s="119">
        <v>18.843875300000001</v>
      </c>
      <c r="F24" s="119">
        <v>18.843875300000001</v>
      </c>
    </row>
    <row r="25" spans="2:6" ht="15" customHeight="1">
      <c r="B25" s="13" t="s">
        <v>815</v>
      </c>
      <c r="C25" s="19">
        <v>9644.5767149999992</v>
      </c>
      <c r="D25" s="19">
        <v>8569.6375360000002</v>
      </c>
      <c r="E25" s="19">
        <v>6423.7681384799998</v>
      </c>
      <c r="F25" s="19">
        <v>5556.8343004300004</v>
      </c>
    </row>
    <row r="26" spans="2:6" ht="15" customHeight="1">
      <c r="B26" s="13" t="s">
        <v>816</v>
      </c>
      <c r="C26" s="19">
        <v>5922.4506460000002</v>
      </c>
      <c r="D26" s="19">
        <v>4859.5114670000003</v>
      </c>
      <c r="E26" s="19">
        <v>4622.49251852</v>
      </c>
      <c r="F26" s="19">
        <v>3755.5586804700001</v>
      </c>
    </row>
    <row r="27" spans="2:6" ht="15" customHeight="1">
      <c r="B27" s="148" t="s">
        <v>817</v>
      </c>
      <c r="C27" s="119" t="s">
        <v>330</v>
      </c>
      <c r="D27" s="119">
        <v>1074.939179</v>
      </c>
      <c r="E27" s="119" t="s">
        <v>330</v>
      </c>
      <c r="F27" s="119">
        <v>866.93383804999996</v>
      </c>
    </row>
    <row r="28" spans="2:6" ht="15" customHeight="1">
      <c r="B28" s="783" t="s">
        <v>2806</v>
      </c>
      <c r="C28" s="816"/>
      <c r="D28" s="816"/>
      <c r="E28" s="816"/>
      <c r="F28" s="816"/>
    </row>
    <row r="29" spans="2:6" ht="15" customHeight="1"/>
    <row r="49" ht="69.75" hidden="1" customHeight="1"/>
  </sheetData>
  <mergeCells count="5">
    <mergeCell ref="B4:B5"/>
    <mergeCell ref="C4:D4"/>
    <mergeCell ref="E4:F4"/>
    <mergeCell ref="B28:F28"/>
    <mergeCell ref="B3:F3"/>
  </mergeCells>
  <pageMargins left="0.7" right="0.7" top="0.75" bottom="0.75" header="0.3" footer="0.3"/>
  <drawing r:id="rId1"/>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4424-C49C-450C-AF8B-C6E32E39565B}">
  <sheetPr codeName="Folha134">
    <tabColor rgb="FF0035BA"/>
  </sheetPr>
  <dimension ref="A1:G31"/>
  <sheetViews>
    <sheetView showGridLines="0" workbookViewId="0">
      <selection activeCell="B3" sqref="B3:E3"/>
    </sheetView>
  </sheetViews>
  <sheetFormatPr baseColWidth="10" defaultColWidth="0" defaultRowHeight="15" customHeight="1" zeroHeight="1"/>
  <cols>
    <col min="1" max="1" width="9.1640625" customWidth="1"/>
    <col min="2" max="2" width="90.1640625" customWidth="1"/>
    <col min="3" max="5" width="14.6640625" customWidth="1"/>
    <col min="6" max="6" width="10.33203125" customWidth="1"/>
    <col min="7" max="7" width="24.83203125" hidden="1" customWidth="1"/>
    <col min="8" max="16384" width="9.1640625" hidden="1"/>
  </cols>
  <sheetData>
    <row r="1" spans="1:6" ht="100" customHeight="1">
      <c r="A1" s="153" t="s">
        <v>50</v>
      </c>
    </row>
    <row r="2" spans="1:6" ht="16">
      <c r="B2" s="9" t="s">
        <v>5699</v>
      </c>
      <c r="C2" s="9"/>
      <c r="D2" s="9"/>
      <c r="E2" s="9"/>
      <c r="F2" s="9"/>
    </row>
    <row r="3" spans="1:6">
      <c r="B3" s="790" t="s">
        <v>51</v>
      </c>
      <c r="C3" s="790"/>
      <c r="D3" s="790"/>
      <c r="E3" s="790"/>
      <c r="F3" s="10"/>
    </row>
    <row r="4" spans="1:6" ht="40" customHeight="1">
      <c r="B4" s="11" t="s">
        <v>833</v>
      </c>
      <c r="C4" s="11" t="s">
        <v>845</v>
      </c>
      <c r="D4" s="11" t="s">
        <v>846</v>
      </c>
      <c r="E4" s="11" t="s">
        <v>847</v>
      </c>
    </row>
    <row r="5" spans="1:6">
      <c r="B5" s="43" t="s">
        <v>883</v>
      </c>
      <c r="C5" s="119">
        <v>166.79129699999999</v>
      </c>
      <c r="D5" s="119">
        <v>145.80290876999999</v>
      </c>
      <c r="E5" s="119">
        <v>2.2697411492267801</v>
      </c>
    </row>
    <row r="6" spans="1:6">
      <c r="B6" s="43" t="s">
        <v>872</v>
      </c>
      <c r="C6" s="119">
        <v>0.875</v>
      </c>
      <c r="D6" s="119">
        <v>0.81710936999999995</v>
      </c>
      <c r="E6" s="119">
        <v>1.2720094380513299E-2</v>
      </c>
    </row>
    <row r="7" spans="1:6">
      <c r="B7" s="43" t="s">
        <v>934</v>
      </c>
      <c r="C7" s="119">
        <v>193.10547299999999</v>
      </c>
      <c r="D7" s="119">
        <v>75.279693420000001</v>
      </c>
      <c r="E7" s="119">
        <v>1.1718930664551199</v>
      </c>
    </row>
    <row r="8" spans="1:6">
      <c r="B8" s="43" t="s">
        <v>935</v>
      </c>
      <c r="C8" s="119">
        <v>1.50657</v>
      </c>
      <c r="D8" s="119">
        <v>0.83546637000000001</v>
      </c>
      <c r="E8" s="119">
        <v>1.3005861232682801E-2</v>
      </c>
    </row>
    <row r="9" spans="1:6">
      <c r="B9" s="43" t="s">
        <v>936</v>
      </c>
      <c r="C9" s="119">
        <v>596.78553799999997</v>
      </c>
      <c r="D9" s="119">
        <v>589.44442651999998</v>
      </c>
      <c r="E9" s="119">
        <v>9.1759916269249899</v>
      </c>
    </row>
    <row r="10" spans="1:6">
      <c r="B10" s="43" t="s">
        <v>937</v>
      </c>
      <c r="C10" s="119">
        <v>57.055705000000003</v>
      </c>
      <c r="D10" s="119">
        <v>48.877299729999997</v>
      </c>
      <c r="E10" s="119">
        <v>0.76088206604488995</v>
      </c>
    </row>
    <row r="11" spans="1:6">
      <c r="B11" s="43" t="s">
        <v>938</v>
      </c>
      <c r="C11" s="119">
        <v>417.42421300000001</v>
      </c>
      <c r="D11" s="119">
        <v>341.145332</v>
      </c>
      <c r="E11" s="119">
        <v>5.3106731850493301</v>
      </c>
    </row>
    <row r="12" spans="1:6">
      <c r="B12" s="43" t="s">
        <v>939</v>
      </c>
      <c r="C12" s="119">
        <v>4457.1755599999997</v>
      </c>
      <c r="D12" s="119">
        <v>2042.34224245</v>
      </c>
      <c r="E12" s="119">
        <v>31.793523651886701</v>
      </c>
    </row>
    <row r="13" spans="1:6">
      <c r="B13" s="43" t="s">
        <v>940</v>
      </c>
      <c r="C13" s="119">
        <v>4.0957999999999997</v>
      </c>
      <c r="D13" s="119">
        <v>3.6475611799999998</v>
      </c>
      <c r="E13" s="119">
        <v>5.67822670645627E-2</v>
      </c>
    </row>
    <row r="14" spans="1:6">
      <c r="B14" s="43" t="s">
        <v>932</v>
      </c>
      <c r="C14" s="119">
        <v>6.5</v>
      </c>
      <c r="D14" s="119">
        <v>6.5</v>
      </c>
      <c r="E14" s="119">
        <v>0.101186715645345</v>
      </c>
    </row>
    <row r="15" spans="1:6">
      <c r="B15" s="43" t="s">
        <v>941</v>
      </c>
      <c r="C15" s="119">
        <v>842.47763999999995</v>
      </c>
      <c r="D15" s="119">
        <v>832.08113079999998</v>
      </c>
      <c r="E15" s="119">
        <v>12.953162580940999</v>
      </c>
    </row>
    <row r="16" spans="1:6">
      <c r="B16" s="43" t="s">
        <v>888</v>
      </c>
      <c r="C16" s="119">
        <v>12.318861999999999</v>
      </c>
      <c r="D16" s="119">
        <v>8.0884832899999992</v>
      </c>
      <c r="E16" s="119">
        <v>0.12591493210266899</v>
      </c>
    </row>
    <row r="17" spans="2:5">
      <c r="B17" s="43" t="s">
        <v>942</v>
      </c>
      <c r="C17" s="119">
        <v>2204.257983</v>
      </c>
      <c r="D17" s="119">
        <v>2070.4929944400001</v>
      </c>
      <c r="E17" s="119">
        <v>32.231751672935097</v>
      </c>
    </row>
    <row r="18" spans="2:5">
      <c r="B18" s="43" t="s">
        <v>864</v>
      </c>
      <c r="C18" s="119">
        <v>0.10249999999999999</v>
      </c>
      <c r="D18" s="119">
        <v>0</v>
      </c>
      <c r="E18" s="119" t="s">
        <v>137</v>
      </c>
    </row>
    <row r="19" spans="2:5">
      <c r="B19" s="43" t="s">
        <v>865</v>
      </c>
      <c r="C19" s="119">
        <v>0.18163199999999999</v>
      </c>
      <c r="D19" s="119">
        <v>3.8941000000000003E-2</v>
      </c>
      <c r="E19" s="119">
        <v>6.06201829837748E-4</v>
      </c>
    </row>
    <row r="20" spans="2:5">
      <c r="B20" s="43" t="s">
        <v>866</v>
      </c>
      <c r="C20" s="119">
        <v>8.2680000000000003E-2</v>
      </c>
      <c r="D20" s="119">
        <v>7.3591000000000004E-3</v>
      </c>
      <c r="E20" s="119">
        <v>1.1456048601625501E-4</v>
      </c>
    </row>
    <row r="21" spans="2:5">
      <c r="B21" s="43" t="s">
        <v>933</v>
      </c>
      <c r="C21" s="119">
        <v>17.888380000000002</v>
      </c>
      <c r="D21" s="119">
        <v>11.08782373</v>
      </c>
      <c r="E21" s="119">
        <v>0.17260622567587899</v>
      </c>
    </row>
    <row r="22" spans="2:5">
      <c r="B22" s="43" t="s">
        <v>840</v>
      </c>
      <c r="C22" s="119">
        <v>647.43316500000003</v>
      </c>
      <c r="D22" s="119">
        <v>236.97205197</v>
      </c>
      <c r="E22" s="119">
        <v>3.6889882520895698</v>
      </c>
    </row>
    <row r="23" spans="2:5">
      <c r="B23" s="43" t="s">
        <v>867</v>
      </c>
      <c r="C23" s="119">
        <v>18.518716999999999</v>
      </c>
      <c r="D23" s="119">
        <v>10.30731434</v>
      </c>
      <c r="E23" s="119">
        <v>0.16045589002904001</v>
      </c>
    </row>
    <row r="24" spans="2:5" ht="15" customHeight="1">
      <c r="B24" s="13" t="s">
        <v>841</v>
      </c>
      <c r="C24" s="19">
        <v>9644.5767149999992</v>
      </c>
      <c r="D24" s="19">
        <v>6423.7681384799998</v>
      </c>
      <c r="E24" s="19" t="s">
        <v>330</v>
      </c>
    </row>
    <row r="25" spans="2:5" ht="15" customHeight="1">
      <c r="B25" s="13" t="s">
        <v>842</v>
      </c>
      <c r="C25" s="19">
        <v>8569.6375360000002</v>
      </c>
      <c r="D25" s="19">
        <v>5556.8343004300004</v>
      </c>
      <c r="E25" s="19" t="s">
        <v>330</v>
      </c>
    </row>
    <row r="26" spans="2:5" ht="15" customHeight="1">
      <c r="B26" s="13" t="s">
        <v>843</v>
      </c>
      <c r="C26" s="19">
        <v>4859.5114670000003</v>
      </c>
      <c r="D26" s="19">
        <v>3755.5586804700001</v>
      </c>
      <c r="E26" s="19" t="s">
        <v>330</v>
      </c>
    </row>
    <row r="27" spans="2:5" ht="15" customHeight="1">
      <c r="B27" s="152" t="s">
        <v>844</v>
      </c>
      <c r="C27" s="119" t="s">
        <v>330</v>
      </c>
      <c r="D27" s="119" t="s">
        <v>330</v>
      </c>
      <c r="E27" s="119" t="s">
        <v>330</v>
      </c>
    </row>
    <row r="28" spans="2:5" ht="15" customHeight="1">
      <c r="B28" s="43" t="s">
        <v>789</v>
      </c>
      <c r="C28" s="119">
        <v>1606.7015349999999</v>
      </c>
      <c r="D28" s="119">
        <v>1528.5731456000001</v>
      </c>
      <c r="E28" s="119" t="s">
        <v>330</v>
      </c>
    </row>
    <row r="29" spans="2:5" ht="15" customHeight="1">
      <c r="B29" s="43" t="s">
        <v>790</v>
      </c>
      <c r="C29" s="119">
        <v>2103.4245340000002</v>
      </c>
      <c r="D29" s="119">
        <v>272.70247436</v>
      </c>
      <c r="E29" s="119" t="s">
        <v>330</v>
      </c>
    </row>
    <row r="30" spans="2:5" ht="15" customHeight="1">
      <c r="B30" s="41" t="s">
        <v>2806</v>
      </c>
      <c r="C30" s="41"/>
      <c r="D30" s="41"/>
      <c r="E30" s="41"/>
    </row>
    <row r="31" spans="2:5" ht="15" customHeight="1"/>
  </sheetData>
  <mergeCells count="1">
    <mergeCell ref="B3:E3"/>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9E5DD-5CF8-4DF0-BE78-FE74CA6DC08C}">
  <sheetPr codeName="Folha32">
    <tabColor rgb="FF0035BA"/>
  </sheetPr>
  <dimension ref="A1:I136"/>
  <sheetViews>
    <sheetView showGridLines="0" workbookViewId="0">
      <selection activeCell="B3" sqref="B3:H3"/>
    </sheetView>
  </sheetViews>
  <sheetFormatPr baseColWidth="10" defaultColWidth="0" defaultRowHeight="15" customHeight="1" zeroHeight="1"/>
  <cols>
    <col min="1" max="1" width="9.1640625" customWidth="1"/>
    <col min="2" max="2" width="30.1640625" customWidth="1"/>
    <col min="3" max="3" width="66.6640625" bestFit="1" customWidth="1"/>
    <col min="4" max="4" width="5.83203125" bestFit="1" customWidth="1"/>
    <col min="5" max="8" width="12.5" customWidth="1"/>
    <col min="9" max="9" width="9.1640625" customWidth="1"/>
    <col min="10" max="16384" width="9.1640625" hidden="1"/>
  </cols>
  <sheetData>
    <row r="1" spans="1:8" ht="100" customHeight="1">
      <c r="A1" s="20" t="s">
        <v>50</v>
      </c>
    </row>
    <row r="2" spans="1:8" ht="16">
      <c r="B2" s="9" t="s">
        <v>690</v>
      </c>
      <c r="C2" s="9"/>
      <c r="D2" s="9"/>
      <c r="E2" s="9"/>
      <c r="F2" s="9"/>
      <c r="G2" s="9"/>
      <c r="H2" s="9"/>
    </row>
    <row r="3" spans="1:8" ht="15" customHeight="1">
      <c r="B3" s="790" t="s">
        <v>108</v>
      </c>
      <c r="C3" s="790"/>
      <c r="D3" s="790"/>
      <c r="E3" s="790"/>
      <c r="F3" s="790"/>
      <c r="G3" s="790"/>
      <c r="H3" s="790"/>
    </row>
    <row r="4" spans="1:8" ht="20" customHeight="1">
      <c r="B4" s="797" t="s">
        <v>538</v>
      </c>
      <c r="C4" s="797" t="s">
        <v>539</v>
      </c>
      <c r="D4" s="797" t="s">
        <v>540</v>
      </c>
      <c r="E4" s="797"/>
      <c r="F4" s="797"/>
      <c r="G4" s="797"/>
      <c r="H4" s="797"/>
    </row>
    <row r="5" spans="1:8" ht="20" customHeight="1">
      <c r="B5" s="797"/>
      <c r="C5" s="797"/>
      <c r="D5" s="797" t="s">
        <v>541</v>
      </c>
      <c r="E5" s="797" t="s">
        <v>542</v>
      </c>
      <c r="F5" s="797"/>
      <c r="G5" s="797" t="s">
        <v>543</v>
      </c>
      <c r="H5" s="797"/>
    </row>
    <row r="6" spans="1:8" ht="20" customHeight="1">
      <c r="B6" s="797"/>
      <c r="C6" s="797"/>
      <c r="D6" s="797"/>
      <c r="E6" s="11" t="s">
        <v>544</v>
      </c>
      <c r="F6" s="11" t="s">
        <v>84</v>
      </c>
      <c r="G6" s="11" t="s">
        <v>544</v>
      </c>
      <c r="H6" s="11" t="s">
        <v>84</v>
      </c>
    </row>
    <row r="7" spans="1:8">
      <c r="B7" s="135" t="s">
        <v>545</v>
      </c>
      <c r="C7" s="121" t="s">
        <v>546</v>
      </c>
      <c r="D7" s="136" t="s">
        <v>547</v>
      </c>
      <c r="E7" s="137">
        <v>18406890</v>
      </c>
      <c r="F7" s="138">
        <v>0.91190000000000004</v>
      </c>
      <c r="G7" s="17">
        <v>18406890</v>
      </c>
      <c r="H7" s="138">
        <v>0.91190000000000004</v>
      </c>
    </row>
    <row r="8" spans="1:8">
      <c r="B8" s="135" t="s">
        <v>545</v>
      </c>
      <c r="C8" s="121" t="s">
        <v>548</v>
      </c>
      <c r="D8" s="136" t="s">
        <v>547</v>
      </c>
      <c r="E8" s="137">
        <v>9619407</v>
      </c>
      <c r="F8" s="138">
        <v>3.7699999999999997E-2</v>
      </c>
      <c r="G8" s="17">
        <v>9619407</v>
      </c>
      <c r="H8" s="138">
        <v>3.7699999999999997E-2</v>
      </c>
    </row>
    <row r="9" spans="1:8">
      <c r="B9" s="135" t="s">
        <v>545</v>
      </c>
      <c r="C9" s="121" t="s">
        <v>549</v>
      </c>
      <c r="D9" s="136" t="s">
        <v>547</v>
      </c>
      <c r="E9" s="137">
        <v>22455</v>
      </c>
      <c r="F9" s="138">
        <v>2.4899999999999999E-2</v>
      </c>
      <c r="G9" s="17">
        <v>22455</v>
      </c>
      <c r="H9" s="138">
        <v>2.4899999999999999E-2</v>
      </c>
    </row>
    <row r="10" spans="1:8">
      <c r="B10" s="135" t="s">
        <v>545</v>
      </c>
      <c r="C10" s="121" t="s">
        <v>550</v>
      </c>
      <c r="D10" s="136" t="s">
        <v>547</v>
      </c>
      <c r="E10" s="137">
        <v>2992.79</v>
      </c>
      <c r="F10" s="138">
        <v>1.4E-3</v>
      </c>
      <c r="G10" s="17">
        <v>2992.79</v>
      </c>
      <c r="H10" s="138">
        <v>1.4E-3</v>
      </c>
    </row>
    <row r="11" spans="1:8">
      <c r="B11" s="135" t="s">
        <v>545</v>
      </c>
      <c r="C11" s="121" t="s">
        <v>551</v>
      </c>
      <c r="D11" s="136" t="s">
        <v>547</v>
      </c>
      <c r="E11" s="137">
        <v>17767.8</v>
      </c>
      <c r="F11" s="138">
        <v>2.3E-3</v>
      </c>
      <c r="G11" s="17">
        <v>17767.8</v>
      </c>
      <c r="H11" s="138">
        <v>2.3E-3</v>
      </c>
    </row>
    <row r="12" spans="1:8">
      <c r="B12" s="135" t="s">
        <v>545</v>
      </c>
      <c r="C12" s="121" t="s">
        <v>552</v>
      </c>
      <c r="D12" s="136" t="s">
        <v>547</v>
      </c>
      <c r="E12" s="137">
        <v>498.8</v>
      </c>
      <c r="F12" s="138">
        <v>0.04</v>
      </c>
      <c r="G12" s="17">
        <v>498.8</v>
      </c>
      <c r="H12" s="138">
        <v>0.04</v>
      </c>
    </row>
    <row r="13" spans="1:8">
      <c r="B13" s="135" t="s">
        <v>545</v>
      </c>
      <c r="C13" s="121" t="s">
        <v>553</v>
      </c>
      <c r="D13" s="136" t="s">
        <v>547</v>
      </c>
      <c r="E13" s="137">
        <v>13087321.710000001</v>
      </c>
      <c r="F13" s="138">
        <v>0.78220000000000001</v>
      </c>
      <c r="G13" s="17">
        <v>10193129.16</v>
      </c>
      <c r="H13" s="138">
        <v>0.78220000000000001</v>
      </c>
    </row>
    <row r="14" spans="1:8">
      <c r="B14" s="135" t="s">
        <v>545</v>
      </c>
      <c r="C14" s="121" t="s">
        <v>554</v>
      </c>
      <c r="D14" s="136" t="s">
        <v>547</v>
      </c>
      <c r="E14" s="137">
        <v>1143253.8700000001</v>
      </c>
      <c r="F14" s="138">
        <v>8.5500000000000007E-2</v>
      </c>
      <c r="G14" s="17">
        <v>1143253.8700000001</v>
      </c>
      <c r="H14" s="138">
        <v>8.5500000000000007E-2</v>
      </c>
    </row>
    <row r="15" spans="1:8">
      <c r="B15" s="135" t="s">
        <v>545</v>
      </c>
      <c r="C15" s="121" t="s">
        <v>555</v>
      </c>
      <c r="D15" s="136" t="s">
        <v>547</v>
      </c>
      <c r="E15" s="137">
        <v>23380118.579999998</v>
      </c>
      <c r="F15" s="138">
        <v>0.78690000000000004</v>
      </c>
      <c r="G15" s="17">
        <v>23380118.579999998</v>
      </c>
      <c r="H15" s="138">
        <v>0.78690000000000004</v>
      </c>
    </row>
    <row r="16" spans="1:8">
      <c r="B16" s="135" t="s">
        <v>545</v>
      </c>
      <c r="C16" s="121" t="s">
        <v>556</v>
      </c>
      <c r="D16" s="136" t="s">
        <v>547</v>
      </c>
      <c r="E16" s="137">
        <v>6821000</v>
      </c>
      <c r="F16" s="138">
        <v>7.0000000000000001E-3</v>
      </c>
      <c r="G16" s="17">
        <v>6821000</v>
      </c>
      <c r="H16" s="138">
        <v>7.0000000000000001E-3</v>
      </c>
    </row>
    <row r="17" spans="2:8">
      <c r="B17" s="135" t="s">
        <v>545</v>
      </c>
      <c r="C17" s="121" t="s">
        <v>557</v>
      </c>
      <c r="D17" s="136" t="s">
        <v>547</v>
      </c>
      <c r="E17" s="137">
        <v>6270.0143804019999</v>
      </c>
      <c r="F17" s="138"/>
      <c r="G17" s="17">
        <v>0</v>
      </c>
      <c r="H17" s="138"/>
    </row>
    <row r="18" spans="2:8">
      <c r="B18" s="135" t="s">
        <v>558</v>
      </c>
      <c r="C18" s="121" t="s">
        <v>559</v>
      </c>
      <c r="D18" s="136" t="s">
        <v>547</v>
      </c>
      <c r="E18" s="137">
        <v>50000</v>
      </c>
      <c r="F18" s="138">
        <v>1</v>
      </c>
      <c r="G18" s="17">
        <v>50000</v>
      </c>
      <c r="H18" s="138">
        <v>1</v>
      </c>
    </row>
    <row r="19" spans="2:8">
      <c r="B19" s="135" t="s">
        <v>558</v>
      </c>
      <c r="C19" s="121" t="s">
        <v>560</v>
      </c>
      <c r="D19" s="136" t="s">
        <v>547</v>
      </c>
      <c r="E19" s="137">
        <v>50000</v>
      </c>
      <c r="F19" s="138">
        <v>1</v>
      </c>
      <c r="G19" s="17">
        <v>50000</v>
      </c>
      <c r="H19" s="138">
        <v>1</v>
      </c>
    </row>
    <row r="20" spans="2:8">
      <c r="B20" s="135" t="s">
        <v>558</v>
      </c>
      <c r="C20" s="121" t="s">
        <v>561</v>
      </c>
      <c r="D20" s="136" t="s">
        <v>547</v>
      </c>
      <c r="E20" s="137">
        <v>670666.16</v>
      </c>
      <c r="F20" s="138">
        <v>2.0899999999999998E-2</v>
      </c>
      <c r="G20" s="17">
        <v>670666.16</v>
      </c>
      <c r="H20" s="138">
        <v>2.0899999999999998E-2</v>
      </c>
    </row>
    <row r="21" spans="2:8">
      <c r="B21" s="135" t="s">
        <v>558</v>
      </c>
      <c r="C21" s="121" t="s">
        <v>562</v>
      </c>
      <c r="D21" s="136" t="s">
        <v>547</v>
      </c>
      <c r="E21" s="137">
        <v>6065640</v>
      </c>
      <c r="F21" s="138">
        <v>0.05</v>
      </c>
      <c r="G21" s="17">
        <v>6065640</v>
      </c>
      <c r="H21" s="138">
        <v>0.05</v>
      </c>
    </row>
    <row r="22" spans="2:8">
      <c r="B22" s="135" t="s">
        <v>558</v>
      </c>
      <c r="C22" s="121" t="s">
        <v>563</v>
      </c>
      <c r="D22" s="136" t="s">
        <v>547</v>
      </c>
      <c r="E22" s="17">
        <v>250000</v>
      </c>
      <c r="F22" s="138">
        <v>3.3300000000000003E-2</v>
      </c>
      <c r="G22" s="17">
        <v>250000</v>
      </c>
      <c r="H22" s="138">
        <v>3.3300000000000003E-2</v>
      </c>
    </row>
    <row r="23" spans="2:8">
      <c r="B23" s="135" t="s">
        <v>558</v>
      </c>
      <c r="C23" s="121" t="s">
        <v>564</v>
      </c>
      <c r="D23" s="136" t="s">
        <v>547</v>
      </c>
      <c r="E23" s="17">
        <v>12500</v>
      </c>
      <c r="F23" s="138">
        <v>0.1</v>
      </c>
      <c r="G23" s="17">
        <v>12500</v>
      </c>
      <c r="H23" s="138">
        <v>0.1</v>
      </c>
    </row>
    <row r="24" spans="2:8">
      <c r="B24" s="135" t="s">
        <v>558</v>
      </c>
      <c r="C24" s="121" t="s">
        <v>565</v>
      </c>
      <c r="D24" s="136" t="s">
        <v>547</v>
      </c>
      <c r="E24" s="17">
        <v>26875</v>
      </c>
      <c r="F24" s="138">
        <v>2.5000000000000001E-2</v>
      </c>
      <c r="G24" s="17">
        <v>26875</v>
      </c>
      <c r="H24" s="138">
        <v>2.5000000000000001E-2</v>
      </c>
    </row>
    <row r="25" spans="2:8">
      <c r="B25" s="135" t="s">
        <v>558</v>
      </c>
      <c r="C25" s="121" t="s">
        <v>566</v>
      </c>
      <c r="D25" s="136" t="s">
        <v>547</v>
      </c>
      <c r="E25" s="17">
        <v>52000000</v>
      </c>
      <c r="F25" s="138">
        <v>0.02</v>
      </c>
      <c r="G25" s="17">
        <v>52000000</v>
      </c>
      <c r="H25" s="138">
        <v>0.02</v>
      </c>
    </row>
    <row r="26" spans="2:8">
      <c r="B26" s="135" t="s">
        <v>558</v>
      </c>
      <c r="C26" s="121" t="s">
        <v>567</v>
      </c>
      <c r="D26" s="136" t="s">
        <v>547</v>
      </c>
      <c r="E26" s="17">
        <v>1500</v>
      </c>
      <c r="F26" s="138">
        <v>1.37E-2</v>
      </c>
      <c r="G26" s="17">
        <v>1500</v>
      </c>
      <c r="H26" s="138">
        <v>1.37E-2</v>
      </c>
    </row>
    <row r="27" spans="2:8">
      <c r="B27" s="135" t="s">
        <v>558</v>
      </c>
      <c r="C27" s="121" t="s">
        <v>568</v>
      </c>
      <c r="D27" s="136" t="s">
        <v>547</v>
      </c>
      <c r="E27" s="17">
        <v>5000</v>
      </c>
      <c r="F27" s="138">
        <v>1</v>
      </c>
      <c r="G27" s="17">
        <v>5000</v>
      </c>
      <c r="H27" s="138">
        <v>1</v>
      </c>
    </row>
    <row r="28" spans="2:8">
      <c r="B28" s="135" t="s">
        <v>558</v>
      </c>
      <c r="C28" s="121" t="s">
        <v>569</v>
      </c>
      <c r="D28" s="136" t="s">
        <v>547</v>
      </c>
      <c r="E28" s="17">
        <v>10000</v>
      </c>
      <c r="F28" s="138">
        <v>0.33329999999999999</v>
      </c>
      <c r="G28" s="17">
        <v>10000</v>
      </c>
      <c r="H28" s="138">
        <v>0.33329999999999999</v>
      </c>
    </row>
    <row r="29" spans="2:8">
      <c r="B29" s="135" t="s">
        <v>558</v>
      </c>
      <c r="C29" s="121" t="s">
        <v>570</v>
      </c>
      <c r="D29" s="136" t="s">
        <v>547</v>
      </c>
      <c r="E29" s="17">
        <v>56000</v>
      </c>
      <c r="F29" s="138">
        <v>0.35</v>
      </c>
      <c r="G29" s="17">
        <v>56000</v>
      </c>
      <c r="H29" s="138">
        <v>0.35</v>
      </c>
    </row>
    <row r="30" spans="2:8">
      <c r="B30" s="135" t="s">
        <v>558</v>
      </c>
      <c r="C30" s="121" t="s">
        <v>571</v>
      </c>
      <c r="D30" s="136" t="s">
        <v>547</v>
      </c>
      <c r="E30" s="17">
        <v>2500</v>
      </c>
      <c r="F30" s="138"/>
      <c r="G30" s="17">
        <v>2500</v>
      </c>
      <c r="H30" s="138"/>
    </row>
    <row r="31" spans="2:8">
      <c r="B31" s="135" t="s">
        <v>558</v>
      </c>
      <c r="C31" s="121" t="s">
        <v>572</v>
      </c>
      <c r="D31" s="136" t="s">
        <v>547</v>
      </c>
      <c r="E31" s="17">
        <v>0</v>
      </c>
      <c r="F31" s="138">
        <v>0.51</v>
      </c>
      <c r="G31" s="17">
        <v>0</v>
      </c>
      <c r="H31" s="138">
        <v>0.51</v>
      </c>
    </row>
    <row r="32" spans="2:8">
      <c r="B32" s="135" t="s">
        <v>558</v>
      </c>
      <c r="C32" s="121" t="s">
        <v>573</v>
      </c>
      <c r="D32" s="136" t="s">
        <v>547</v>
      </c>
      <c r="E32" s="17">
        <v>2000000</v>
      </c>
      <c r="F32" s="138">
        <v>0.32</v>
      </c>
      <c r="G32" s="17">
        <v>4000000</v>
      </c>
      <c r="H32" s="138">
        <v>0.38719999999999999</v>
      </c>
    </row>
    <row r="33" spans="2:8">
      <c r="B33" s="135" t="s">
        <v>574</v>
      </c>
      <c r="C33" s="121" t="s">
        <v>575</v>
      </c>
      <c r="D33" s="136" t="s">
        <v>547</v>
      </c>
      <c r="E33" s="17">
        <v>20501</v>
      </c>
      <c r="F33" s="138">
        <v>4.1099999999999998E-2</v>
      </c>
      <c r="G33" s="17">
        <v>20528</v>
      </c>
      <c r="H33" s="138">
        <v>3.4099999999999998E-2</v>
      </c>
    </row>
    <row r="34" spans="2:8">
      <c r="B34" s="135" t="s">
        <v>574</v>
      </c>
      <c r="C34" s="121" t="s">
        <v>576</v>
      </c>
      <c r="D34" s="136" t="s">
        <v>547</v>
      </c>
      <c r="E34" s="17">
        <v>250000</v>
      </c>
      <c r="F34" s="138">
        <v>3.0000000000000001E-3</v>
      </c>
      <c r="G34" s="17">
        <v>250000</v>
      </c>
      <c r="H34" s="138">
        <v>3.0000000000000001E-3</v>
      </c>
    </row>
    <row r="35" spans="2:8">
      <c r="B35" s="135" t="s">
        <v>577</v>
      </c>
      <c r="C35" s="121" t="s">
        <v>578</v>
      </c>
      <c r="D35" s="136" t="s">
        <v>547</v>
      </c>
      <c r="E35" s="17">
        <v>129000</v>
      </c>
      <c r="F35" s="138">
        <v>7.1129999999999999E-2</v>
      </c>
      <c r="G35" s="17"/>
      <c r="H35" s="138"/>
    </row>
    <row r="36" spans="2:8">
      <c r="B36" s="135" t="s">
        <v>577</v>
      </c>
      <c r="C36" s="121" t="s">
        <v>579</v>
      </c>
      <c r="D36" s="136" t="s">
        <v>547</v>
      </c>
      <c r="E36" s="17">
        <v>600000</v>
      </c>
      <c r="F36" s="138">
        <v>0.375</v>
      </c>
      <c r="G36" s="17"/>
      <c r="H36" s="138"/>
    </row>
    <row r="37" spans="2:8">
      <c r="B37" s="135" t="s">
        <v>577</v>
      </c>
      <c r="C37" s="121" t="s">
        <v>580</v>
      </c>
      <c r="D37" s="136" t="s">
        <v>547</v>
      </c>
      <c r="E37" s="17">
        <v>315800</v>
      </c>
      <c r="F37" s="138">
        <v>0.31580000000000003</v>
      </c>
      <c r="G37" s="17"/>
      <c r="H37" s="138"/>
    </row>
    <row r="38" spans="2:8">
      <c r="B38" s="135" t="s">
        <v>577</v>
      </c>
      <c r="C38" s="121" t="s">
        <v>581</v>
      </c>
      <c r="D38" s="136" t="s">
        <v>547</v>
      </c>
      <c r="E38" s="17">
        <v>922776.11</v>
      </c>
      <c r="F38" s="138">
        <v>1.6299999999999999E-2</v>
      </c>
      <c r="G38" s="17"/>
      <c r="H38" s="138"/>
    </row>
    <row r="39" spans="2:8">
      <c r="B39" s="135" t="s">
        <v>577</v>
      </c>
      <c r="C39" s="121" t="s">
        <v>582</v>
      </c>
      <c r="D39" s="136" t="s">
        <v>547</v>
      </c>
      <c r="E39" s="17">
        <v>400000</v>
      </c>
      <c r="F39" s="138">
        <v>0.21049999999999999</v>
      </c>
      <c r="G39" s="17"/>
      <c r="H39" s="138"/>
    </row>
    <row r="40" spans="2:8">
      <c r="B40" s="135" t="s">
        <v>577</v>
      </c>
      <c r="C40" s="121" t="s">
        <v>583</v>
      </c>
      <c r="D40" s="136" t="s">
        <v>547</v>
      </c>
      <c r="E40" s="17">
        <v>1855000</v>
      </c>
      <c r="F40" s="138">
        <v>0.35</v>
      </c>
      <c r="G40" s="17"/>
      <c r="H40" s="138"/>
    </row>
    <row r="41" spans="2:8">
      <c r="B41" s="135" t="s">
        <v>577</v>
      </c>
      <c r="C41" s="121" t="s">
        <v>584</v>
      </c>
      <c r="D41" s="136" t="s">
        <v>547</v>
      </c>
      <c r="E41" s="17">
        <v>430000</v>
      </c>
      <c r="F41" s="138">
        <v>0.28670000000000001</v>
      </c>
      <c r="G41" s="17"/>
      <c r="H41" s="138"/>
    </row>
    <row r="42" spans="2:8">
      <c r="B42" s="135" t="s">
        <v>577</v>
      </c>
      <c r="C42" s="121" t="s">
        <v>585</v>
      </c>
      <c r="D42" s="136" t="s">
        <v>547</v>
      </c>
      <c r="E42" s="17">
        <v>880000</v>
      </c>
      <c r="F42" s="138">
        <v>0.25729999999999997</v>
      </c>
      <c r="G42" s="17"/>
      <c r="H42" s="138"/>
    </row>
    <row r="43" spans="2:8">
      <c r="B43" s="135" t="s">
        <v>577</v>
      </c>
      <c r="C43" s="121" t="s">
        <v>586</v>
      </c>
      <c r="D43" s="136" t="s">
        <v>547</v>
      </c>
      <c r="E43" s="17">
        <v>330000</v>
      </c>
      <c r="F43" s="138">
        <v>0.33</v>
      </c>
      <c r="G43" s="17"/>
      <c r="H43" s="138"/>
    </row>
    <row r="44" spans="2:8">
      <c r="B44" s="135" t="s">
        <v>587</v>
      </c>
      <c r="C44" s="121" t="s">
        <v>588</v>
      </c>
      <c r="D44" s="136" t="s">
        <v>547</v>
      </c>
      <c r="E44" s="17">
        <v>32400000</v>
      </c>
      <c r="F44" s="138">
        <v>1</v>
      </c>
      <c r="G44" s="17">
        <v>32400000</v>
      </c>
      <c r="H44" s="138">
        <v>1</v>
      </c>
    </row>
    <row r="45" spans="2:8">
      <c r="B45" s="135" t="s">
        <v>587</v>
      </c>
      <c r="C45" s="121" t="s">
        <v>589</v>
      </c>
      <c r="D45" s="136" t="s">
        <v>547</v>
      </c>
      <c r="E45" s="17">
        <v>175000</v>
      </c>
      <c r="F45" s="138">
        <v>0.17499999999999999</v>
      </c>
      <c r="G45" s="17">
        <v>175000</v>
      </c>
      <c r="H45" s="138">
        <v>0.17499999999999999</v>
      </c>
    </row>
    <row r="46" spans="2:8">
      <c r="B46" s="135" t="s">
        <v>587</v>
      </c>
      <c r="C46" s="121" t="s">
        <v>590</v>
      </c>
      <c r="D46" s="136" t="s">
        <v>547</v>
      </c>
      <c r="E46" s="17">
        <v>198000</v>
      </c>
      <c r="F46" s="138">
        <v>0.18</v>
      </c>
      <c r="G46" s="17">
        <v>198000</v>
      </c>
      <c r="H46" s="138">
        <v>0.18</v>
      </c>
    </row>
    <row r="47" spans="2:8">
      <c r="B47" s="135" t="s">
        <v>587</v>
      </c>
      <c r="C47" s="121" t="s">
        <v>591</v>
      </c>
      <c r="D47" s="136" t="s">
        <v>547</v>
      </c>
      <c r="E47" s="17">
        <v>900000</v>
      </c>
      <c r="F47" s="138">
        <v>1</v>
      </c>
      <c r="G47" s="17">
        <v>900000</v>
      </c>
      <c r="H47" s="138">
        <v>1</v>
      </c>
    </row>
    <row r="48" spans="2:8">
      <c r="B48" s="135" t="s">
        <v>587</v>
      </c>
      <c r="C48" s="121" t="s">
        <v>592</v>
      </c>
      <c r="D48" s="136" t="s">
        <v>547</v>
      </c>
      <c r="E48" s="17">
        <v>926900</v>
      </c>
      <c r="F48" s="138">
        <v>0.59799999999999998</v>
      </c>
      <c r="G48" s="17">
        <v>926900</v>
      </c>
      <c r="H48" s="138">
        <v>0.59799999999999998</v>
      </c>
    </row>
    <row r="49" spans="2:8">
      <c r="B49" s="135" t="s">
        <v>587</v>
      </c>
      <c r="C49" s="121" t="s">
        <v>593</v>
      </c>
      <c r="D49" s="136" t="s">
        <v>547</v>
      </c>
      <c r="E49" s="17">
        <v>225000</v>
      </c>
      <c r="F49" s="138">
        <v>0.45</v>
      </c>
      <c r="G49" s="17">
        <v>225000</v>
      </c>
      <c r="H49" s="138">
        <v>0.45</v>
      </c>
    </row>
    <row r="50" spans="2:8">
      <c r="B50" s="135" t="s">
        <v>587</v>
      </c>
      <c r="C50" s="121" t="s">
        <v>594</v>
      </c>
      <c r="D50" s="136" t="s">
        <v>547</v>
      </c>
      <c r="E50" s="17">
        <v>11900000</v>
      </c>
      <c r="F50" s="138">
        <v>0.35</v>
      </c>
      <c r="G50" s="17">
        <v>11900000</v>
      </c>
      <c r="H50" s="138">
        <v>0.35</v>
      </c>
    </row>
    <row r="51" spans="2:8">
      <c r="B51" s="135" t="s">
        <v>587</v>
      </c>
      <c r="C51" s="121" t="s">
        <v>595</v>
      </c>
      <c r="D51" s="136" t="s">
        <v>547</v>
      </c>
      <c r="E51" s="17">
        <v>0</v>
      </c>
      <c r="F51" s="138">
        <v>0</v>
      </c>
      <c r="G51" s="17">
        <v>20000</v>
      </c>
      <c r="H51" s="138">
        <v>0.2</v>
      </c>
    </row>
    <row r="52" spans="2:8">
      <c r="B52" s="135" t="s">
        <v>596</v>
      </c>
      <c r="C52" s="121" t="s">
        <v>597</v>
      </c>
      <c r="D52" s="136" t="s">
        <v>547</v>
      </c>
      <c r="E52" s="17">
        <v>1476430</v>
      </c>
      <c r="F52" s="138">
        <v>0.98429</v>
      </c>
      <c r="G52" s="17">
        <v>1476430</v>
      </c>
      <c r="H52" s="138">
        <v>0.98429</v>
      </c>
    </row>
    <row r="53" spans="2:8">
      <c r="B53" s="135" t="s">
        <v>596</v>
      </c>
      <c r="C53" s="121" t="s">
        <v>598</v>
      </c>
      <c r="D53" s="136" t="s">
        <v>547</v>
      </c>
      <c r="E53" s="17">
        <v>5499825</v>
      </c>
      <c r="F53" s="138">
        <v>0.99996799999999997</v>
      </c>
      <c r="G53" s="17">
        <v>5499825</v>
      </c>
      <c r="H53" s="138">
        <v>0.99996799999999997</v>
      </c>
    </row>
    <row r="54" spans="2:8">
      <c r="B54" s="135" t="s">
        <v>596</v>
      </c>
      <c r="C54" s="121" t="s">
        <v>599</v>
      </c>
      <c r="D54" s="136" t="s">
        <v>547</v>
      </c>
      <c r="E54" s="17">
        <v>10000000</v>
      </c>
      <c r="F54" s="138">
        <v>1</v>
      </c>
      <c r="G54" s="17">
        <v>10000000</v>
      </c>
      <c r="H54" s="138">
        <v>1</v>
      </c>
    </row>
    <row r="55" spans="2:8">
      <c r="B55" s="135" t="s">
        <v>596</v>
      </c>
      <c r="C55" s="121" t="s">
        <v>600</v>
      </c>
      <c r="D55" s="136" t="s">
        <v>547</v>
      </c>
      <c r="E55" s="17">
        <v>26875</v>
      </c>
      <c r="F55" s="138">
        <v>2.5000000000000001E-2</v>
      </c>
      <c r="G55" s="17">
        <v>26875</v>
      </c>
      <c r="H55" s="138">
        <v>2.5000000000000001E-2</v>
      </c>
    </row>
    <row r="56" spans="2:8">
      <c r="B56" s="135" t="s">
        <v>596</v>
      </c>
      <c r="C56" s="121" t="s">
        <v>601</v>
      </c>
      <c r="D56" s="136" t="s">
        <v>547</v>
      </c>
      <c r="E56" s="17">
        <v>3811000</v>
      </c>
      <c r="F56" s="138">
        <v>0.5</v>
      </c>
      <c r="G56" s="17">
        <v>0</v>
      </c>
      <c r="H56" s="138">
        <v>0</v>
      </c>
    </row>
    <row r="57" spans="2:8">
      <c r="B57" s="135" t="s">
        <v>596</v>
      </c>
      <c r="C57" s="121" t="s">
        <v>602</v>
      </c>
      <c r="D57" s="136" t="s">
        <v>547</v>
      </c>
      <c r="E57" s="17" t="s">
        <v>603</v>
      </c>
      <c r="F57" s="138">
        <v>0.25</v>
      </c>
      <c r="G57" s="17">
        <v>0</v>
      </c>
      <c r="H57" s="138">
        <v>0</v>
      </c>
    </row>
    <row r="58" spans="2:8">
      <c r="B58" s="135" t="s">
        <v>563</v>
      </c>
      <c r="C58" s="121" t="s">
        <v>604</v>
      </c>
      <c r="D58" s="136" t="s">
        <v>547</v>
      </c>
      <c r="E58" s="17">
        <v>80000</v>
      </c>
      <c r="F58" s="138">
        <v>0.4</v>
      </c>
      <c r="G58" s="17">
        <v>80000</v>
      </c>
      <c r="H58" s="138">
        <v>0.4</v>
      </c>
    </row>
    <row r="59" spans="2:8">
      <c r="B59" s="135" t="s">
        <v>563</v>
      </c>
      <c r="C59" s="121" t="s">
        <v>605</v>
      </c>
      <c r="D59" s="136" t="s">
        <v>547</v>
      </c>
      <c r="E59" s="17">
        <v>10000</v>
      </c>
      <c r="F59" s="138">
        <v>0.33329999999999999</v>
      </c>
      <c r="G59" s="17">
        <v>10000</v>
      </c>
      <c r="H59" s="138">
        <v>0.33300000000000002</v>
      </c>
    </row>
    <row r="60" spans="2:8">
      <c r="B60" s="135" t="s">
        <v>563</v>
      </c>
      <c r="C60" s="121" t="s">
        <v>606</v>
      </c>
      <c r="D60" s="136" t="s">
        <v>547</v>
      </c>
      <c r="E60" s="17">
        <v>39303550.111914001</v>
      </c>
      <c r="F60" s="138">
        <v>0.99990000000000001</v>
      </c>
      <c r="G60" s="17">
        <v>39303550.111914001</v>
      </c>
      <c r="H60" s="138">
        <v>0.99990000000000001</v>
      </c>
    </row>
    <row r="61" spans="2:8">
      <c r="B61" s="135" t="s">
        <v>563</v>
      </c>
      <c r="C61" s="121" t="s">
        <v>607</v>
      </c>
      <c r="D61" s="136" t="s">
        <v>547</v>
      </c>
      <c r="E61" s="17">
        <v>5000</v>
      </c>
      <c r="F61" s="138">
        <v>1</v>
      </c>
      <c r="G61" s="17">
        <v>5000</v>
      </c>
      <c r="H61" s="138">
        <v>1</v>
      </c>
    </row>
    <row r="62" spans="2:8">
      <c r="B62" s="135" t="s">
        <v>563</v>
      </c>
      <c r="C62" s="121" t="s">
        <v>608</v>
      </c>
      <c r="D62" s="136" t="s">
        <v>547</v>
      </c>
      <c r="E62" s="17">
        <v>1000000</v>
      </c>
      <c r="F62" s="138">
        <v>0.15820000000000001</v>
      </c>
      <c r="G62" s="17">
        <v>1000000</v>
      </c>
      <c r="H62" s="138">
        <v>0.15820000000000001</v>
      </c>
    </row>
    <row r="63" spans="2:8">
      <c r="B63" s="135" t="s">
        <v>609</v>
      </c>
      <c r="C63" s="121" t="s">
        <v>610</v>
      </c>
      <c r="D63" s="136" t="s">
        <v>547</v>
      </c>
      <c r="E63" s="17">
        <v>5295310</v>
      </c>
      <c r="F63" s="138">
        <v>1</v>
      </c>
      <c r="G63" s="17">
        <v>5295310</v>
      </c>
      <c r="H63" s="138">
        <v>1</v>
      </c>
    </row>
    <row r="64" spans="2:8">
      <c r="B64" s="135" t="s">
        <v>609</v>
      </c>
      <c r="C64" s="121" t="s">
        <v>611</v>
      </c>
      <c r="D64" s="136" t="s">
        <v>547</v>
      </c>
      <c r="E64" s="17">
        <v>750000</v>
      </c>
      <c r="F64" s="138">
        <v>1</v>
      </c>
      <c r="G64" s="17">
        <v>750000</v>
      </c>
      <c r="H64" s="138">
        <v>1</v>
      </c>
    </row>
    <row r="65" spans="2:8">
      <c r="B65" s="135" t="s">
        <v>609</v>
      </c>
      <c r="C65" s="121" t="s">
        <v>612</v>
      </c>
      <c r="D65" s="136" t="s">
        <v>547</v>
      </c>
      <c r="E65" s="17">
        <v>60000</v>
      </c>
      <c r="F65" s="138">
        <v>0.4</v>
      </c>
      <c r="G65" s="17">
        <v>60000</v>
      </c>
      <c r="H65" s="138">
        <v>0.4</v>
      </c>
    </row>
    <row r="66" spans="2:8">
      <c r="B66" s="135" t="s">
        <v>609</v>
      </c>
      <c r="C66" s="121" t="s">
        <v>613</v>
      </c>
      <c r="D66" s="136" t="s">
        <v>547</v>
      </c>
      <c r="E66" s="17">
        <v>10640868.970000001</v>
      </c>
      <c r="F66" s="138">
        <v>0.9</v>
      </c>
      <c r="G66" s="17">
        <v>10640868.970000001</v>
      </c>
      <c r="H66" s="138">
        <v>0.9</v>
      </c>
    </row>
    <row r="67" spans="2:8">
      <c r="B67" s="135" t="s">
        <v>609</v>
      </c>
      <c r="C67" s="121" t="s">
        <v>614</v>
      </c>
      <c r="D67" s="136" t="s">
        <v>547</v>
      </c>
      <c r="E67" s="17">
        <v>25759207.899999999</v>
      </c>
      <c r="F67" s="138">
        <v>0.9</v>
      </c>
      <c r="G67" s="17">
        <v>25759207.899999999</v>
      </c>
      <c r="H67" s="138">
        <v>0.9</v>
      </c>
    </row>
    <row r="68" spans="2:8">
      <c r="B68" s="135" t="s">
        <v>615</v>
      </c>
      <c r="C68" s="121" t="s">
        <v>616</v>
      </c>
      <c r="D68" s="136" t="s">
        <v>547</v>
      </c>
      <c r="E68" s="17">
        <v>115500000</v>
      </c>
      <c r="F68" s="138">
        <v>1</v>
      </c>
      <c r="G68" s="17">
        <v>0</v>
      </c>
      <c r="H68" s="138">
        <v>0</v>
      </c>
    </row>
    <row r="69" spans="2:8">
      <c r="B69" s="135" t="s">
        <v>615</v>
      </c>
      <c r="C69" s="121" t="s">
        <v>617</v>
      </c>
      <c r="D69" s="136" t="s">
        <v>547</v>
      </c>
      <c r="E69" s="17">
        <v>573600</v>
      </c>
      <c r="F69" s="138">
        <v>1</v>
      </c>
      <c r="G69" s="17">
        <v>573600</v>
      </c>
      <c r="H69" s="138">
        <v>1</v>
      </c>
    </row>
    <row r="70" spans="2:8">
      <c r="B70" s="135" t="s">
        <v>615</v>
      </c>
      <c r="C70" s="121" t="s">
        <v>618</v>
      </c>
      <c r="D70" s="136" t="s">
        <v>547</v>
      </c>
      <c r="E70" s="17">
        <v>18900</v>
      </c>
      <c r="F70" s="138">
        <v>0.21199999999999999</v>
      </c>
      <c r="G70" s="17">
        <v>27200</v>
      </c>
      <c r="H70" s="138">
        <v>0.30499999999999999</v>
      </c>
    </row>
    <row r="71" spans="2:8">
      <c r="B71" s="135" t="s">
        <v>619</v>
      </c>
      <c r="C71" s="121" t="s">
        <v>620</v>
      </c>
      <c r="D71" s="136" t="s">
        <v>547</v>
      </c>
      <c r="E71" s="17"/>
      <c r="F71" s="138"/>
      <c r="G71" s="17">
        <v>8560000</v>
      </c>
      <c r="H71" s="138">
        <v>0.13039999999999999</v>
      </c>
    </row>
    <row r="72" spans="2:8">
      <c r="B72" s="135" t="s">
        <v>619</v>
      </c>
      <c r="C72" s="121" t="s">
        <v>621</v>
      </c>
      <c r="D72" s="136" t="s">
        <v>547</v>
      </c>
      <c r="E72" s="17"/>
      <c r="F72" s="138"/>
      <c r="G72" s="17">
        <v>5050</v>
      </c>
      <c r="H72" s="138">
        <v>1E-4</v>
      </c>
    </row>
    <row r="73" spans="2:8">
      <c r="B73" s="135" t="s">
        <v>619</v>
      </c>
      <c r="C73" s="121" t="s">
        <v>622</v>
      </c>
      <c r="D73" s="136" t="s">
        <v>547</v>
      </c>
      <c r="E73" s="17"/>
      <c r="F73" s="138"/>
      <c r="G73" s="17">
        <v>9500</v>
      </c>
      <c r="H73" s="138">
        <v>0.19</v>
      </c>
    </row>
    <row r="74" spans="2:8">
      <c r="B74" s="135" t="s">
        <v>619</v>
      </c>
      <c r="C74" s="121" t="s">
        <v>623</v>
      </c>
      <c r="D74" s="136" t="s">
        <v>547</v>
      </c>
      <c r="E74" s="17"/>
      <c r="F74" s="138"/>
      <c r="G74" s="17">
        <v>13855</v>
      </c>
      <c r="H74" s="138">
        <v>1.72E-2</v>
      </c>
    </row>
    <row r="75" spans="2:8">
      <c r="B75" s="135" t="s">
        <v>619</v>
      </c>
      <c r="C75" s="121" t="s">
        <v>624</v>
      </c>
      <c r="D75" s="136" t="s">
        <v>547</v>
      </c>
      <c r="E75" s="17"/>
      <c r="F75" s="138"/>
      <c r="G75" s="17">
        <v>48766.280234721627</v>
      </c>
      <c r="H75" s="138">
        <v>0.19259999999999999</v>
      </c>
    </row>
    <row r="76" spans="2:8" ht="15" customHeight="1">
      <c r="B76" s="135" t="s">
        <v>619</v>
      </c>
      <c r="C76" s="121" t="s">
        <v>625</v>
      </c>
      <c r="D76" s="136" t="s">
        <v>547</v>
      </c>
      <c r="E76" s="17"/>
      <c r="F76" s="138"/>
      <c r="G76" s="17">
        <v>334878.772</v>
      </c>
      <c r="H76" s="138">
        <v>1.6500000000000001E-2</v>
      </c>
    </row>
    <row r="77" spans="2:8" ht="15" customHeight="1">
      <c r="B77" s="135" t="s">
        <v>619</v>
      </c>
      <c r="C77" s="121" t="s">
        <v>626</v>
      </c>
      <c r="D77" s="136" t="s">
        <v>547</v>
      </c>
      <c r="E77" s="17"/>
      <c r="F77" s="138"/>
      <c r="G77" s="17">
        <v>4987.9799999999996</v>
      </c>
      <c r="H77" s="138">
        <v>0.2</v>
      </c>
    </row>
    <row r="78" spans="2:8" ht="15" customHeight="1">
      <c r="B78" s="135" t="s">
        <v>619</v>
      </c>
      <c r="C78" s="121" t="s">
        <v>627</v>
      </c>
      <c r="D78" s="136" t="s">
        <v>547</v>
      </c>
      <c r="E78" s="17"/>
      <c r="F78" s="138"/>
      <c r="G78" s="17">
        <v>50000</v>
      </c>
      <c r="H78" s="138">
        <v>0.25</v>
      </c>
    </row>
    <row r="79" spans="2:8" ht="15" customHeight="1">
      <c r="B79" s="135" t="s">
        <v>619</v>
      </c>
      <c r="C79" s="121" t="s">
        <v>628</v>
      </c>
      <c r="D79" s="136" t="s">
        <v>547</v>
      </c>
      <c r="E79" s="17"/>
      <c r="F79" s="138"/>
      <c r="G79" s="17">
        <v>31777.479638009048</v>
      </c>
      <c r="H79" s="138">
        <v>0.36</v>
      </c>
    </row>
    <row r="80" spans="2:8" ht="15" customHeight="1">
      <c r="B80" s="135" t="s">
        <v>619</v>
      </c>
      <c r="C80" s="121" t="s">
        <v>629</v>
      </c>
      <c r="D80" s="136" t="s">
        <v>547</v>
      </c>
      <c r="E80" s="17"/>
      <c r="F80" s="138"/>
      <c r="G80" s="17">
        <v>904977.37556561083</v>
      </c>
      <c r="H80" s="138" t="s">
        <v>630</v>
      </c>
    </row>
    <row r="81" spans="2:8" ht="20" customHeight="1">
      <c r="B81" s="814" t="s">
        <v>538</v>
      </c>
      <c r="C81" s="797" t="s">
        <v>539</v>
      </c>
      <c r="D81" s="797" t="s">
        <v>540</v>
      </c>
      <c r="E81" s="797"/>
      <c r="F81" s="797"/>
      <c r="G81" s="797"/>
      <c r="H81" s="797"/>
    </row>
    <row r="82" spans="2:8" ht="20" customHeight="1">
      <c r="B82" s="814"/>
      <c r="C82" s="797"/>
      <c r="D82" s="797" t="s">
        <v>541</v>
      </c>
      <c r="E82" s="797" t="s">
        <v>542</v>
      </c>
      <c r="F82" s="797"/>
      <c r="G82" s="797" t="s">
        <v>543</v>
      </c>
      <c r="H82" s="797"/>
    </row>
    <row r="83" spans="2:8" ht="20" customHeight="1">
      <c r="B83" s="814"/>
      <c r="C83" s="797"/>
      <c r="D83" s="797"/>
      <c r="E83" s="11" t="s">
        <v>544</v>
      </c>
      <c r="F83" s="11" t="s">
        <v>84</v>
      </c>
      <c r="G83" s="11" t="s">
        <v>544</v>
      </c>
      <c r="H83" s="11" t="s">
        <v>84</v>
      </c>
    </row>
    <row r="84" spans="2:8" ht="15" customHeight="1">
      <c r="B84" s="135" t="s">
        <v>631</v>
      </c>
      <c r="C84" s="121" t="s">
        <v>632</v>
      </c>
      <c r="D84" s="136" t="s">
        <v>547</v>
      </c>
      <c r="E84" s="17">
        <v>351945000</v>
      </c>
      <c r="F84" s="138">
        <v>0.81</v>
      </c>
      <c r="G84" s="17">
        <v>351945000</v>
      </c>
      <c r="H84" s="138">
        <v>0.81</v>
      </c>
    </row>
    <row r="85" spans="2:8" ht="15" customHeight="1">
      <c r="B85" s="135" t="s">
        <v>631</v>
      </c>
      <c r="C85" s="121" t="s">
        <v>633</v>
      </c>
      <c r="D85" s="136" t="s">
        <v>547</v>
      </c>
      <c r="E85" s="17">
        <v>144453505</v>
      </c>
      <c r="F85" s="138">
        <v>1</v>
      </c>
      <c r="G85" s="17" t="s">
        <v>137</v>
      </c>
      <c r="H85" s="138" t="s">
        <v>137</v>
      </c>
    </row>
    <row r="86" spans="2:8" ht="15" customHeight="1">
      <c r="B86" s="135" t="s">
        <v>631</v>
      </c>
      <c r="C86" s="121" t="s">
        <v>634</v>
      </c>
      <c r="D86" s="136" t="s">
        <v>547</v>
      </c>
      <c r="E86" s="17">
        <v>10000000</v>
      </c>
      <c r="F86" s="138">
        <v>1</v>
      </c>
      <c r="G86" s="17">
        <v>10000000</v>
      </c>
      <c r="H86" s="138">
        <v>1</v>
      </c>
    </row>
    <row r="87" spans="2:8" ht="15" customHeight="1">
      <c r="B87" s="135" t="s">
        <v>631</v>
      </c>
      <c r="C87" s="121" t="s">
        <v>635</v>
      </c>
      <c r="D87" s="136" t="s">
        <v>547</v>
      </c>
      <c r="E87" s="17">
        <v>5000000</v>
      </c>
      <c r="F87" s="138">
        <v>1</v>
      </c>
      <c r="G87" s="17">
        <v>5000000</v>
      </c>
      <c r="H87" s="138">
        <v>1</v>
      </c>
    </row>
    <row r="88" spans="2:8" ht="15" customHeight="1">
      <c r="B88" s="135" t="s">
        <v>631</v>
      </c>
      <c r="C88" s="121" t="s">
        <v>636</v>
      </c>
      <c r="D88" s="136" t="s">
        <v>547</v>
      </c>
      <c r="E88" s="17">
        <v>55000000</v>
      </c>
      <c r="F88" s="138">
        <v>1</v>
      </c>
      <c r="G88" s="17" t="s">
        <v>137</v>
      </c>
      <c r="H88" s="138" t="s">
        <v>137</v>
      </c>
    </row>
    <row r="89" spans="2:8" ht="15" customHeight="1">
      <c r="B89" s="135" t="s">
        <v>631</v>
      </c>
      <c r="C89" s="121" t="s">
        <v>637</v>
      </c>
      <c r="D89" s="136" t="s">
        <v>547</v>
      </c>
      <c r="E89" s="17">
        <v>177563</v>
      </c>
      <c r="F89" s="138">
        <v>2.3675066666666669E-3</v>
      </c>
      <c r="G89" s="17">
        <v>177563</v>
      </c>
      <c r="H89" s="138">
        <v>2.3675066666666669E-3</v>
      </c>
    </row>
    <row r="90" spans="2:8" ht="15" customHeight="1">
      <c r="B90" s="135" t="s">
        <v>631</v>
      </c>
      <c r="C90" s="121" t="s">
        <v>638</v>
      </c>
      <c r="D90" s="136" t="s">
        <v>547</v>
      </c>
      <c r="E90" s="17">
        <v>1125000</v>
      </c>
      <c r="F90" s="138">
        <v>0.45</v>
      </c>
      <c r="G90" s="17">
        <v>1125000</v>
      </c>
      <c r="H90" s="138">
        <v>0.45</v>
      </c>
    </row>
    <row r="91" spans="2:8" ht="15" customHeight="1">
      <c r="B91" s="135" t="s">
        <v>631</v>
      </c>
      <c r="C91" s="121" t="s">
        <v>639</v>
      </c>
      <c r="D91" s="136" t="s">
        <v>547</v>
      </c>
      <c r="E91" s="17">
        <v>221609297.02500001</v>
      </c>
      <c r="F91" s="138">
        <v>0.71730000000000005</v>
      </c>
      <c r="G91" s="17" t="s">
        <v>137</v>
      </c>
      <c r="H91" s="138" t="s">
        <v>137</v>
      </c>
    </row>
    <row r="92" spans="2:8" ht="15" customHeight="1">
      <c r="B92" s="135" t="s">
        <v>631</v>
      </c>
      <c r="C92" s="121" t="s">
        <v>640</v>
      </c>
      <c r="D92" s="136" t="s">
        <v>547</v>
      </c>
      <c r="E92" s="17">
        <v>850000000</v>
      </c>
      <c r="F92" s="138">
        <v>1</v>
      </c>
      <c r="G92" s="17">
        <v>1061580670</v>
      </c>
      <c r="H92" s="138">
        <v>1</v>
      </c>
    </row>
    <row r="93" spans="2:8" ht="15" customHeight="1">
      <c r="B93" s="135" t="s">
        <v>631</v>
      </c>
      <c r="C93" s="121" t="s">
        <v>641</v>
      </c>
      <c r="D93" s="136" t="s">
        <v>547</v>
      </c>
      <c r="E93" s="17">
        <v>24700000</v>
      </c>
      <c r="F93" s="138">
        <v>1</v>
      </c>
      <c r="G93" s="17">
        <v>24700000</v>
      </c>
      <c r="H93" s="138">
        <v>1</v>
      </c>
    </row>
    <row r="94" spans="2:8" ht="15" customHeight="1">
      <c r="B94" s="135" t="s">
        <v>631</v>
      </c>
      <c r="C94" s="121" t="s">
        <v>642</v>
      </c>
      <c r="D94" s="136" t="s">
        <v>547</v>
      </c>
      <c r="E94" s="17">
        <v>1000000</v>
      </c>
      <c r="F94" s="138">
        <v>1</v>
      </c>
      <c r="G94" s="17">
        <v>1000000</v>
      </c>
      <c r="H94" s="138">
        <v>1</v>
      </c>
    </row>
    <row r="95" spans="2:8" ht="15" customHeight="1">
      <c r="B95" s="135" t="s">
        <v>631</v>
      </c>
      <c r="C95" s="121" t="s">
        <v>643</v>
      </c>
      <c r="D95" s="136" t="s">
        <v>547</v>
      </c>
      <c r="E95" s="17">
        <v>62061975</v>
      </c>
      <c r="F95" s="138">
        <v>7.4841034037917864E-2</v>
      </c>
      <c r="G95" s="17">
        <v>62061975</v>
      </c>
      <c r="H95" s="138">
        <v>8.0199999999999994E-2</v>
      </c>
    </row>
    <row r="96" spans="2:8" ht="15" customHeight="1">
      <c r="B96" s="135" t="s">
        <v>631</v>
      </c>
      <c r="C96" s="121" t="s">
        <v>644</v>
      </c>
      <c r="D96" s="136" t="s">
        <v>547</v>
      </c>
      <c r="E96" s="17">
        <v>30000000</v>
      </c>
      <c r="F96" s="138">
        <v>1</v>
      </c>
      <c r="G96" s="17">
        <v>30000000</v>
      </c>
      <c r="H96" s="138">
        <v>1</v>
      </c>
    </row>
    <row r="97" spans="2:8" ht="15" customHeight="1">
      <c r="B97" s="135" t="s">
        <v>631</v>
      </c>
      <c r="C97" s="121" t="s">
        <v>645</v>
      </c>
      <c r="D97" s="136" t="s">
        <v>547</v>
      </c>
      <c r="E97" s="17">
        <v>80862651.520927012</v>
      </c>
      <c r="F97" s="138">
        <v>0.44890000000000002</v>
      </c>
      <c r="G97" s="17">
        <v>80862651.520927012</v>
      </c>
      <c r="H97" s="138">
        <v>0.44890000000000002</v>
      </c>
    </row>
    <row r="98" spans="2:8" ht="15" customHeight="1">
      <c r="B98" s="135" t="s">
        <v>631</v>
      </c>
      <c r="C98" s="121" t="s">
        <v>646</v>
      </c>
      <c r="D98" s="136" t="s">
        <v>547</v>
      </c>
      <c r="E98" s="17">
        <v>148330</v>
      </c>
      <c r="F98" s="138">
        <v>2.9700000000000001E-2</v>
      </c>
      <c r="G98" s="17">
        <v>148330</v>
      </c>
      <c r="H98" s="138">
        <v>2.9700000000000001E-2</v>
      </c>
    </row>
    <row r="99" spans="2:8" ht="15" customHeight="1">
      <c r="B99" s="135" t="s">
        <v>631</v>
      </c>
      <c r="C99" s="121" t="s">
        <v>647</v>
      </c>
      <c r="D99" s="136" t="s">
        <v>547</v>
      </c>
      <c r="E99" s="17">
        <v>531024</v>
      </c>
      <c r="F99" s="138">
        <v>2.0799999999999999E-2</v>
      </c>
      <c r="G99" s="17">
        <v>531024</v>
      </c>
      <c r="H99" s="138">
        <v>2.0799999999999999E-2</v>
      </c>
    </row>
    <row r="100" spans="2:8" ht="15" customHeight="1">
      <c r="B100" s="135" t="s">
        <v>631</v>
      </c>
      <c r="C100" s="121" t="s">
        <v>648</v>
      </c>
      <c r="D100" s="136" t="s">
        <v>547</v>
      </c>
      <c r="E100" s="17">
        <v>38173.5</v>
      </c>
      <c r="F100" s="138">
        <v>0.05</v>
      </c>
      <c r="G100" s="17">
        <v>38173.5</v>
      </c>
      <c r="H100" s="138">
        <v>0.05</v>
      </c>
    </row>
    <row r="101" spans="2:8" ht="15" customHeight="1">
      <c r="B101" s="135" t="s">
        <v>631</v>
      </c>
      <c r="C101" s="121" t="s">
        <v>649</v>
      </c>
      <c r="D101" s="136" t="s">
        <v>547</v>
      </c>
      <c r="E101" s="17">
        <v>1.1927967071528165</v>
      </c>
      <c r="F101" s="138">
        <v>2.3153844739780902E-7</v>
      </c>
      <c r="G101" s="17">
        <v>1.1927967071528165</v>
      </c>
      <c r="H101" s="138">
        <v>2.3153844739780902E-7</v>
      </c>
    </row>
    <row r="102" spans="2:8" ht="15" customHeight="1">
      <c r="B102" s="135" t="s">
        <v>631</v>
      </c>
      <c r="C102" s="121" t="s">
        <v>650</v>
      </c>
      <c r="D102" s="136" t="s">
        <v>547</v>
      </c>
      <c r="E102" s="17">
        <v>22500000</v>
      </c>
      <c r="F102" s="138">
        <v>1</v>
      </c>
      <c r="G102" s="17">
        <v>22500000</v>
      </c>
      <c r="H102" s="138">
        <v>1</v>
      </c>
    </row>
    <row r="103" spans="2:8" ht="15" customHeight="1">
      <c r="B103" s="135" t="s">
        <v>631</v>
      </c>
      <c r="C103" s="121" t="s">
        <v>651</v>
      </c>
      <c r="D103" s="136" t="s">
        <v>547</v>
      </c>
      <c r="E103" s="17">
        <v>40145882</v>
      </c>
      <c r="F103" s="138">
        <v>1</v>
      </c>
      <c r="G103" s="17">
        <v>40145882</v>
      </c>
      <c r="H103" s="138">
        <v>1</v>
      </c>
    </row>
    <row r="104" spans="2:8" ht="15" customHeight="1">
      <c r="B104" s="135" t="s">
        <v>631</v>
      </c>
      <c r="C104" s="121" t="s">
        <v>652</v>
      </c>
      <c r="D104" s="136" t="s">
        <v>547</v>
      </c>
      <c r="E104" s="17">
        <v>100000</v>
      </c>
      <c r="F104" s="138">
        <v>0.01</v>
      </c>
      <c r="G104" s="17">
        <v>100000</v>
      </c>
      <c r="H104" s="138">
        <v>0.01</v>
      </c>
    </row>
    <row r="105" spans="2:8" ht="15" customHeight="1">
      <c r="B105" s="135" t="s">
        <v>631</v>
      </c>
      <c r="C105" s="121" t="s">
        <v>653</v>
      </c>
      <c r="D105" s="136" t="s">
        <v>547</v>
      </c>
      <c r="E105" s="17">
        <v>593.91000000000008</v>
      </c>
      <c r="F105" s="138">
        <v>2.0000000000000001E-4</v>
      </c>
      <c r="G105" s="17">
        <v>593.91000000000008</v>
      </c>
      <c r="H105" s="138">
        <v>2.0000000000000001E-4</v>
      </c>
    </row>
    <row r="106" spans="2:8" ht="15" customHeight="1">
      <c r="B106" s="135" t="s">
        <v>654</v>
      </c>
      <c r="C106" s="121" t="s">
        <v>655</v>
      </c>
      <c r="D106" s="136" t="s">
        <v>547</v>
      </c>
      <c r="E106" s="17" t="s">
        <v>656</v>
      </c>
      <c r="F106" s="138">
        <v>3.2133676092544985E-2</v>
      </c>
      <c r="G106" s="17" t="s">
        <v>656</v>
      </c>
      <c r="H106" s="138">
        <v>3.2133676092544985E-2</v>
      </c>
    </row>
    <row r="107" spans="2:8" ht="15" customHeight="1">
      <c r="B107" s="135" t="s">
        <v>654</v>
      </c>
      <c r="C107" s="121" t="s">
        <v>657</v>
      </c>
      <c r="D107" s="136" t="s">
        <v>547</v>
      </c>
      <c r="E107" s="17" t="s">
        <v>656</v>
      </c>
      <c r="F107" s="138">
        <v>0.1076</v>
      </c>
      <c r="G107" s="17" t="s">
        <v>656</v>
      </c>
      <c r="H107" s="138">
        <v>0.1076</v>
      </c>
    </row>
    <row r="108" spans="2:8" ht="15" customHeight="1">
      <c r="B108" s="135" t="s">
        <v>654</v>
      </c>
      <c r="C108" s="121" t="s">
        <v>658</v>
      </c>
      <c r="D108" s="136" t="s">
        <v>547</v>
      </c>
      <c r="E108" s="17">
        <v>5</v>
      </c>
      <c r="F108" s="138">
        <v>0.69100000000000006</v>
      </c>
      <c r="G108" s="17">
        <v>5</v>
      </c>
      <c r="H108" s="138">
        <v>0.69100000000000006</v>
      </c>
    </row>
    <row r="109" spans="2:8" ht="15" customHeight="1">
      <c r="B109" s="135" t="s">
        <v>654</v>
      </c>
      <c r="C109" s="121" t="s">
        <v>659</v>
      </c>
      <c r="D109" s="136" t="s">
        <v>547</v>
      </c>
      <c r="E109" s="17">
        <v>1</v>
      </c>
      <c r="F109" s="138">
        <v>1</v>
      </c>
      <c r="G109" s="17">
        <v>1</v>
      </c>
      <c r="H109" s="138">
        <v>1</v>
      </c>
    </row>
    <row r="110" spans="2:8" ht="15" customHeight="1">
      <c r="B110" s="135" t="s">
        <v>654</v>
      </c>
      <c r="C110" s="121" t="s">
        <v>660</v>
      </c>
      <c r="D110" s="136" t="s">
        <v>547</v>
      </c>
      <c r="E110" s="17">
        <v>1</v>
      </c>
      <c r="F110" s="138">
        <v>0.89910000000000001</v>
      </c>
      <c r="G110" s="17">
        <v>1</v>
      </c>
      <c r="H110" s="138">
        <v>0.89910000000000001</v>
      </c>
    </row>
    <row r="111" spans="2:8" ht="15" customHeight="1">
      <c r="B111" s="135" t="s">
        <v>654</v>
      </c>
      <c r="C111" s="121" t="s">
        <v>661</v>
      </c>
      <c r="D111" s="136" t="s">
        <v>547</v>
      </c>
      <c r="E111" s="17">
        <v>0.52</v>
      </c>
      <c r="F111" s="138" t="s">
        <v>656</v>
      </c>
      <c r="G111" s="17">
        <v>0.52</v>
      </c>
      <c r="H111" s="138" t="s">
        <v>656</v>
      </c>
    </row>
    <row r="112" spans="2:8" ht="15" customHeight="1">
      <c r="B112" s="135" t="s">
        <v>654</v>
      </c>
      <c r="C112" s="121" t="s">
        <v>662</v>
      </c>
      <c r="D112" s="136" t="s">
        <v>547</v>
      </c>
      <c r="E112" s="17" t="s">
        <v>656</v>
      </c>
      <c r="F112" s="138">
        <v>0.11600000000000001</v>
      </c>
      <c r="G112" s="17" t="s">
        <v>656</v>
      </c>
      <c r="H112" s="138">
        <v>0.11600000000000001</v>
      </c>
    </row>
    <row r="113" spans="2:8" ht="15" customHeight="1">
      <c r="B113" s="135" t="s">
        <v>654</v>
      </c>
      <c r="C113" s="121" t="s">
        <v>663</v>
      </c>
      <c r="D113" s="136" t="s">
        <v>547</v>
      </c>
      <c r="E113" s="17" t="s">
        <v>656</v>
      </c>
      <c r="F113" s="138" t="s">
        <v>656</v>
      </c>
      <c r="G113" s="17" t="s">
        <v>656</v>
      </c>
      <c r="H113" s="138" t="s">
        <v>656</v>
      </c>
    </row>
    <row r="114" spans="2:8" ht="15" customHeight="1">
      <c r="B114" s="135" t="s">
        <v>654</v>
      </c>
      <c r="C114" s="121" t="s">
        <v>664</v>
      </c>
      <c r="D114" s="136" t="s">
        <v>547</v>
      </c>
      <c r="E114" s="17">
        <v>250000</v>
      </c>
      <c r="F114" s="138">
        <v>0.1</v>
      </c>
      <c r="G114" s="17">
        <v>250000</v>
      </c>
      <c r="H114" s="138">
        <v>0.1</v>
      </c>
    </row>
    <row r="115" spans="2:8" ht="15" customHeight="1">
      <c r="B115" s="135" t="s">
        <v>654</v>
      </c>
      <c r="C115" s="121" t="s">
        <v>665</v>
      </c>
      <c r="D115" s="136" t="s">
        <v>547</v>
      </c>
      <c r="E115" s="17">
        <v>858.69441460794803</v>
      </c>
      <c r="F115" s="138">
        <v>7.7065549174815048E-3</v>
      </c>
      <c r="G115" s="17">
        <v>858.69441460794803</v>
      </c>
      <c r="H115" s="138">
        <v>7.7065549174815048E-3</v>
      </c>
    </row>
    <row r="116" spans="2:8" ht="15" customHeight="1">
      <c r="B116" s="135" t="s">
        <v>654</v>
      </c>
      <c r="C116" s="121" t="s">
        <v>666</v>
      </c>
      <c r="D116" s="136" t="s">
        <v>547</v>
      </c>
      <c r="E116" s="17">
        <v>5.5578000000000003</v>
      </c>
      <c r="F116" s="138">
        <v>0.98629999999999995</v>
      </c>
      <c r="G116" s="17">
        <v>5.7765000000000004</v>
      </c>
      <c r="H116" s="138">
        <v>0.98604199999999997</v>
      </c>
    </row>
    <row r="117" spans="2:8" ht="15" customHeight="1">
      <c r="B117" s="135" t="s">
        <v>654</v>
      </c>
      <c r="C117" s="121" t="s">
        <v>667</v>
      </c>
      <c r="D117" s="136" t="s">
        <v>547</v>
      </c>
      <c r="E117" s="17">
        <v>832.73829999999998</v>
      </c>
      <c r="F117" s="138">
        <v>0.01</v>
      </c>
      <c r="G117" s="17">
        <v>832.73829999999998</v>
      </c>
      <c r="H117" s="138">
        <v>9.8017632112762793E-3</v>
      </c>
    </row>
    <row r="118" spans="2:8" ht="15" customHeight="1">
      <c r="B118" s="135" t="s">
        <v>654</v>
      </c>
      <c r="C118" s="121" t="s">
        <v>668</v>
      </c>
      <c r="D118" s="136" t="s">
        <v>547</v>
      </c>
      <c r="E118" s="17" t="s">
        <v>656</v>
      </c>
      <c r="F118" s="138">
        <v>3.1468777406168713E-2</v>
      </c>
      <c r="G118" s="17" t="s">
        <v>656</v>
      </c>
      <c r="H118" s="138">
        <v>3.1468777406168713E-2</v>
      </c>
    </row>
    <row r="119" spans="2:8" ht="15" customHeight="1">
      <c r="B119" s="135" t="s">
        <v>654</v>
      </c>
      <c r="C119" s="121" t="s">
        <v>669</v>
      </c>
      <c r="D119" s="136" t="s">
        <v>547</v>
      </c>
      <c r="E119" s="17" t="s">
        <v>656</v>
      </c>
      <c r="F119" s="138">
        <v>2.7699999999999999E-2</v>
      </c>
      <c r="G119" s="17" t="s">
        <v>656</v>
      </c>
      <c r="H119" s="138">
        <v>2.7699999999999999E-2</v>
      </c>
    </row>
    <row r="120" spans="2:8" ht="15" customHeight="1">
      <c r="B120" s="135" t="s">
        <v>654</v>
      </c>
      <c r="C120" s="121" t="s">
        <v>670</v>
      </c>
      <c r="D120" s="136" t="s">
        <v>547</v>
      </c>
      <c r="E120" s="17" t="s">
        <v>671</v>
      </c>
      <c r="F120" s="138">
        <v>0</v>
      </c>
      <c r="G120" s="17" t="s">
        <v>656</v>
      </c>
      <c r="H120" s="138">
        <v>0.2</v>
      </c>
    </row>
    <row r="121" spans="2:8" ht="15" customHeight="1">
      <c r="B121" s="135" t="s">
        <v>672</v>
      </c>
      <c r="C121" s="121" t="s">
        <v>673</v>
      </c>
      <c r="D121" s="136" t="s">
        <v>547</v>
      </c>
      <c r="E121" s="17" t="s">
        <v>656</v>
      </c>
      <c r="F121" s="138">
        <v>3.1600000000000003E-2</v>
      </c>
      <c r="G121" s="17" t="s">
        <v>656</v>
      </c>
      <c r="H121" s="138">
        <v>3.1600000000000003E-2</v>
      </c>
    </row>
    <row r="122" spans="2:8" ht="15" customHeight="1">
      <c r="B122" s="135" t="s">
        <v>672</v>
      </c>
      <c r="C122" s="121" t="s">
        <v>674</v>
      </c>
      <c r="D122" s="136" t="s">
        <v>547</v>
      </c>
      <c r="E122" s="17">
        <v>14850</v>
      </c>
      <c r="F122" s="138">
        <v>8.8999999999999999E-3</v>
      </c>
      <c r="G122" s="17">
        <v>14850</v>
      </c>
      <c r="H122" s="138">
        <v>8.8999999999999999E-3</v>
      </c>
    </row>
    <row r="123" spans="2:8" ht="15" customHeight="1">
      <c r="B123" s="135" t="s">
        <v>672</v>
      </c>
      <c r="C123" s="121" t="s">
        <v>675</v>
      </c>
      <c r="D123" s="136" t="s">
        <v>547</v>
      </c>
      <c r="E123" s="17">
        <v>3.97</v>
      </c>
      <c r="F123" s="138">
        <v>0.04</v>
      </c>
      <c r="G123" s="17">
        <v>3.9716</v>
      </c>
      <c r="H123" s="138">
        <v>4.0764265206975792E-2</v>
      </c>
    </row>
    <row r="124" spans="2:8" ht="15" customHeight="1">
      <c r="B124" s="135" t="s">
        <v>672</v>
      </c>
      <c r="C124" s="121" t="s">
        <v>676</v>
      </c>
      <c r="D124" s="136" t="s">
        <v>547</v>
      </c>
      <c r="E124" s="17">
        <v>1</v>
      </c>
      <c r="F124" s="138">
        <v>1</v>
      </c>
      <c r="G124" s="17">
        <v>1</v>
      </c>
      <c r="H124" s="138">
        <v>1</v>
      </c>
    </row>
    <row r="125" spans="2:8" ht="15" customHeight="1">
      <c r="B125" s="135" t="s">
        <v>672</v>
      </c>
      <c r="C125" s="121" t="s">
        <v>677</v>
      </c>
      <c r="D125" s="136" t="s">
        <v>547</v>
      </c>
      <c r="E125" s="17" t="s">
        <v>656</v>
      </c>
      <c r="F125" s="138">
        <v>4.8054895281588652E-3</v>
      </c>
      <c r="G125" s="17" t="s">
        <v>656</v>
      </c>
      <c r="H125" s="138">
        <v>4.8054895281588652E-3</v>
      </c>
    </row>
    <row r="126" spans="2:8" ht="15" customHeight="1">
      <c r="B126" s="135" t="s">
        <v>672</v>
      </c>
      <c r="C126" s="121" t="s">
        <v>678</v>
      </c>
      <c r="D126" s="136" t="s">
        <v>547</v>
      </c>
      <c r="E126" s="17">
        <v>1</v>
      </c>
      <c r="F126" s="138">
        <v>0.6</v>
      </c>
      <c r="G126" s="17">
        <v>1</v>
      </c>
      <c r="H126" s="138">
        <v>0.6</v>
      </c>
    </row>
    <row r="127" spans="2:8" ht="15" customHeight="1">
      <c r="B127" s="135" t="s">
        <v>672</v>
      </c>
      <c r="C127" s="121" t="s">
        <v>679</v>
      </c>
      <c r="D127" s="136" t="s">
        <v>547</v>
      </c>
      <c r="E127" s="17">
        <v>85838.04</v>
      </c>
      <c r="F127" s="138">
        <v>3.0000000000000001E-3</v>
      </c>
      <c r="G127" s="17">
        <v>85838.04</v>
      </c>
      <c r="H127" s="138">
        <v>3.0000000000000001E-3</v>
      </c>
    </row>
    <row r="128" spans="2:8" ht="15" customHeight="1">
      <c r="B128" s="135" t="s">
        <v>672</v>
      </c>
      <c r="C128" s="121" t="s">
        <v>680</v>
      </c>
      <c r="D128" s="136" t="s">
        <v>547</v>
      </c>
      <c r="E128" s="17">
        <v>8663.14</v>
      </c>
      <c r="F128" s="138">
        <v>1.3899999999999999E-2</v>
      </c>
      <c r="G128" s="17">
        <v>8663.14</v>
      </c>
      <c r="H128" s="138">
        <v>1.3899999999999999E-2</v>
      </c>
    </row>
    <row r="129" spans="2:8" ht="15" customHeight="1">
      <c r="B129" s="135" t="s">
        <v>681</v>
      </c>
      <c r="C129" s="121" t="s">
        <v>682</v>
      </c>
      <c r="D129" s="136" t="s">
        <v>547</v>
      </c>
      <c r="E129" s="17">
        <v>99.76</v>
      </c>
      <c r="F129" s="138" t="s">
        <v>58</v>
      </c>
      <c r="G129" s="17">
        <v>99.76</v>
      </c>
      <c r="H129" s="138" t="s">
        <v>58</v>
      </c>
    </row>
    <row r="130" spans="2:8" ht="15" customHeight="1">
      <c r="B130" s="135" t="s">
        <v>681</v>
      </c>
      <c r="C130" s="121" t="s">
        <v>683</v>
      </c>
      <c r="D130" s="136" t="s">
        <v>547</v>
      </c>
      <c r="E130" s="17">
        <v>248011.88</v>
      </c>
      <c r="F130" s="138">
        <v>6.1999999999999998E-3</v>
      </c>
      <c r="G130" s="17">
        <v>248011.88</v>
      </c>
      <c r="H130" s="138">
        <v>6.1999999999999998E-3</v>
      </c>
    </row>
    <row r="131" spans="2:8" ht="15" customHeight="1">
      <c r="B131" s="135" t="s">
        <v>681</v>
      </c>
      <c r="C131" s="121" t="s">
        <v>684</v>
      </c>
      <c r="D131" s="136" t="s">
        <v>547</v>
      </c>
      <c r="E131" s="17">
        <v>12.67</v>
      </c>
      <c r="F131" s="138" t="s">
        <v>685</v>
      </c>
      <c r="G131" s="17">
        <v>12.67</v>
      </c>
      <c r="H131" s="138" t="s">
        <v>685</v>
      </c>
    </row>
    <row r="132" spans="2:8" ht="15" customHeight="1">
      <c r="B132" s="135" t="s">
        <v>681</v>
      </c>
      <c r="C132" s="121" t="s">
        <v>686</v>
      </c>
      <c r="D132" s="136" t="s">
        <v>547</v>
      </c>
      <c r="E132" s="17">
        <v>4538.5600000000004</v>
      </c>
      <c r="F132" s="138">
        <v>2.9999999999999997E-4</v>
      </c>
      <c r="G132" s="17">
        <v>4538.5600000000004</v>
      </c>
      <c r="H132" s="138">
        <v>2.9999999999999997E-4</v>
      </c>
    </row>
    <row r="133" spans="2:8" ht="15" customHeight="1">
      <c r="B133" s="135" t="s">
        <v>681</v>
      </c>
      <c r="C133" s="121" t="s">
        <v>687</v>
      </c>
      <c r="D133" s="136" t="s">
        <v>547</v>
      </c>
      <c r="E133" s="17">
        <v>12469.94</v>
      </c>
      <c r="F133" s="138">
        <v>0.08</v>
      </c>
      <c r="G133" s="17">
        <v>12469.94</v>
      </c>
      <c r="H133" s="138">
        <v>0.08</v>
      </c>
    </row>
    <row r="134" spans="2:8" ht="15" customHeight="1">
      <c r="B134" s="135" t="s">
        <v>688</v>
      </c>
      <c r="C134" s="121" t="s">
        <v>689</v>
      </c>
      <c r="D134" s="136" t="s">
        <v>547</v>
      </c>
      <c r="E134" s="17">
        <v>59500000</v>
      </c>
      <c r="F134" s="138">
        <v>1</v>
      </c>
      <c r="G134" s="17">
        <v>0</v>
      </c>
      <c r="H134" s="138">
        <v>0</v>
      </c>
    </row>
    <row r="135" spans="2:8" ht="57" customHeight="1">
      <c r="B135" s="763" t="s">
        <v>5728</v>
      </c>
      <c r="C135" s="763"/>
      <c r="D135" s="763"/>
      <c r="E135" s="763"/>
      <c r="F135" s="763"/>
      <c r="G135" s="763"/>
      <c r="H135" s="763"/>
    </row>
    <row r="136" spans="2:8" ht="15" customHeight="1"/>
  </sheetData>
  <mergeCells count="14">
    <mergeCell ref="B3:H3"/>
    <mergeCell ref="B135:H135"/>
    <mergeCell ref="B4:B6"/>
    <mergeCell ref="C4:C6"/>
    <mergeCell ref="D4:H4"/>
    <mergeCell ref="D5:D6"/>
    <mergeCell ref="E5:F5"/>
    <mergeCell ref="G5:H5"/>
    <mergeCell ref="B81:B83"/>
    <mergeCell ref="C81:C83"/>
    <mergeCell ref="D81:H81"/>
    <mergeCell ref="D82:D83"/>
    <mergeCell ref="E82:F82"/>
    <mergeCell ref="G82:H82"/>
  </mergeCells>
  <pageMargins left="0.7" right="0.7" top="0.75" bottom="0.75" header="0.3" footer="0.3"/>
  <drawing r:id="rId1"/>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BDB4-15D9-48BD-B634-9DB10E12A8F6}">
  <sheetPr codeName="Folha72">
    <tabColor rgb="FF0035BA"/>
  </sheetPr>
  <dimension ref="A1:I67"/>
  <sheetViews>
    <sheetView showGridLines="0" workbookViewId="0">
      <selection activeCell="B3" sqref="B3:H3"/>
    </sheetView>
  </sheetViews>
  <sheetFormatPr baseColWidth="10" defaultColWidth="0" defaultRowHeight="15" customHeight="1" zeroHeight="1"/>
  <cols>
    <col min="1" max="1" width="9.1640625" customWidth="1"/>
    <col min="2" max="2" width="17.33203125" customWidth="1"/>
    <col min="3" max="3" width="7.83203125" bestFit="1" customWidth="1"/>
    <col min="4" max="4" width="40.83203125" customWidth="1"/>
    <col min="5" max="5" width="34.5" customWidth="1"/>
    <col min="6" max="6" width="10" bestFit="1" customWidth="1"/>
    <col min="7" max="7" width="11.33203125" bestFit="1" customWidth="1"/>
    <col min="8" max="9" width="9.1640625" customWidth="1"/>
    <col min="10" max="16384" width="9.1640625" hidden="1"/>
  </cols>
  <sheetData>
    <row r="1" spans="1:8" ht="100" customHeight="1">
      <c r="A1" s="20" t="s">
        <v>50</v>
      </c>
    </row>
    <row r="2" spans="1:8" ht="16">
      <c r="B2" s="9" t="s">
        <v>5700</v>
      </c>
      <c r="C2" s="9"/>
      <c r="D2" s="9"/>
      <c r="E2" s="9"/>
    </row>
    <row r="3" spans="1:8">
      <c r="B3" s="790" t="s">
        <v>51</v>
      </c>
      <c r="C3" s="790"/>
      <c r="D3" s="790"/>
      <c r="E3" s="790"/>
      <c r="F3" s="790"/>
      <c r="G3" s="790"/>
      <c r="H3" s="790"/>
    </row>
    <row r="4" spans="1:8" ht="40" customHeight="1">
      <c r="B4" s="11" t="s">
        <v>3252</v>
      </c>
      <c r="C4" s="11" t="s">
        <v>170</v>
      </c>
      <c r="D4" s="11" t="s">
        <v>3253</v>
      </c>
      <c r="E4" s="11" t="s">
        <v>3254</v>
      </c>
      <c r="F4" s="11" t="s">
        <v>3255</v>
      </c>
      <c r="G4" s="11" t="s">
        <v>3256</v>
      </c>
      <c r="H4" s="11" t="s">
        <v>3257</v>
      </c>
    </row>
    <row r="5" spans="1:8" ht="39">
      <c r="B5" s="931" t="s">
        <v>2988</v>
      </c>
      <c r="C5" s="918" t="s">
        <v>3258</v>
      </c>
      <c r="D5" s="325" t="s">
        <v>3259</v>
      </c>
      <c r="E5" s="325" t="s">
        <v>3260</v>
      </c>
      <c r="F5" s="326">
        <v>69</v>
      </c>
      <c r="G5" s="327">
        <v>65.8</v>
      </c>
      <c r="H5" s="328">
        <v>0.95362318840579707</v>
      </c>
    </row>
    <row r="6" spans="1:8" ht="39">
      <c r="B6" s="932"/>
      <c r="C6" s="919"/>
      <c r="D6" s="329" t="s">
        <v>3261</v>
      </c>
      <c r="E6" s="329" t="s">
        <v>3262</v>
      </c>
      <c r="F6" s="332">
        <v>48.4</v>
      </c>
      <c r="G6" s="332">
        <v>47.6</v>
      </c>
      <c r="H6" s="331">
        <v>0.98347107438016534</v>
      </c>
    </row>
    <row r="7" spans="1:8" ht="26">
      <c r="B7" s="932"/>
      <c r="C7" s="920" t="s">
        <v>3263</v>
      </c>
      <c r="D7" s="258" t="s">
        <v>3264</v>
      </c>
      <c r="E7" s="258" t="s">
        <v>3265</v>
      </c>
      <c r="F7" s="119">
        <v>3.1</v>
      </c>
      <c r="G7" s="17">
        <v>17</v>
      </c>
      <c r="H7" s="138">
        <v>5.4838709677419351</v>
      </c>
    </row>
    <row r="8" spans="1:8" ht="26">
      <c r="B8" s="933"/>
      <c r="C8" s="919"/>
      <c r="D8" s="329" t="s">
        <v>3266</v>
      </c>
      <c r="E8" s="329" t="s">
        <v>3267</v>
      </c>
      <c r="F8" s="330">
        <v>16800000</v>
      </c>
      <c r="G8" s="330">
        <v>16800000</v>
      </c>
      <c r="H8" s="331">
        <v>1</v>
      </c>
    </row>
    <row r="9" spans="1:8" ht="26">
      <c r="B9" s="934" t="s">
        <v>3268</v>
      </c>
      <c r="C9" s="43" t="s">
        <v>3269</v>
      </c>
      <c r="D9" s="258" t="s">
        <v>3270</v>
      </c>
      <c r="E9" s="258" t="s">
        <v>3271</v>
      </c>
      <c r="F9" s="17">
        <v>450</v>
      </c>
      <c r="G9" s="17">
        <v>522</v>
      </c>
      <c r="H9" s="138">
        <v>1.1599999999999999</v>
      </c>
    </row>
    <row r="10" spans="1:8" ht="26">
      <c r="B10" s="932"/>
      <c r="C10" s="333" t="s">
        <v>3272</v>
      </c>
      <c r="D10" s="334" t="s">
        <v>3273</v>
      </c>
      <c r="E10" s="334" t="s">
        <v>3274</v>
      </c>
      <c r="F10" s="335">
        <v>436</v>
      </c>
      <c r="G10" s="335">
        <v>474</v>
      </c>
      <c r="H10" s="336">
        <v>1.0871559633027523</v>
      </c>
    </row>
    <row r="11" spans="1:8" ht="39">
      <c r="B11" s="932"/>
      <c r="C11" s="935" t="s">
        <v>3275</v>
      </c>
      <c r="D11" s="258" t="s">
        <v>3276</v>
      </c>
      <c r="E11" s="258" t="s">
        <v>3277</v>
      </c>
      <c r="F11" s="17">
        <v>100</v>
      </c>
      <c r="G11" s="17">
        <v>97</v>
      </c>
      <c r="H11" s="138">
        <v>0.97</v>
      </c>
    </row>
    <row r="12" spans="1:8" ht="39">
      <c r="B12" s="932"/>
      <c r="C12" s="935"/>
      <c r="D12" s="258" t="s">
        <v>3278</v>
      </c>
      <c r="E12" s="258" t="s">
        <v>3279</v>
      </c>
      <c r="F12" s="17">
        <v>76</v>
      </c>
      <c r="G12" s="17">
        <v>287</v>
      </c>
      <c r="H12" s="138">
        <v>3.7763157894736841</v>
      </c>
    </row>
    <row r="13" spans="1:8" ht="39.75" customHeight="1">
      <c r="B13" s="763" t="s">
        <v>5840</v>
      </c>
      <c r="C13" s="763"/>
      <c r="D13" s="763"/>
      <c r="E13" s="763"/>
      <c r="F13" s="763"/>
      <c r="G13" s="763"/>
      <c r="H13" s="763"/>
    </row>
    <row r="14" spans="1:8" ht="15" customHeight="1"/>
    <row r="67" ht="69.75" hidden="1" customHeight="1"/>
  </sheetData>
  <mergeCells count="7">
    <mergeCell ref="B3:H3"/>
    <mergeCell ref="B13:H13"/>
    <mergeCell ref="B5:B8"/>
    <mergeCell ref="C5:C6"/>
    <mergeCell ref="C7:C8"/>
    <mergeCell ref="B9:B12"/>
    <mergeCell ref="C11:C12"/>
  </mergeCells>
  <pageMargins left="0.7" right="0.7" top="0.75" bottom="0.75" header="0.3" footer="0.3"/>
  <pageSetup paperSize="9" orientation="portrait" r:id="rId1"/>
  <drawing r:id="rId2"/>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FD992-0910-4B43-AF3A-272B8AA1D046}">
  <sheetPr codeName="Folha73">
    <tabColor rgb="FF0035BA"/>
  </sheetPr>
  <dimension ref="A1:H68"/>
  <sheetViews>
    <sheetView showGridLines="0" workbookViewId="0">
      <selection activeCell="B14" sqref="B14:F14"/>
    </sheetView>
  </sheetViews>
  <sheetFormatPr baseColWidth="10" defaultColWidth="0" defaultRowHeight="15" customHeight="1" zeroHeight="1"/>
  <cols>
    <col min="1" max="1" width="9.1640625" customWidth="1"/>
    <col min="2" max="2" width="4.5" customWidth="1"/>
    <col min="3" max="3" width="69.5" customWidth="1"/>
    <col min="4" max="6" width="10.83203125" customWidth="1"/>
    <col min="7" max="8" width="9.1640625" customWidth="1"/>
    <col min="9" max="16384" width="9.1640625" hidden="1"/>
  </cols>
  <sheetData>
    <row r="1" spans="1:6" ht="100" customHeight="1">
      <c r="A1" s="20" t="s">
        <v>50</v>
      </c>
    </row>
    <row r="2" spans="1:6" ht="16">
      <c r="B2" s="9" t="s">
        <v>5701</v>
      </c>
      <c r="C2" s="9"/>
    </row>
    <row r="3" spans="1:6">
      <c r="B3" s="10"/>
      <c r="C3" s="10"/>
    </row>
    <row r="4" spans="1:6" ht="20" customHeight="1">
      <c r="B4" s="791" t="s">
        <v>3254</v>
      </c>
      <c r="C4" s="793"/>
      <c r="D4" s="11">
        <v>2021</v>
      </c>
      <c r="E4" s="11">
        <v>2022</v>
      </c>
      <c r="F4" s="11">
        <v>2023</v>
      </c>
    </row>
    <row r="5" spans="1:6" ht="15" customHeight="1">
      <c r="B5" s="337" t="s">
        <v>3280</v>
      </c>
      <c r="C5" s="43"/>
      <c r="D5" s="119"/>
      <c r="E5" s="119"/>
      <c r="F5" s="119"/>
    </row>
    <row r="6" spans="1:6" ht="15" customHeight="1">
      <c r="B6" s="337"/>
      <c r="C6" s="43" t="s">
        <v>3281</v>
      </c>
      <c r="D6" s="138">
        <v>1.3979999999999999</v>
      </c>
      <c r="E6" s="138">
        <v>1.675</v>
      </c>
      <c r="F6" s="138">
        <v>1.927</v>
      </c>
    </row>
    <row r="7" spans="1:6" ht="15" customHeight="1">
      <c r="B7" s="337"/>
      <c r="C7" s="43" t="s">
        <v>3282</v>
      </c>
      <c r="D7" s="119" t="s">
        <v>3283</v>
      </c>
      <c r="E7" s="119" t="s">
        <v>3284</v>
      </c>
      <c r="F7" s="119" t="s">
        <v>3285</v>
      </c>
    </row>
    <row r="8" spans="1:6" ht="15" customHeight="1">
      <c r="B8" s="337" t="s">
        <v>3286</v>
      </c>
      <c r="C8" s="43"/>
      <c r="D8" s="119"/>
      <c r="E8" s="119"/>
      <c r="F8" s="119"/>
    </row>
    <row r="9" spans="1:6" ht="15" customHeight="1">
      <c r="B9" s="337"/>
      <c r="C9" s="43" t="s">
        <v>3287</v>
      </c>
      <c r="D9" s="289">
        <v>0.77</v>
      </c>
      <c r="E9" s="289">
        <v>0.73</v>
      </c>
      <c r="F9" s="289">
        <v>0.69</v>
      </c>
    </row>
    <row r="10" spans="1:6" ht="15" customHeight="1">
      <c r="B10" s="337"/>
      <c r="C10" s="43" t="s">
        <v>3288</v>
      </c>
      <c r="D10" s="119" t="s">
        <v>3289</v>
      </c>
      <c r="E10" s="119" t="s">
        <v>3290</v>
      </c>
      <c r="F10" s="119" t="s">
        <v>3290</v>
      </c>
    </row>
    <row r="11" spans="1:6" ht="15" customHeight="1">
      <c r="B11" s="337" t="s">
        <v>3291</v>
      </c>
      <c r="C11" s="43"/>
      <c r="D11" s="119"/>
      <c r="E11" s="119"/>
      <c r="F11" s="119"/>
    </row>
    <row r="12" spans="1:6" ht="15" customHeight="1">
      <c r="B12" s="337"/>
      <c r="C12" s="43" t="s">
        <v>3292</v>
      </c>
      <c r="D12" s="119" t="s">
        <v>3293</v>
      </c>
      <c r="E12" s="119" t="s">
        <v>3294</v>
      </c>
      <c r="F12" s="119" t="s">
        <v>3295</v>
      </c>
    </row>
    <row r="13" spans="1:6" ht="15" customHeight="1">
      <c r="B13" s="337"/>
      <c r="C13" s="43" t="s">
        <v>3296</v>
      </c>
      <c r="D13" s="289">
        <v>1.9</v>
      </c>
      <c r="E13" s="289">
        <v>2.46</v>
      </c>
      <c r="F13" s="289">
        <v>3.17</v>
      </c>
    </row>
    <row r="14" spans="1:6" ht="64.5" customHeight="1">
      <c r="B14" s="783" t="s">
        <v>5841</v>
      </c>
      <c r="C14" s="783"/>
      <c r="D14" s="783"/>
      <c r="E14" s="783"/>
      <c r="F14" s="783"/>
    </row>
    <row r="15" spans="1:6" ht="15" customHeight="1"/>
    <row r="68" ht="69.75" hidden="1" customHeight="1"/>
  </sheetData>
  <mergeCells count="2">
    <mergeCell ref="B4:C4"/>
    <mergeCell ref="B14:F14"/>
  </mergeCells>
  <pageMargins left="0.7" right="0.7" top="0.75" bottom="0.75" header="0.3" footer="0.3"/>
  <drawing r:id="rId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DCBBC-2CF7-4EF0-A21E-6808DFEAACBC}">
  <sheetPr codeName="Folha137">
    <tabColor rgb="FF0035BA"/>
  </sheetPr>
  <dimension ref="A1:G49"/>
  <sheetViews>
    <sheetView showGridLines="0" workbookViewId="0">
      <selection activeCell="B3" sqref="B3:F3"/>
    </sheetView>
  </sheetViews>
  <sheetFormatPr baseColWidth="10" defaultColWidth="0" defaultRowHeight="15" customHeight="1" zeroHeight="1"/>
  <cols>
    <col min="1" max="1" width="9.1640625" customWidth="1"/>
    <col min="2" max="2" width="43.6640625" customWidth="1"/>
    <col min="3" max="6" width="14.1640625" customWidth="1"/>
    <col min="7" max="7" width="24.83203125" customWidth="1"/>
    <col min="8" max="16384" width="9.1640625" hidden="1"/>
  </cols>
  <sheetData>
    <row r="1" spans="1:6" ht="100" customHeight="1">
      <c r="A1" s="153" t="s">
        <v>50</v>
      </c>
    </row>
    <row r="2" spans="1:6" ht="16">
      <c r="B2" s="9" t="s">
        <v>5702</v>
      </c>
      <c r="C2" s="9"/>
      <c r="D2" s="9"/>
      <c r="E2" s="9"/>
      <c r="F2" s="9"/>
    </row>
    <row r="3" spans="1:6" ht="16" thickBot="1">
      <c r="B3" s="758" t="s">
        <v>923</v>
      </c>
      <c r="C3" s="758"/>
      <c r="D3" s="758"/>
      <c r="E3" s="758"/>
      <c r="F3" s="758"/>
    </row>
    <row r="4" spans="1:6" ht="20" customHeight="1">
      <c r="B4" s="797" t="s">
        <v>332</v>
      </c>
      <c r="C4" s="872" t="s">
        <v>859</v>
      </c>
      <c r="D4" s="873"/>
      <c r="E4" s="872" t="s">
        <v>860</v>
      </c>
      <c r="F4" s="873"/>
    </row>
    <row r="5" spans="1:6" ht="30" customHeight="1">
      <c r="B5" s="797"/>
      <c r="C5" s="11" t="s">
        <v>797</v>
      </c>
      <c r="D5" s="11" t="s">
        <v>798</v>
      </c>
      <c r="E5" s="11" t="s">
        <v>797</v>
      </c>
      <c r="F5" s="11" t="s">
        <v>799</v>
      </c>
    </row>
    <row r="6" spans="1:6">
      <c r="B6" s="21" t="s">
        <v>800</v>
      </c>
      <c r="C6" s="22">
        <v>1575.11097</v>
      </c>
      <c r="D6" s="22">
        <v>1219.8379829999999</v>
      </c>
      <c r="E6" s="22">
        <v>1282.8999624400001</v>
      </c>
      <c r="F6" s="22">
        <v>974.28686085000004</v>
      </c>
    </row>
    <row r="7" spans="1:6">
      <c r="B7" s="148" t="s">
        <v>801</v>
      </c>
      <c r="C7" s="119">
        <v>204.08692500000001</v>
      </c>
      <c r="D7" s="119">
        <v>204.08692500000001</v>
      </c>
      <c r="E7" s="119">
        <v>182.50644417999999</v>
      </c>
      <c r="F7" s="119">
        <v>182.50644417999999</v>
      </c>
    </row>
    <row r="8" spans="1:6">
      <c r="B8" s="148" t="s">
        <v>802</v>
      </c>
      <c r="C8" s="119">
        <v>203.912676</v>
      </c>
      <c r="D8" s="119">
        <v>203.912676</v>
      </c>
      <c r="E8" s="119">
        <v>154.77841193</v>
      </c>
      <c r="F8" s="119">
        <v>154.77841193</v>
      </c>
    </row>
    <row r="9" spans="1:6">
      <c r="B9" s="148" t="s">
        <v>803</v>
      </c>
      <c r="C9" s="119">
        <v>14.438775</v>
      </c>
      <c r="D9" s="119">
        <v>14.438775</v>
      </c>
      <c r="E9" s="119">
        <v>9.8054889599999999</v>
      </c>
      <c r="F9" s="119">
        <v>9.8054889599999999</v>
      </c>
    </row>
    <row r="10" spans="1:6">
      <c r="B10" s="149" t="s">
        <v>868</v>
      </c>
      <c r="C10" s="119">
        <v>0</v>
      </c>
      <c r="D10" s="119" t="s">
        <v>330</v>
      </c>
      <c r="E10" s="119">
        <v>0</v>
      </c>
      <c r="F10" s="119" t="s">
        <v>330</v>
      </c>
    </row>
    <row r="11" spans="1:6">
      <c r="B11" s="148" t="s">
        <v>804</v>
      </c>
      <c r="C11" s="119">
        <v>824.08285899999998</v>
      </c>
      <c r="D11" s="119">
        <v>468.88027099999999</v>
      </c>
      <c r="E11" s="119">
        <v>686.40371142000004</v>
      </c>
      <c r="F11" s="119">
        <v>377.86100195</v>
      </c>
    </row>
    <row r="12" spans="1:6">
      <c r="B12" s="149" t="s">
        <v>805</v>
      </c>
      <c r="C12" s="119">
        <v>355.20258799999999</v>
      </c>
      <c r="D12" s="119" t="s">
        <v>330</v>
      </c>
      <c r="E12" s="119">
        <v>308.54270946999998</v>
      </c>
      <c r="F12" s="119" t="s">
        <v>330</v>
      </c>
    </row>
    <row r="13" spans="1:6">
      <c r="B13" s="148" t="s">
        <v>806</v>
      </c>
      <c r="C13" s="119">
        <v>218.89405600000001</v>
      </c>
      <c r="D13" s="119">
        <v>218.823657</v>
      </c>
      <c r="E13" s="119">
        <v>186.48741923</v>
      </c>
      <c r="F13" s="119">
        <v>186.41702710999999</v>
      </c>
    </row>
    <row r="14" spans="1:6">
      <c r="B14" s="149" t="s">
        <v>869</v>
      </c>
      <c r="C14" s="119">
        <v>7.0399000000000003E-2</v>
      </c>
      <c r="D14" s="119" t="s">
        <v>330</v>
      </c>
      <c r="E14" s="119">
        <v>7.0392120000000002E-2</v>
      </c>
      <c r="F14" s="119" t="s">
        <v>330</v>
      </c>
    </row>
    <row r="15" spans="1:6">
      <c r="B15" s="148" t="s">
        <v>807</v>
      </c>
      <c r="C15" s="119">
        <v>109.695679</v>
      </c>
      <c r="D15" s="119">
        <v>109.695679</v>
      </c>
      <c r="E15" s="119">
        <v>62.918486719999997</v>
      </c>
      <c r="F15" s="119">
        <v>62.918486719999997</v>
      </c>
    </row>
    <row r="16" spans="1:6">
      <c r="B16" s="21" t="s">
        <v>808</v>
      </c>
      <c r="C16" s="22">
        <v>647.92465600000003</v>
      </c>
      <c r="D16" s="22">
        <v>559.61300200000005</v>
      </c>
      <c r="E16" s="22">
        <v>464.54082911</v>
      </c>
      <c r="F16" s="22">
        <v>417.34445137</v>
      </c>
    </row>
    <row r="17" spans="2:6">
      <c r="B17" s="148" t="s">
        <v>809</v>
      </c>
      <c r="C17" s="119">
        <v>119.105277</v>
      </c>
      <c r="D17" s="119">
        <v>119.105277</v>
      </c>
      <c r="E17" s="119">
        <v>50.231847719999998</v>
      </c>
      <c r="F17" s="119">
        <v>50.231847719999998</v>
      </c>
    </row>
    <row r="18" spans="2:6">
      <c r="B18" s="148" t="s">
        <v>810</v>
      </c>
      <c r="C18" s="119">
        <v>391.463368</v>
      </c>
      <c r="D18" s="119">
        <v>303.15171400000003</v>
      </c>
      <c r="E18" s="119">
        <v>278.07675477999999</v>
      </c>
      <c r="F18" s="119">
        <v>230.88037704000001</v>
      </c>
    </row>
    <row r="19" spans="2:6">
      <c r="B19" s="149" t="s">
        <v>811</v>
      </c>
      <c r="C19" s="119">
        <v>88.311654000000004</v>
      </c>
      <c r="D19" s="119" t="s">
        <v>330</v>
      </c>
      <c r="E19" s="119">
        <v>47.196377740000003</v>
      </c>
      <c r="F19" s="119" t="s">
        <v>330</v>
      </c>
    </row>
    <row r="20" spans="2:6">
      <c r="B20" s="148" t="s">
        <v>812</v>
      </c>
      <c r="C20" s="119">
        <v>90.584248000000002</v>
      </c>
      <c r="D20" s="119">
        <v>90.584248000000002</v>
      </c>
      <c r="E20" s="119">
        <v>89.471610609999999</v>
      </c>
      <c r="F20" s="119">
        <v>89.471610609999999</v>
      </c>
    </row>
    <row r="21" spans="2:6">
      <c r="B21" s="149" t="s">
        <v>870</v>
      </c>
      <c r="C21" s="119">
        <v>0</v>
      </c>
      <c r="D21" s="119" t="s">
        <v>330</v>
      </c>
      <c r="E21" s="119">
        <v>0</v>
      </c>
      <c r="F21" s="119" t="s">
        <v>330</v>
      </c>
    </row>
    <row r="22" spans="2:6">
      <c r="B22" s="148" t="s">
        <v>813</v>
      </c>
      <c r="C22" s="119">
        <v>46.739286</v>
      </c>
      <c r="D22" s="119">
        <v>46.739286</v>
      </c>
      <c r="E22" s="119">
        <v>46.739285719999998</v>
      </c>
      <c r="F22" s="119">
        <v>46.739285719999998</v>
      </c>
    </row>
    <row r="23" spans="2:6">
      <c r="B23" s="149" t="s">
        <v>871</v>
      </c>
      <c r="C23" s="119">
        <v>0</v>
      </c>
      <c r="D23" s="119" t="s">
        <v>330</v>
      </c>
      <c r="E23" s="119">
        <v>0</v>
      </c>
      <c r="F23" s="119" t="s">
        <v>330</v>
      </c>
    </row>
    <row r="24" spans="2:6">
      <c r="B24" s="148" t="s">
        <v>814</v>
      </c>
      <c r="C24" s="119">
        <v>3.2476999999999999E-2</v>
      </c>
      <c r="D24" s="119">
        <v>3.2476999999999999E-2</v>
      </c>
      <c r="E24" s="119">
        <v>2.133028E-2</v>
      </c>
      <c r="F24" s="119">
        <v>2.133028E-2</v>
      </c>
    </row>
    <row r="25" spans="2:6" ht="15" customHeight="1">
      <c r="B25" s="13" t="s">
        <v>815</v>
      </c>
      <c r="C25" s="19">
        <v>2223.0356259999999</v>
      </c>
      <c r="D25" s="19">
        <v>1779.4509849999999</v>
      </c>
      <c r="E25" s="19">
        <v>1747.4407915500001</v>
      </c>
      <c r="F25" s="19">
        <v>1391.6313122199999</v>
      </c>
    </row>
    <row r="26" spans="2:6" ht="15" customHeight="1">
      <c r="B26" s="13" t="s">
        <v>816</v>
      </c>
      <c r="C26" s="19">
        <v>2085.7120920000002</v>
      </c>
      <c r="D26" s="19">
        <v>1642.1274510000001</v>
      </c>
      <c r="E26" s="19">
        <v>1611.2298952199999</v>
      </c>
      <c r="F26" s="19">
        <v>1255.42041589</v>
      </c>
    </row>
    <row r="27" spans="2:6" ht="15" customHeight="1">
      <c r="B27" s="148" t="s">
        <v>817</v>
      </c>
      <c r="C27" s="119" t="s">
        <v>330</v>
      </c>
      <c r="D27" s="119">
        <v>443.58464099999998</v>
      </c>
      <c r="E27" s="119" t="s">
        <v>330</v>
      </c>
      <c r="F27" s="119">
        <v>355.80947932999999</v>
      </c>
    </row>
    <row r="28" spans="2:6" ht="15" customHeight="1">
      <c r="B28" s="783" t="s">
        <v>2806</v>
      </c>
      <c r="C28" s="816"/>
      <c r="D28" s="816"/>
      <c r="E28" s="816"/>
      <c r="F28" s="816"/>
    </row>
    <row r="29" spans="2:6" ht="15" customHeight="1"/>
    <row r="49" ht="69.75" hidden="1" customHeight="1"/>
  </sheetData>
  <mergeCells count="5">
    <mergeCell ref="B4:B5"/>
    <mergeCell ref="C4:D4"/>
    <mergeCell ref="E4:F4"/>
    <mergeCell ref="B28:F28"/>
    <mergeCell ref="B3:F3"/>
  </mergeCells>
  <pageMargins left="0.7" right="0.7" top="0.75" bottom="0.75" header="0.3" footer="0.3"/>
  <drawing r:id="rId1"/>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ACB88-0490-4057-99B3-B35731EF13B3}">
  <sheetPr codeName="Folha136">
    <tabColor rgb="FF0035BA"/>
  </sheetPr>
  <dimension ref="A1:G26"/>
  <sheetViews>
    <sheetView showGridLines="0" workbookViewId="0">
      <selection activeCell="B3" sqref="B3:E3"/>
    </sheetView>
  </sheetViews>
  <sheetFormatPr baseColWidth="10" defaultColWidth="0" defaultRowHeight="15" customHeight="1" zeroHeight="1"/>
  <cols>
    <col min="1" max="1" width="9.1640625" customWidth="1"/>
    <col min="2" max="2" width="90.1640625" customWidth="1"/>
    <col min="3" max="5" width="14.6640625" customWidth="1"/>
    <col min="6" max="6" width="10.33203125" customWidth="1"/>
    <col min="7" max="7" width="24.83203125" hidden="1" customWidth="1"/>
    <col min="8" max="16384" width="9.1640625" hidden="1"/>
  </cols>
  <sheetData>
    <row r="1" spans="1:6" ht="100" customHeight="1">
      <c r="A1" s="153" t="s">
        <v>50</v>
      </c>
    </row>
    <row r="2" spans="1:6" ht="16">
      <c r="B2" s="9" t="s">
        <v>5703</v>
      </c>
      <c r="C2" s="9"/>
      <c r="D2" s="9"/>
      <c r="E2" s="9"/>
      <c r="F2" s="9"/>
    </row>
    <row r="3" spans="1:6">
      <c r="B3" s="790" t="s">
        <v>51</v>
      </c>
      <c r="C3" s="790"/>
      <c r="D3" s="790"/>
      <c r="E3" s="790"/>
      <c r="F3" s="10"/>
    </row>
    <row r="4" spans="1:6" ht="40" customHeight="1">
      <c r="B4" s="11" t="s">
        <v>833</v>
      </c>
      <c r="C4" s="11" t="s">
        <v>845</v>
      </c>
      <c r="D4" s="11" t="s">
        <v>846</v>
      </c>
      <c r="E4" s="11" t="s">
        <v>847</v>
      </c>
    </row>
    <row r="5" spans="1:6">
      <c r="B5" s="43" t="s">
        <v>872</v>
      </c>
      <c r="C5" s="119">
        <v>80.633409999999998</v>
      </c>
      <c r="D5" s="119">
        <v>57.483068119999999</v>
      </c>
      <c r="E5" s="119">
        <v>3.2895574143609099</v>
      </c>
    </row>
    <row r="6" spans="1:6">
      <c r="B6" s="43" t="s">
        <v>910</v>
      </c>
      <c r="C6" s="119">
        <v>138.89215100000001</v>
      </c>
      <c r="D6" s="119">
        <v>127.70802367</v>
      </c>
      <c r="E6" s="119">
        <v>7.3082890297371099</v>
      </c>
    </row>
    <row r="7" spans="1:6">
      <c r="B7" s="43" t="s">
        <v>929</v>
      </c>
      <c r="C7" s="119">
        <v>49.776212000000001</v>
      </c>
      <c r="D7" s="119">
        <v>47.25194982</v>
      </c>
      <c r="E7" s="119">
        <v>2.7040658572521301</v>
      </c>
    </row>
    <row r="8" spans="1:6">
      <c r="B8" s="43" t="s">
        <v>930</v>
      </c>
      <c r="C8" s="119">
        <v>1254.7953460000001</v>
      </c>
      <c r="D8" s="119">
        <v>973.49135292000005</v>
      </c>
      <c r="E8" s="119">
        <v>55.709547220567202</v>
      </c>
    </row>
    <row r="9" spans="1:6">
      <c r="B9" s="43" t="s">
        <v>931</v>
      </c>
      <c r="C9" s="119">
        <v>119.06933100000001</v>
      </c>
      <c r="D9" s="119">
        <v>102.13698135</v>
      </c>
      <c r="E9" s="119">
        <v>5.8449466124344802</v>
      </c>
    </row>
    <row r="10" spans="1:6">
      <c r="B10" s="43" t="s">
        <v>932</v>
      </c>
      <c r="C10" s="119">
        <v>3.8429000000000002</v>
      </c>
      <c r="D10" s="119">
        <v>3.3491379399999999</v>
      </c>
      <c r="E10" s="119">
        <v>0.19165959477398201</v>
      </c>
    </row>
    <row r="11" spans="1:6">
      <c r="B11" s="43" t="s">
        <v>921</v>
      </c>
      <c r="C11" s="119">
        <v>0.171186</v>
      </c>
      <c r="D11" s="119">
        <v>0.17117980999999999</v>
      </c>
      <c r="E11" s="119">
        <v>9.7960291889581906E-3</v>
      </c>
    </row>
    <row r="12" spans="1:6">
      <c r="B12" s="43" t="s">
        <v>864</v>
      </c>
      <c r="C12" s="119">
        <v>1.533711</v>
      </c>
      <c r="D12" s="119">
        <v>0.25900834</v>
      </c>
      <c r="E12" s="119">
        <v>1.48221525589005E-2</v>
      </c>
    </row>
    <row r="13" spans="1:6">
      <c r="B13" s="43" t="s">
        <v>865</v>
      </c>
      <c r="C13" s="119">
        <v>7.3224999999999998E-2</v>
      </c>
      <c r="D13" s="119">
        <v>0</v>
      </c>
      <c r="E13" s="119" t="s">
        <v>137</v>
      </c>
    </row>
    <row r="14" spans="1:6">
      <c r="B14" s="43" t="s">
        <v>866</v>
      </c>
      <c r="C14" s="119">
        <v>4.7879999999999999E-2</v>
      </c>
      <c r="D14" s="119">
        <v>1.755E-3</v>
      </c>
      <c r="E14" s="119">
        <v>1.00432587386454E-4</v>
      </c>
    </row>
    <row r="15" spans="1:6">
      <c r="B15" s="43" t="s">
        <v>917</v>
      </c>
      <c r="C15" s="119">
        <v>0.5585</v>
      </c>
      <c r="D15" s="119">
        <v>4.91399E-3</v>
      </c>
      <c r="E15" s="119">
        <v>2.8121067241661599E-4</v>
      </c>
    </row>
    <row r="16" spans="1:6">
      <c r="B16" s="43" t="s">
        <v>933</v>
      </c>
      <c r="C16" s="119">
        <v>1.9521E-2</v>
      </c>
      <c r="D16" s="119">
        <v>3.47E-3</v>
      </c>
      <c r="E16" s="119">
        <v>1.9857611295213401E-4</v>
      </c>
    </row>
    <row r="17" spans="2:5">
      <c r="B17" s="43" t="s">
        <v>840</v>
      </c>
      <c r="C17" s="119">
        <v>108.52708199999999</v>
      </c>
      <c r="D17" s="119">
        <v>35.654010579999998</v>
      </c>
      <c r="E17" s="119">
        <v>2.0403558594036499</v>
      </c>
    </row>
    <row r="18" spans="2:5">
      <c r="B18" s="43" t="s">
        <v>867</v>
      </c>
      <c r="C18" s="119">
        <v>465.09517099999999</v>
      </c>
      <c r="D18" s="119">
        <v>399.92594000999998</v>
      </c>
      <c r="E18" s="119">
        <v>22.8863800103499</v>
      </c>
    </row>
    <row r="19" spans="2:5" ht="15" customHeight="1">
      <c r="B19" s="13" t="s">
        <v>841</v>
      </c>
      <c r="C19" s="19">
        <v>2223.0356259999999</v>
      </c>
      <c r="D19" s="19">
        <v>1747.4407915500001</v>
      </c>
      <c r="E19" s="19" t="s">
        <v>330</v>
      </c>
    </row>
    <row r="20" spans="2:5" ht="15" customHeight="1">
      <c r="B20" s="13" t="s">
        <v>842</v>
      </c>
      <c r="C20" s="19">
        <v>1779.4509849999999</v>
      </c>
      <c r="D20" s="19">
        <v>1391.6313122199999</v>
      </c>
      <c r="E20" s="19" t="s">
        <v>330</v>
      </c>
    </row>
    <row r="21" spans="2:5" ht="15" customHeight="1">
      <c r="B21" s="13" t="s">
        <v>843</v>
      </c>
      <c r="C21" s="19">
        <v>1642.1274510000001</v>
      </c>
      <c r="D21" s="19">
        <v>1255.42041589</v>
      </c>
      <c r="E21" s="19" t="s">
        <v>330</v>
      </c>
    </row>
    <row r="22" spans="2:5" ht="15" customHeight="1">
      <c r="B22" s="152" t="s">
        <v>844</v>
      </c>
      <c r="C22" s="119" t="s">
        <v>330</v>
      </c>
      <c r="D22" s="119" t="s">
        <v>330</v>
      </c>
      <c r="E22" s="119" t="s">
        <v>330</v>
      </c>
    </row>
    <row r="23" spans="2:5" ht="15" customHeight="1">
      <c r="B23" s="43" t="s">
        <v>789</v>
      </c>
      <c r="C23" s="119">
        <v>90.584248000000002</v>
      </c>
      <c r="D23" s="119">
        <v>89.471610609999999</v>
      </c>
      <c r="E23" s="119" t="s">
        <v>330</v>
      </c>
    </row>
    <row r="24" spans="2:5" ht="15" customHeight="1">
      <c r="B24" s="43" t="s">
        <v>790</v>
      </c>
      <c r="C24" s="119">
        <v>46.739286</v>
      </c>
      <c r="D24" s="119">
        <v>46.739285719999998</v>
      </c>
      <c r="E24" s="119" t="s">
        <v>330</v>
      </c>
    </row>
    <row r="25" spans="2:5" ht="15" customHeight="1">
      <c r="B25" s="41" t="s">
        <v>2806</v>
      </c>
      <c r="C25" s="41"/>
      <c r="D25" s="41"/>
      <c r="E25" s="41"/>
    </row>
    <row r="26" spans="2:5" ht="15" customHeight="1"/>
  </sheetData>
  <mergeCells count="1">
    <mergeCell ref="B3:E3"/>
  </mergeCells>
  <pageMargins left="0.7" right="0.7" top="0.75" bottom="0.75" header="0.3" footer="0.3"/>
  <pageSetup paperSize="9" orientation="portrait" r:id="rId1"/>
  <drawing r:id="rId2"/>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DD5F-D4EC-4D25-8C23-05578DD7BB43}">
  <sheetPr codeName="Folha28">
    <tabColor rgb="FF001854"/>
  </sheetPr>
  <dimension ref="A1:A5"/>
  <sheetViews>
    <sheetView showGridLines="0" workbookViewId="0">
      <selection activeCell="A3" sqref="A3"/>
    </sheetView>
  </sheetViews>
  <sheetFormatPr baseColWidth="10" defaultColWidth="0" defaultRowHeight="15" customHeight="1" zeroHeight="1"/>
  <cols>
    <col min="1" max="1" width="103.6640625" customWidth="1"/>
    <col min="2" max="16384" width="9.1640625" hidden="1"/>
  </cols>
  <sheetData>
    <row r="1" spans="1:1"/>
    <row r="2" spans="1:1"/>
    <row r="3" spans="1:1"/>
    <row r="4" spans="1:1"/>
    <row r="5" spans="1:1" ht="200" customHeight="1">
      <c r="A5" s="7" t="s">
        <v>44</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380EC-23C5-4317-BA1F-3ABECE0F3C0A}">
  <sheetPr codeName="Folha147">
    <tabColor rgb="FF0035BA"/>
  </sheetPr>
  <dimension ref="A1:L32"/>
  <sheetViews>
    <sheetView showGridLines="0" workbookViewId="0">
      <selection activeCell="B3" sqref="B3:K3"/>
    </sheetView>
  </sheetViews>
  <sheetFormatPr baseColWidth="10" defaultColWidth="0" defaultRowHeight="14.5" customHeight="1" zeroHeight="1"/>
  <cols>
    <col min="1" max="1" width="9.1640625" customWidth="1"/>
    <col min="2" max="2" width="5.6640625" customWidth="1"/>
    <col min="3" max="3" width="26.5" customWidth="1"/>
    <col min="4" max="4" width="9.6640625" customWidth="1"/>
    <col min="5" max="5" width="7.33203125" customWidth="1"/>
    <col min="6" max="6" width="9.6640625" customWidth="1"/>
    <col min="7" max="7" width="7.33203125" customWidth="1"/>
    <col min="8" max="8" width="9.6640625" customWidth="1"/>
    <col min="9" max="9" width="7.33203125" customWidth="1"/>
    <col min="10" max="10" width="9.6640625" customWidth="1"/>
    <col min="11" max="11" width="7.33203125" customWidth="1"/>
    <col min="12" max="12" width="19.1640625" customWidth="1"/>
    <col min="13" max="16384" width="9.1640625" hidden="1"/>
  </cols>
  <sheetData>
    <row r="1" spans="1:11" ht="100" customHeight="1">
      <c r="A1" s="42" t="s">
        <v>50</v>
      </c>
    </row>
    <row r="2" spans="1:11" ht="16">
      <c r="B2" s="9" t="s">
        <v>5468</v>
      </c>
      <c r="C2" s="9"/>
      <c r="D2" s="9"/>
      <c r="E2" s="9"/>
      <c r="F2" s="9"/>
      <c r="G2" s="9"/>
      <c r="H2" s="9"/>
      <c r="I2" s="9"/>
    </row>
    <row r="3" spans="1:11" ht="15">
      <c r="B3" s="790" t="s">
        <v>331</v>
      </c>
      <c r="C3" s="790"/>
      <c r="D3" s="790"/>
      <c r="E3" s="790"/>
      <c r="F3" s="790"/>
      <c r="G3" s="790"/>
      <c r="H3" s="790"/>
      <c r="I3" s="790"/>
      <c r="J3" s="790"/>
      <c r="K3" s="790"/>
    </row>
    <row r="4" spans="1:11" ht="15" customHeight="1">
      <c r="B4" s="797" t="s">
        <v>1138</v>
      </c>
      <c r="C4" s="797" t="s">
        <v>332</v>
      </c>
      <c r="D4" s="797">
        <v>2021</v>
      </c>
      <c r="E4" s="827"/>
      <c r="F4" s="797">
        <v>2022</v>
      </c>
      <c r="G4" s="827"/>
      <c r="H4" s="797">
        <v>2023</v>
      </c>
      <c r="I4" s="827"/>
      <c r="J4" s="797" t="s">
        <v>1154</v>
      </c>
      <c r="K4" s="797"/>
    </row>
    <row r="5" spans="1:11" ht="15" customHeight="1">
      <c r="B5" s="797"/>
      <c r="C5" s="797"/>
      <c r="D5" s="827"/>
      <c r="E5" s="827"/>
      <c r="F5" s="827"/>
      <c r="G5" s="827"/>
      <c r="H5" s="827"/>
      <c r="I5" s="827"/>
      <c r="J5" s="797"/>
      <c r="K5" s="797"/>
    </row>
    <row r="6" spans="1:11" ht="20" customHeight="1">
      <c r="B6" s="797"/>
      <c r="C6" s="797"/>
      <c r="D6" s="11" t="s">
        <v>83</v>
      </c>
      <c r="E6" s="11" t="s">
        <v>84</v>
      </c>
      <c r="F6" s="11" t="s">
        <v>83</v>
      </c>
      <c r="G6" s="11" t="s">
        <v>84</v>
      </c>
      <c r="H6" s="11" t="s">
        <v>83</v>
      </c>
      <c r="I6" s="11" t="s">
        <v>84</v>
      </c>
      <c r="J6" s="11" t="s">
        <v>83</v>
      </c>
      <c r="K6" s="11" t="s">
        <v>84</v>
      </c>
    </row>
    <row r="7" spans="1:11" ht="14.5" customHeight="1">
      <c r="B7" s="180" t="s">
        <v>1140</v>
      </c>
      <c r="C7" s="43" t="s">
        <v>1141</v>
      </c>
      <c r="D7" s="24">
        <v>1763.5973006599993</v>
      </c>
      <c r="E7" s="24">
        <v>14.33013096789502</v>
      </c>
      <c r="F7" s="24">
        <v>1970.9043437095038</v>
      </c>
      <c r="G7" s="24">
        <v>11.987550610766821</v>
      </c>
      <c r="H7" s="24">
        <v>2262.5776844526581</v>
      </c>
      <c r="I7" s="24">
        <v>14.983132652517542</v>
      </c>
      <c r="J7" s="24">
        <v>291.67334074315431</v>
      </c>
      <c r="K7" s="24">
        <v>14.798959760481644</v>
      </c>
    </row>
    <row r="8" spans="1:11" ht="15">
      <c r="B8" s="180" t="s">
        <v>1142</v>
      </c>
      <c r="C8" s="43" t="s">
        <v>1143</v>
      </c>
      <c r="D8" s="24">
        <v>113.04342755000002</v>
      </c>
      <c r="E8" s="24">
        <v>0.91853572311832132</v>
      </c>
      <c r="F8" s="24">
        <v>128.71371884999994</v>
      </c>
      <c r="G8" s="24">
        <v>0.78287017020335226</v>
      </c>
      <c r="H8" s="24">
        <v>204.16916263999906</v>
      </c>
      <c r="I8" s="24">
        <v>1.352039166835751</v>
      </c>
      <c r="J8" s="24">
        <v>75.455443789999123</v>
      </c>
      <c r="K8" s="24">
        <v>58.622689534697692</v>
      </c>
    </row>
    <row r="9" spans="1:11" ht="15">
      <c r="B9" s="180" t="s">
        <v>1144</v>
      </c>
      <c r="C9" s="43" t="s">
        <v>1145</v>
      </c>
      <c r="D9" s="24">
        <v>1294.7738405</v>
      </c>
      <c r="E9" s="24">
        <v>10.520700332908062</v>
      </c>
      <c r="F9" s="24">
        <v>1528.00825192</v>
      </c>
      <c r="G9" s="24">
        <v>9.2937418865723167</v>
      </c>
      <c r="H9" s="24">
        <v>1744.0897689200001</v>
      </c>
      <c r="I9" s="24">
        <v>11.549627022839051</v>
      </c>
      <c r="J9" s="24">
        <v>216.08151700000008</v>
      </c>
      <c r="K9" s="24">
        <v>14.141384166511243</v>
      </c>
    </row>
    <row r="10" spans="1:11" ht="15">
      <c r="B10" s="180" t="s">
        <v>1146</v>
      </c>
      <c r="C10" s="43" t="s">
        <v>1147</v>
      </c>
      <c r="D10" s="24">
        <v>0</v>
      </c>
      <c r="E10" s="24">
        <v>0</v>
      </c>
      <c r="F10" s="24">
        <v>0</v>
      </c>
      <c r="G10" s="24">
        <v>0</v>
      </c>
      <c r="H10" s="24">
        <v>0</v>
      </c>
      <c r="I10" s="24">
        <v>0</v>
      </c>
      <c r="J10" s="24">
        <v>0</v>
      </c>
      <c r="K10" s="24" t="s">
        <v>1148</v>
      </c>
    </row>
    <row r="11" spans="1:11" ht="15">
      <c r="B11" s="180" t="s">
        <v>1149</v>
      </c>
      <c r="C11" s="43" t="s">
        <v>1150</v>
      </c>
      <c r="D11" s="24">
        <v>9139.6945139100008</v>
      </c>
      <c r="E11" s="24">
        <v>74.264697128912175</v>
      </c>
      <c r="F11" s="24">
        <v>12816.372113769999</v>
      </c>
      <c r="G11" s="24">
        <v>77.952494168780063</v>
      </c>
      <c r="H11" s="24">
        <v>10909.604624509857</v>
      </c>
      <c r="I11" s="24">
        <v>72.245056776953405</v>
      </c>
      <c r="J11" s="24">
        <v>-1906.7674892601426</v>
      </c>
      <c r="K11" s="24">
        <v>-14.877591508220164</v>
      </c>
    </row>
    <row r="12" spans="1:11" ht="15">
      <c r="B12" s="180" t="s">
        <v>1151</v>
      </c>
      <c r="C12" s="43" t="s">
        <v>1152</v>
      </c>
      <c r="D12" s="24">
        <v>0.10210959999999998</v>
      </c>
      <c r="E12" s="24">
        <v>8.2969277653791832E-4</v>
      </c>
      <c r="F12" s="24">
        <v>0.17991085999999998</v>
      </c>
      <c r="G12" s="24">
        <v>1.0942644408695175E-3</v>
      </c>
      <c r="H12" s="24">
        <v>4.51943E-2</v>
      </c>
      <c r="I12" s="24">
        <v>2.9928351043623236E-4</v>
      </c>
      <c r="J12" s="24">
        <v>-0.13471655999999999</v>
      </c>
      <c r="K12" s="24">
        <v>-74.879615382862383</v>
      </c>
    </row>
    <row r="13" spans="1:11" ht="15">
      <c r="B13" s="180"/>
      <c r="C13" s="152" t="s">
        <v>1153</v>
      </c>
      <c r="D13" s="24">
        <v>-4.2943565599999998</v>
      </c>
      <c r="E13" s="24">
        <v>-3.4893845610111336E-2</v>
      </c>
      <c r="F13" s="24">
        <v>-2.9185045999999999</v>
      </c>
      <c r="G13" s="24">
        <v>-1.7751100763423146E-2</v>
      </c>
      <c r="H13" s="24">
        <v>-19.65447314</v>
      </c>
      <c r="I13" s="24">
        <v>-0.13015490265617211</v>
      </c>
      <c r="J13" s="24">
        <v>-16.735968540000002</v>
      </c>
      <c r="K13" s="24">
        <v>573.44328119270403</v>
      </c>
    </row>
    <row r="14" spans="1:11" ht="15">
      <c r="B14" s="936" t="s">
        <v>93</v>
      </c>
      <c r="C14" s="936"/>
      <c r="D14" s="19">
        <v>12306.91683566</v>
      </c>
      <c r="E14" s="19">
        <v>100</v>
      </c>
      <c r="F14" s="19">
        <v>16441.259834509503</v>
      </c>
      <c r="G14" s="19">
        <v>100</v>
      </c>
      <c r="H14" s="19">
        <v>15100.831961682514</v>
      </c>
      <c r="I14" s="19">
        <v>100</v>
      </c>
      <c r="J14" s="19">
        <v>-1340.4278728269892</v>
      </c>
      <c r="K14" s="19">
        <v>-8.1528294444534488</v>
      </c>
    </row>
    <row r="15" spans="1:11" ht="14.5" customHeight="1">
      <c r="B15" s="865" t="s">
        <v>5739</v>
      </c>
      <c r="C15" s="865"/>
      <c r="D15" s="865"/>
      <c r="E15" s="865"/>
      <c r="F15" s="865"/>
      <c r="G15" s="865"/>
      <c r="H15" s="865"/>
      <c r="I15" s="865"/>
      <c r="J15" s="865"/>
      <c r="K15" s="865"/>
    </row>
    <row r="16" spans="1:11" ht="15"/>
    <row r="17" ht="15" hidden="1"/>
    <row r="18" ht="15" hidden="1"/>
    <row r="19" ht="15" hidden="1"/>
    <row r="20" ht="15" hidden="1"/>
    <row r="21" ht="15" hidden="1"/>
    <row r="22" ht="15" hidden="1"/>
    <row r="23" ht="15" hidden="1"/>
    <row r="24" ht="15" hidden="1"/>
    <row r="25" ht="15" hidden="1"/>
    <row r="26" ht="15" hidden="1"/>
    <row r="27" ht="15" hidden="1"/>
    <row r="28" ht="15" hidden="1"/>
    <row r="29" ht="15" hidden="1"/>
    <row r="30" ht="15" hidden="1"/>
    <row r="31" ht="63" hidden="1" customHeight="1"/>
    <row r="32" ht="15" hidden="1"/>
  </sheetData>
  <mergeCells count="9">
    <mergeCell ref="B3:K3"/>
    <mergeCell ref="J4:K5"/>
    <mergeCell ref="B14:C14"/>
    <mergeCell ref="B15:K15"/>
    <mergeCell ref="B4:B6"/>
    <mergeCell ref="C4:C6"/>
    <mergeCell ref="D4:E5"/>
    <mergeCell ref="F4:G5"/>
    <mergeCell ref="H4:I5"/>
  </mergeCells>
  <pageMargins left="0.7" right="0.7" top="0.75" bottom="0.75" header="0.3" footer="0.3"/>
  <drawing r:id="rId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4C58-0C45-47A9-A428-65DE6D8AAB7D}">
  <sheetPr codeName="Folha148">
    <tabColor rgb="FF0035BA"/>
  </sheetPr>
  <dimension ref="A1:L32"/>
  <sheetViews>
    <sheetView showGridLines="0" workbookViewId="0">
      <selection activeCell="B3" sqref="B3:K3"/>
    </sheetView>
  </sheetViews>
  <sheetFormatPr baseColWidth="10" defaultColWidth="0" defaultRowHeight="14.5" customHeight="1" zeroHeight="1"/>
  <cols>
    <col min="1" max="1" width="9.1640625" customWidth="1"/>
    <col min="2" max="2" width="9.5" customWidth="1"/>
    <col min="3" max="3" width="45.5" bestFit="1" customWidth="1"/>
    <col min="4" max="4" width="9.83203125" customWidth="1"/>
    <col min="5" max="5" width="7.83203125" customWidth="1"/>
    <col min="6" max="6" width="9.83203125" customWidth="1"/>
    <col min="7" max="7" width="7.83203125" customWidth="1"/>
    <col min="8" max="8" width="9.83203125" customWidth="1"/>
    <col min="9" max="9" width="7.83203125" customWidth="1"/>
    <col min="10" max="10" width="9.83203125" customWidth="1"/>
    <col min="11" max="11" width="7.83203125" customWidth="1"/>
    <col min="12" max="12" width="9.1640625" customWidth="1"/>
    <col min="13" max="16384" width="9.1640625" hidden="1"/>
  </cols>
  <sheetData>
    <row r="1" spans="1:11" ht="100" customHeight="1">
      <c r="A1" s="42" t="s">
        <v>50</v>
      </c>
    </row>
    <row r="2" spans="1:11" ht="16">
      <c r="B2" s="9" t="s">
        <v>5467</v>
      </c>
      <c r="C2" s="9"/>
      <c r="D2" s="9"/>
      <c r="E2" s="9"/>
      <c r="F2" s="9"/>
      <c r="G2" s="9"/>
      <c r="H2" s="9"/>
      <c r="I2" s="9"/>
    </row>
    <row r="3" spans="1:11" ht="15">
      <c r="B3" s="790" t="s">
        <v>331</v>
      </c>
      <c r="C3" s="790"/>
      <c r="D3" s="790"/>
      <c r="E3" s="790"/>
      <c r="F3" s="790"/>
      <c r="G3" s="790"/>
      <c r="H3" s="790"/>
      <c r="I3" s="790"/>
      <c r="J3" s="790"/>
      <c r="K3" s="790"/>
    </row>
    <row r="4" spans="1:11" ht="15" customHeight="1">
      <c r="B4" s="797" t="s">
        <v>1138</v>
      </c>
      <c r="C4" s="797" t="s">
        <v>332</v>
      </c>
      <c r="D4" s="797">
        <v>2021</v>
      </c>
      <c r="E4" s="827"/>
      <c r="F4" s="797">
        <v>2022</v>
      </c>
      <c r="G4" s="827"/>
      <c r="H4" s="797">
        <v>2023</v>
      </c>
      <c r="I4" s="827"/>
      <c r="J4" s="797" t="s">
        <v>1154</v>
      </c>
      <c r="K4" s="797"/>
    </row>
    <row r="5" spans="1:11" ht="15" customHeight="1">
      <c r="B5" s="797"/>
      <c r="C5" s="797"/>
      <c r="D5" s="827"/>
      <c r="E5" s="827"/>
      <c r="F5" s="827"/>
      <c r="G5" s="827"/>
      <c r="H5" s="827"/>
      <c r="I5" s="827"/>
      <c r="J5" s="797"/>
      <c r="K5" s="797"/>
    </row>
    <row r="6" spans="1:11" ht="20" customHeight="1">
      <c r="B6" s="797"/>
      <c r="C6" s="797"/>
      <c r="D6" s="11" t="s">
        <v>83</v>
      </c>
      <c r="E6" s="11" t="s">
        <v>84</v>
      </c>
      <c r="F6" s="11" t="s">
        <v>83</v>
      </c>
      <c r="G6" s="11" t="s">
        <v>84</v>
      </c>
      <c r="H6" s="11" t="s">
        <v>83</v>
      </c>
      <c r="I6" s="11" t="s">
        <v>84</v>
      </c>
      <c r="J6" s="11" t="s">
        <v>83</v>
      </c>
      <c r="K6" s="11" t="s">
        <v>84</v>
      </c>
    </row>
    <row r="7" spans="1:11" ht="14.5" customHeight="1">
      <c r="B7" s="43" t="s">
        <v>1155</v>
      </c>
      <c r="C7" s="43" t="s">
        <v>1156</v>
      </c>
      <c r="D7" s="24">
        <v>0</v>
      </c>
      <c r="E7" s="24">
        <v>0</v>
      </c>
      <c r="F7" s="24">
        <v>0</v>
      </c>
      <c r="G7" s="24">
        <v>0</v>
      </c>
      <c r="H7" s="24">
        <v>0</v>
      </c>
      <c r="I7" s="24">
        <v>0</v>
      </c>
      <c r="J7" s="24">
        <v>0</v>
      </c>
      <c r="K7" s="24" t="s">
        <v>1148</v>
      </c>
    </row>
    <row r="8" spans="1:11" ht="15">
      <c r="B8" s="43" t="s">
        <v>1157</v>
      </c>
      <c r="C8" s="43" t="s">
        <v>1158</v>
      </c>
      <c r="D8" s="24">
        <v>56.163090180000005</v>
      </c>
      <c r="E8" s="24">
        <v>0.45635386124706884</v>
      </c>
      <c r="F8" s="24">
        <v>49.170049749999997</v>
      </c>
      <c r="G8" s="24">
        <v>0.2990649758286415</v>
      </c>
      <c r="H8" s="24">
        <v>57.826090090000001</v>
      </c>
      <c r="I8" s="24">
        <v>0.38293314061589695</v>
      </c>
      <c r="J8" s="24">
        <v>8.6560403400000041</v>
      </c>
      <c r="K8" s="24">
        <v>17.604294451623989</v>
      </c>
    </row>
    <row r="9" spans="1:11" ht="15">
      <c r="B9" s="43" t="s">
        <v>1159</v>
      </c>
      <c r="C9" s="43" t="s">
        <v>1160</v>
      </c>
      <c r="D9" s="24">
        <v>6.6857618399999996</v>
      </c>
      <c r="E9" s="24">
        <v>5.4325237825834809E-2</v>
      </c>
      <c r="F9" s="24">
        <v>5.9136957199999998</v>
      </c>
      <c r="G9" s="24">
        <v>3.5968628800497414E-2</v>
      </c>
      <c r="H9" s="24">
        <v>8.5482594899999995</v>
      </c>
      <c r="I9" s="24">
        <v>5.6607871087438845E-2</v>
      </c>
      <c r="J9" s="24">
        <v>2.6345637699999997</v>
      </c>
      <c r="K9" s="24">
        <v>44.55020844393394</v>
      </c>
    </row>
    <row r="10" spans="1:11" ht="15">
      <c r="B10" s="43" t="s">
        <v>1161</v>
      </c>
      <c r="C10" s="43" t="s">
        <v>1162</v>
      </c>
      <c r="D10" s="24">
        <v>11457.2894246</v>
      </c>
      <c r="E10" s="24">
        <v>93.096342305668642</v>
      </c>
      <c r="F10" s="24">
        <v>15471.390605000317</v>
      </c>
      <c r="G10" s="24">
        <v>94.101004185375885</v>
      </c>
      <c r="H10" s="24">
        <v>13932.226381696137</v>
      </c>
      <c r="I10" s="24">
        <v>92.261316575459915</v>
      </c>
      <c r="J10" s="24">
        <v>-1539.1642233041803</v>
      </c>
      <c r="K10" s="24">
        <v>-9.9484542960651901</v>
      </c>
    </row>
    <row r="11" spans="1:11" ht="15">
      <c r="B11" s="43" t="s">
        <v>1163</v>
      </c>
      <c r="C11" s="43" t="s">
        <v>1164</v>
      </c>
      <c r="D11" s="24">
        <v>600.70881696999982</v>
      </c>
      <c r="E11" s="24">
        <v>4.8810666797504583</v>
      </c>
      <c r="F11" s="24">
        <v>708.40966776679329</v>
      </c>
      <c r="G11" s="24">
        <v>4.3087310516185102</v>
      </c>
      <c r="H11" s="24">
        <v>735.99260244405593</v>
      </c>
      <c r="I11" s="24">
        <v>4.8738546611974405</v>
      </c>
      <c r="J11" s="24">
        <v>27.582934677262642</v>
      </c>
      <c r="K11" s="24">
        <v>3.8936417629950917</v>
      </c>
    </row>
    <row r="12" spans="1:11" ht="15">
      <c r="B12" s="43" t="s">
        <v>1165</v>
      </c>
      <c r="C12" s="43" t="s">
        <v>1166</v>
      </c>
      <c r="D12" s="24">
        <v>70.319450839999988</v>
      </c>
      <c r="E12" s="24">
        <v>0.57138153917027634</v>
      </c>
      <c r="F12" s="24">
        <v>86.149618559335934</v>
      </c>
      <c r="G12" s="24">
        <v>0.52398428968631439</v>
      </c>
      <c r="H12" s="24">
        <v>87.02665107782471</v>
      </c>
      <c r="I12" s="24">
        <v>0.5763036851125144</v>
      </c>
      <c r="J12" s="24">
        <v>0.87703251848877528</v>
      </c>
      <c r="K12" s="24">
        <v>1.0180341284792982</v>
      </c>
    </row>
    <row r="13" spans="1:11" ht="15">
      <c r="B13" s="43" t="s">
        <v>1167</v>
      </c>
      <c r="C13" s="43" t="s">
        <v>1168</v>
      </c>
      <c r="D13" s="24">
        <v>12.26185791</v>
      </c>
      <c r="E13" s="24">
        <v>9.9633873160421133E-2</v>
      </c>
      <c r="F13" s="24">
        <v>11.752517622432919</v>
      </c>
      <c r="G13" s="24">
        <v>7.1481855652964513E-2</v>
      </c>
      <c r="H13" s="24">
        <v>19.60746976476193</v>
      </c>
      <c r="I13" s="24">
        <v>0.12984363917507824</v>
      </c>
      <c r="J13" s="24">
        <v>7.8549521423290116</v>
      </c>
      <c r="K13" s="24">
        <v>66.836335793580687</v>
      </c>
    </row>
    <row r="14" spans="1:11" ht="15">
      <c r="B14" s="43" t="s">
        <v>1169</v>
      </c>
      <c r="C14" s="43" t="s">
        <v>1170</v>
      </c>
      <c r="D14" s="24">
        <v>37.28952013</v>
      </c>
      <c r="E14" s="24">
        <v>0.30299644198416509</v>
      </c>
      <c r="F14" s="24">
        <v>28.528939390000001</v>
      </c>
      <c r="G14" s="24">
        <v>0.1735203973245345</v>
      </c>
      <c r="H14" s="24">
        <v>14.83469082</v>
      </c>
      <c r="I14" s="24">
        <v>9.8237572986986224E-2</v>
      </c>
      <c r="J14" s="24">
        <v>-13.694248570000001</v>
      </c>
      <c r="K14" s="24">
        <v>-48.001253684180512</v>
      </c>
    </row>
    <row r="15" spans="1:11" ht="14.5" customHeight="1">
      <c r="B15" s="43" t="s">
        <v>1171</v>
      </c>
      <c r="C15" s="43" t="s">
        <v>1172</v>
      </c>
      <c r="D15" s="24">
        <v>443.37425221000001</v>
      </c>
      <c r="E15" s="24">
        <v>3.6026427912903216</v>
      </c>
      <c r="F15" s="24">
        <v>498.30373330999998</v>
      </c>
      <c r="G15" s="24">
        <v>3.0308123484800209</v>
      </c>
      <c r="H15" s="24">
        <v>664.27458005000005</v>
      </c>
      <c r="I15" s="24">
        <v>4.3989270375007044</v>
      </c>
      <c r="J15" s="24">
        <v>165.97084674000007</v>
      </c>
      <c r="K15" s="24">
        <v>33.307165017113746</v>
      </c>
    </row>
    <row r="16" spans="1:11" ht="15">
      <c r="B16" s="43" t="s">
        <v>1173</v>
      </c>
      <c r="C16" s="43" t="s">
        <v>1174</v>
      </c>
      <c r="D16" s="24">
        <v>0.17969692000000001</v>
      </c>
      <c r="E16" s="24">
        <v>1.460129473527584E-3</v>
      </c>
      <c r="F16" s="24">
        <v>0.50332295999999999</v>
      </c>
      <c r="G16" s="24">
        <v>3.0613405850052097E-3</v>
      </c>
      <c r="H16" s="24">
        <v>0.16197923</v>
      </c>
      <c r="I16" s="24">
        <v>1.0726510328107281E-3</v>
      </c>
      <c r="J16" s="24">
        <v>-0.34134372999999996</v>
      </c>
      <c r="K16" s="24">
        <v>-67.818032779589458</v>
      </c>
    </row>
    <row r="17" spans="2:11" ht="15">
      <c r="B17" s="43" t="s">
        <v>1175</v>
      </c>
      <c r="C17" s="43" t="s">
        <v>1176</v>
      </c>
      <c r="D17" s="24">
        <v>19.083544410000012</v>
      </c>
      <c r="E17" s="24">
        <v>0.15506356843742003</v>
      </c>
      <c r="F17" s="24">
        <v>18.17610498041039</v>
      </c>
      <c r="G17" s="24">
        <v>0.1105517774389741</v>
      </c>
      <c r="H17" s="24">
        <v>60.411288364091696</v>
      </c>
      <c r="I17" s="24">
        <v>0.40005271575355483</v>
      </c>
      <c r="J17" s="24">
        <v>42.235183383681303</v>
      </c>
      <c r="K17" s="24">
        <v>232.36652423168218</v>
      </c>
    </row>
    <row r="18" spans="2:11" ht="15">
      <c r="B18" s="43" t="s">
        <v>1177</v>
      </c>
      <c r="C18" s="43" t="s">
        <v>1178</v>
      </c>
      <c r="D18" s="24">
        <v>8265.1061871700003</v>
      </c>
      <c r="E18" s="24">
        <v>67.158219215566476</v>
      </c>
      <c r="F18" s="24">
        <v>11595.44920454</v>
      </c>
      <c r="G18" s="24">
        <v>70.526524860349468</v>
      </c>
      <c r="H18" s="24">
        <v>9802.0143667201919</v>
      </c>
      <c r="I18" s="24">
        <v>64.910426071836554</v>
      </c>
      <c r="J18" s="24">
        <v>-1793.4348378198083</v>
      </c>
      <c r="K18" s="24">
        <v>-15.466712899036455</v>
      </c>
    </row>
    <row r="19" spans="2:11" ht="15">
      <c r="B19" s="43" t="s">
        <v>1179</v>
      </c>
      <c r="C19" s="43" t="s">
        <v>704</v>
      </c>
      <c r="D19" s="24">
        <v>2008.9660980399999</v>
      </c>
      <c r="E19" s="24">
        <v>16.323878066835594</v>
      </c>
      <c r="F19" s="24">
        <v>2524.1174958713445</v>
      </c>
      <c r="G19" s="24">
        <v>15.352336264240099</v>
      </c>
      <c r="H19" s="24">
        <v>2547.9027532252112</v>
      </c>
      <c r="I19" s="24">
        <v>16.872598540864285</v>
      </c>
      <c r="J19" s="24">
        <v>23.785257353866655</v>
      </c>
      <c r="K19" s="24">
        <v>0.942319737206045</v>
      </c>
    </row>
    <row r="20" spans="2:11" ht="15">
      <c r="B20" s="43" t="s">
        <v>1180</v>
      </c>
      <c r="C20" s="43" t="s">
        <v>1181</v>
      </c>
      <c r="D20" s="24">
        <v>40.663723260000005</v>
      </c>
      <c r="E20" s="24">
        <v>0.33041356988920667</v>
      </c>
      <c r="F20" s="24">
        <v>82.40630333</v>
      </c>
      <c r="G20" s="24">
        <v>0.50121647707940642</v>
      </c>
      <c r="H20" s="24">
        <v>120.74943519435868</v>
      </c>
      <c r="I20" s="24">
        <v>0.79962107717477682</v>
      </c>
      <c r="J20" s="24">
        <v>38.343131864358682</v>
      </c>
      <c r="K20" s="24">
        <v>46.529367675688313</v>
      </c>
    </row>
    <row r="21" spans="2:11" ht="15">
      <c r="B21" s="43" t="s">
        <v>1182</v>
      </c>
      <c r="C21" s="43" t="s">
        <v>1183</v>
      </c>
      <c r="D21" s="24">
        <v>24.291190150000002</v>
      </c>
      <c r="E21" s="24">
        <v>0.19737835620709546</v>
      </c>
      <c r="F21" s="24">
        <v>37.321068187794502</v>
      </c>
      <c r="G21" s="24">
        <v>0.22699640151333883</v>
      </c>
      <c r="H21" s="24">
        <v>137.68175792537056</v>
      </c>
      <c r="I21" s="24">
        <v>0.91174948688078961</v>
      </c>
      <c r="J21" s="24">
        <v>100.36068973757605</v>
      </c>
      <c r="K21" s="24">
        <v>268.9116218018595</v>
      </c>
    </row>
    <row r="22" spans="2:11" ht="15">
      <c r="B22" s="43" t="s">
        <v>1184</v>
      </c>
      <c r="C22" s="43" t="s">
        <v>69</v>
      </c>
      <c r="D22" s="24">
        <v>45.606314000000005</v>
      </c>
      <c r="E22" s="24">
        <v>0.37057465008500812</v>
      </c>
      <c r="F22" s="24">
        <v>42.194128999999997</v>
      </c>
      <c r="G22" s="24">
        <v>0.25663561931815171</v>
      </c>
      <c r="H22" s="24">
        <v>38.887512999999998</v>
      </c>
      <c r="I22" s="24">
        <v>0.25751901020205253</v>
      </c>
      <c r="J22" s="24">
        <v>-3.3066159999999982</v>
      </c>
      <c r="K22" s="24">
        <v>-7.8366732016200604</v>
      </c>
    </row>
    <row r="23" spans="2:11" ht="15">
      <c r="B23" s="43" t="s">
        <v>1185</v>
      </c>
      <c r="C23" s="43" t="s">
        <v>1186</v>
      </c>
      <c r="D23" s="24">
        <v>52.141183229999953</v>
      </c>
      <c r="E23" s="24">
        <v>0.42367380820286255</v>
      </c>
      <c r="F23" s="24">
        <v>55.606252314517661</v>
      </c>
      <c r="G23" s="24">
        <v>0.33821162656770681</v>
      </c>
      <c r="H23" s="24">
        <v>56.936434174168141</v>
      </c>
      <c r="I23" s="24">
        <v>0.37704170418319372</v>
      </c>
      <c r="J23" s="24">
        <v>1.3301818596504802</v>
      </c>
      <c r="K23" s="24">
        <v>2.3921444159314378</v>
      </c>
    </row>
    <row r="24" spans="2:11" ht="15">
      <c r="B24" s="43" t="s">
        <v>1187</v>
      </c>
      <c r="C24" s="43" t="s">
        <v>1188</v>
      </c>
      <c r="D24" s="24">
        <v>2.3028618199999986</v>
      </c>
      <c r="E24" s="24">
        <v>1.8711931272073958E-2</v>
      </c>
      <c r="F24" s="24">
        <v>2.3801517498481846</v>
      </c>
      <c r="G24" s="24">
        <v>1.4476699315050948E-2</v>
      </c>
      <c r="H24" s="24">
        <v>2.785907640438003</v>
      </c>
      <c r="I24" s="24">
        <v>1.8448703008596364E-2</v>
      </c>
      <c r="J24" s="24">
        <v>0.40575589058981842</v>
      </c>
      <c r="K24" s="24">
        <v>17.047479876680097</v>
      </c>
    </row>
    <row r="25" spans="2:11" ht="15">
      <c r="B25" s="43" t="s">
        <v>1189</v>
      </c>
      <c r="C25" s="43" t="s">
        <v>1190</v>
      </c>
      <c r="D25" s="24">
        <v>613.79588883999986</v>
      </c>
      <c r="E25" s="24">
        <v>4.9874058388165166</v>
      </c>
      <c r="F25" s="24">
        <v>683.68728270702616</v>
      </c>
      <c r="G25" s="24">
        <v>4.1583631034891591</v>
      </c>
      <c r="H25" s="24">
        <v>751.00431123203759</v>
      </c>
      <c r="I25" s="24">
        <v>4.973264474021482</v>
      </c>
      <c r="J25" s="24">
        <v>67.317028525011438</v>
      </c>
      <c r="K25" s="24">
        <v>9.8461723989472176</v>
      </c>
    </row>
    <row r="26" spans="2:11" ht="15">
      <c r="B26" s="43" t="s">
        <v>1191</v>
      </c>
      <c r="C26" s="43" t="s">
        <v>1192</v>
      </c>
      <c r="D26" s="24">
        <v>6.5726889099999992</v>
      </c>
      <c r="E26" s="24">
        <v>5.3406462380206014E-2</v>
      </c>
      <c r="F26" s="24">
        <v>7.8611826699999989</v>
      </c>
      <c r="G26" s="24">
        <v>4.781374875847233E-2</v>
      </c>
      <c r="H26" s="24">
        <v>7.411109230000001</v>
      </c>
      <c r="I26" s="24">
        <v>4.9077489563523799E-2</v>
      </c>
      <c r="J26" s="24">
        <v>-0.45007343999999794</v>
      </c>
      <c r="K26" s="24">
        <v>-5.725263728033914</v>
      </c>
    </row>
    <row r="27" spans="2:11" ht="15">
      <c r="B27" s="43" t="s">
        <v>1193</v>
      </c>
      <c r="C27" s="43" t="s">
        <v>1194</v>
      </c>
      <c r="D27" s="24">
        <v>5.6990653900000003</v>
      </c>
      <c r="E27" s="24">
        <v>4.6307824015570084E-2</v>
      </c>
      <c r="F27" s="24">
        <v>6.2476186799999995</v>
      </c>
      <c r="G27" s="24">
        <v>3.7999634717082405E-2</v>
      </c>
      <c r="H27" s="24">
        <v>6.4292351500000002</v>
      </c>
      <c r="I27" s="24">
        <v>4.2575370458487402E-2</v>
      </c>
      <c r="J27" s="24">
        <v>0.1816164700000007</v>
      </c>
      <c r="K27" s="24">
        <v>2.9069711085504455</v>
      </c>
    </row>
    <row r="28" spans="2:11" ht="15">
      <c r="B28" s="937" t="s">
        <v>1195</v>
      </c>
      <c r="C28" s="938"/>
      <c r="D28" s="19">
        <v>12311.211192220002</v>
      </c>
      <c r="E28" s="19">
        <v>100</v>
      </c>
      <c r="F28" s="19">
        <v>16444.178339109505</v>
      </c>
      <c r="G28" s="19">
        <v>100</v>
      </c>
      <c r="H28" s="19">
        <v>15120.486434822513</v>
      </c>
      <c r="I28" s="19">
        <v>100</v>
      </c>
      <c r="J28" s="19">
        <v>-1323.6919042869922</v>
      </c>
      <c r="K28" s="19">
        <v>-8.0496080557508325</v>
      </c>
    </row>
    <row r="29" spans="2:11" ht="15">
      <c r="B29" s="181"/>
      <c r="C29" s="182" t="s">
        <v>1153</v>
      </c>
      <c r="D29" s="24">
        <v>-4.2943565599999998</v>
      </c>
      <c r="E29" s="24"/>
      <c r="F29" s="24">
        <v>-2.9185045999999999</v>
      </c>
      <c r="G29" s="24"/>
      <c r="H29" s="24">
        <v>-19.65447314</v>
      </c>
      <c r="I29" s="24"/>
      <c r="J29" s="24">
        <v>-16.735968540000002</v>
      </c>
      <c r="K29" s="24">
        <v>573.44328119270403</v>
      </c>
    </row>
    <row r="30" spans="2:11" ht="15">
      <c r="B30" s="936" t="s">
        <v>93</v>
      </c>
      <c r="C30" s="936"/>
      <c r="D30" s="19">
        <v>12306.916835660002</v>
      </c>
      <c r="E30" s="19"/>
      <c r="F30" s="19">
        <v>16441.259834509507</v>
      </c>
      <c r="G30" s="19"/>
      <c r="H30" s="19">
        <v>15100.831961682512</v>
      </c>
      <c r="I30" s="19"/>
      <c r="J30" s="19">
        <v>-1340.4278728269946</v>
      </c>
      <c r="K30" s="19">
        <v>-8.1528294444534808</v>
      </c>
    </row>
    <row r="31" spans="2:11" ht="14.5" customHeight="1">
      <c r="B31" s="177" t="s">
        <v>5739</v>
      </c>
      <c r="C31" s="144"/>
      <c r="D31" s="144"/>
      <c r="E31" s="144"/>
      <c r="F31" s="144"/>
      <c r="G31" s="144"/>
      <c r="H31" s="144"/>
      <c r="I31" s="144"/>
      <c r="J31" s="144"/>
      <c r="K31" s="144"/>
    </row>
    <row r="32" spans="2:11" ht="15"/>
  </sheetData>
  <mergeCells count="9">
    <mergeCell ref="B3:K3"/>
    <mergeCell ref="J4:K5"/>
    <mergeCell ref="B28:C28"/>
    <mergeCell ref="B30:C30"/>
    <mergeCell ref="B4:B6"/>
    <mergeCell ref="C4:C6"/>
    <mergeCell ref="D4:E5"/>
    <mergeCell ref="F4:G5"/>
    <mergeCell ref="H4:I5"/>
  </mergeCells>
  <pageMargins left="0.7" right="0.7" top="0.75" bottom="0.75" header="0.3" footer="0.3"/>
  <drawing r:id="rId1"/>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5BE4-9FC1-4584-BB93-929051D6CC38}">
  <sheetPr codeName="Folha149">
    <tabColor rgb="FF0035BA"/>
    <pageSetUpPr fitToPage="1"/>
  </sheetPr>
  <dimension ref="A1:O94"/>
  <sheetViews>
    <sheetView showGridLines="0" zoomScaleNormal="100" workbookViewId="0">
      <selection activeCell="B4" sqref="B4:L4"/>
    </sheetView>
  </sheetViews>
  <sheetFormatPr baseColWidth="10" defaultColWidth="0" defaultRowHeight="14" zeroHeight="1"/>
  <cols>
    <col min="1" max="1" width="12.1640625" style="191" customWidth="1"/>
    <col min="2" max="2" width="11.5" style="190" customWidth="1"/>
    <col min="3" max="3" width="53" style="190" customWidth="1"/>
    <col min="4" max="4" width="37.1640625" style="190" bestFit="1" customWidth="1"/>
    <col min="5" max="5" width="9.5" style="190" customWidth="1"/>
    <col min="6" max="6" width="7.1640625" style="190" customWidth="1"/>
    <col min="7" max="7" width="9.5" style="190" customWidth="1"/>
    <col min="8" max="8" width="7.1640625" style="190" customWidth="1"/>
    <col min="9" max="9" width="9.5" style="190" customWidth="1"/>
    <col min="10" max="10" width="7.1640625" style="190" customWidth="1"/>
    <col min="11" max="11" width="9.5" style="190" customWidth="1"/>
    <col min="12" max="12" width="7.1640625" style="190" customWidth="1"/>
    <col min="13" max="13" width="12.1640625" style="186" customWidth="1"/>
    <col min="14" max="15" width="0" style="191" hidden="1" customWidth="1"/>
    <col min="16" max="16384" width="12.1640625" style="191" hidden="1"/>
  </cols>
  <sheetData>
    <row r="1" spans="1:14" customFormat="1" ht="100" customHeight="1">
      <c r="A1" s="42" t="s">
        <v>50</v>
      </c>
    </row>
    <row r="2" spans="1:14" customFormat="1" ht="16">
      <c r="B2" s="9" t="s">
        <v>5466</v>
      </c>
      <c r="C2" s="9"/>
      <c r="D2" s="9"/>
      <c r="E2" s="9"/>
      <c r="F2" s="9"/>
      <c r="G2" s="9"/>
      <c r="H2" s="9"/>
      <c r="I2" s="9"/>
      <c r="J2" s="9"/>
      <c r="K2" s="9"/>
      <c r="L2" s="9"/>
    </row>
    <row r="3" spans="1:14" customFormat="1" ht="19">
      <c r="B3" s="939" t="s">
        <v>2161</v>
      </c>
      <c r="C3" s="939"/>
      <c r="D3" s="939"/>
      <c r="E3" s="939"/>
      <c r="F3" s="939"/>
      <c r="G3" s="939"/>
      <c r="H3" s="939"/>
      <c r="I3" s="939"/>
      <c r="J3" s="939"/>
      <c r="K3" s="939"/>
      <c r="L3" s="939"/>
    </row>
    <row r="4" spans="1:14" ht="12.75" customHeight="1">
      <c r="B4" s="790" t="s">
        <v>51</v>
      </c>
      <c r="C4" s="790"/>
      <c r="D4" s="790"/>
      <c r="E4" s="790"/>
      <c r="F4" s="790"/>
      <c r="G4" s="790"/>
      <c r="H4" s="790"/>
      <c r="I4" s="790"/>
      <c r="J4" s="790"/>
      <c r="K4" s="790"/>
      <c r="L4" s="790"/>
    </row>
    <row r="5" spans="1:14" ht="12.75" customHeight="1">
      <c r="B5" s="797" t="s">
        <v>1138</v>
      </c>
      <c r="C5" s="797" t="s">
        <v>332</v>
      </c>
      <c r="D5" s="797" t="s">
        <v>1196</v>
      </c>
      <c r="E5" s="797">
        <v>2021</v>
      </c>
      <c r="F5" s="827"/>
      <c r="G5" s="797">
        <v>2022</v>
      </c>
      <c r="H5" s="827"/>
      <c r="I5" s="797">
        <v>2023</v>
      </c>
      <c r="J5" s="827"/>
      <c r="K5" s="797" t="s">
        <v>1154</v>
      </c>
      <c r="L5" s="797"/>
    </row>
    <row r="6" spans="1:14" ht="12.75" customHeight="1">
      <c r="B6" s="797"/>
      <c r="C6" s="797"/>
      <c r="D6" s="797"/>
      <c r="E6" s="827"/>
      <c r="F6" s="827"/>
      <c r="G6" s="827"/>
      <c r="H6" s="827"/>
      <c r="I6" s="827"/>
      <c r="J6" s="827"/>
      <c r="K6" s="797"/>
      <c r="L6" s="797"/>
    </row>
    <row r="7" spans="1:14" ht="12.75" customHeight="1">
      <c r="B7" s="797"/>
      <c r="C7" s="797"/>
      <c r="D7" s="797"/>
      <c r="E7" s="11" t="s">
        <v>83</v>
      </c>
      <c r="F7" s="11" t="s">
        <v>84</v>
      </c>
      <c r="G7" s="11" t="s">
        <v>83</v>
      </c>
      <c r="H7" s="11" t="s">
        <v>84</v>
      </c>
      <c r="I7" s="11" t="s">
        <v>83</v>
      </c>
      <c r="J7" s="11" t="s">
        <v>84</v>
      </c>
      <c r="K7" s="11" t="s">
        <v>83</v>
      </c>
      <c r="L7" s="11" t="s">
        <v>84</v>
      </c>
    </row>
    <row r="8" spans="1:14">
      <c r="B8" s="43" t="s">
        <v>1197</v>
      </c>
      <c r="C8" s="258" t="s">
        <v>1198</v>
      </c>
      <c r="D8" s="43"/>
      <c r="E8" s="24"/>
      <c r="F8" s="24"/>
      <c r="G8" s="24"/>
      <c r="H8" s="24"/>
      <c r="I8" s="24"/>
      <c r="J8" s="24"/>
      <c r="K8" s="24"/>
      <c r="L8" s="24"/>
    </row>
    <row r="9" spans="1:14">
      <c r="B9" s="43" t="s">
        <v>1199</v>
      </c>
      <c r="C9" s="258" t="s">
        <v>1200</v>
      </c>
      <c r="D9" s="43"/>
      <c r="E9" s="24"/>
      <c r="F9" s="24"/>
      <c r="G9" s="24"/>
      <c r="H9" s="24"/>
      <c r="I9" s="24"/>
      <c r="J9" s="24"/>
      <c r="K9" s="24"/>
      <c r="L9" s="24"/>
    </row>
    <row r="10" spans="1:14">
      <c r="B10" s="43" t="s">
        <v>1201</v>
      </c>
      <c r="C10" s="258" t="s">
        <v>1202</v>
      </c>
      <c r="D10" s="43" t="s">
        <v>1203</v>
      </c>
      <c r="E10" s="24">
        <v>0</v>
      </c>
      <c r="F10" s="24" t="s">
        <v>1148</v>
      </c>
      <c r="G10" s="24">
        <v>0</v>
      </c>
      <c r="H10" s="24" t="s">
        <v>1148</v>
      </c>
      <c r="I10" s="24">
        <v>0</v>
      </c>
      <c r="J10" s="24" t="s">
        <v>1148</v>
      </c>
      <c r="K10" s="24">
        <v>0</v>
      </c>
      <c r="L10" s="24" t="s">
        <v>1148</v>
      </c>
      <c r="M10" s="192"/>
      <c r="N10" s="193"/>
    </row>
    <row r="11" spans="1:14" ht="39">
      <c r="B11" s="43" t="s">
        <v>1204</v>
      </c>
      <c r="C11" s="258" t="s">
        <v>1205</v>
      </c>
      <c r="D11" s="43" t="s">
        <v>1206</v>
      </c>
      <c r="E11" s="24">
        <v>3.9684899999999999E-3</v>
      </c>
      <c r="F11" s="24" t="s">
        <v>1148</v>
      </c>
      <c r="G11" s="24">
        <v>1.67807E-3</v>
      </c>
      <c r="H11" s="24" t="s">
        <v>1148</v>
      </c>
      <c r="I11" s="24">
        <v>2.6457E-3</v>
      </c>
      <c r="J11" s="24" t="s">
        <v>1148</v>
      </c>
      <c r="K11" s="24">
        <v>9.6762999999999992E-4</v>
      </c>
      <c r="L11" s="24" t="s">
        <v>1148</v>
      </c>
      <c r="M11" s="192"/>
      <c r="N11" s="193"/>
    </row>
    <row r="12" spans="1:14" ht="39">
      <c r="B12" s="43" t="s">
        <v>1207</v>
      </c>
      <c r="C12" s="258" t="s">
        <v>1208</v>
      </c>
      <c r="D12" s="43" t="s">
        <v>1209</v>
      </c>
      <c r="E12" s="24">
        <v>2.5952035899999997</v>
      </c>
      <c r="F12" s="24">
        <v>0.1668196154542658</v>
      </c>
      <c r="G12" s="24">
        <v>2.3407145800000015</v>
      </c>
      <c r="H12" s="24">
        <v>0.11556564050698781</v>
      </c>
      <c r="I12" s="24">
        <v>2.2688780099999999</v>
      </c>
      <c r="J12" s="24">
        <v>0.10981635126722769</v>
      </c>
      <c r="K12" s="24">
        <v>-7.1836570000001654E-2</v>
      </c>
      <c r="L12" s="24">
        <v>-3.0690016892192644</v>
      </c>
      <c r="M12" s="192"/>
      <c r="N12" s="193"/>
    </row>
    <row r="13" spans="1:14">
      <c r="B13" s="43" t="s">
        <v>1210</v>
      </c>
      <c r="C13" s="258" t="s">
        <v>1211</v>
      </c>
      <c r="D13" s="43" t="s">
        <v>1212</v>
      </c>
      <c r="E13" s="24">
        <v>0</v>
      </c>
      <c r="F13" s="24" t="s">
        <v>1148</v>
      </c>
      <c r="G13" s="24">
        <v>0</v>
      </c>
      <c r="H13" s="24" t="s">
        <v>1148</v>
      </c>
      <c r="I13" s="24">
        <v>0</v>
      </c>
      <c r="J13" s="24" t="s">
        <v>1148</v>
      </c>
      <c r="K13" s="24">
        <v>0</v>
      </c>
      <c r="L13" s="24" t="s">
        <v>1148</v>
      </c>
      <c r="M13" s="192"/>
      <c r="N13" s="193"/>
    </row>
    <row r="14" spans="1:14">
      <c r="B14" s="43" t="s">
        <v>1213</v>
      </c>
      <c r="C14" s="258" t="s">
        <v>1214</v>
      </c>
      <c r="D14" s="43" t="s">
        <v>1215</v>
      </c>
      <c r="E14" s="24">
        <v>2.5000000000000001E-4</v>
      </c>
      <c r="F14" s="24" t="s">
        <v>1148</v>
      </c>
      <c r="G14" s="24">
        <v>8.2324000000000004E-4</v>
      </c>
      <c r="H14" s="24" t="s">
        <v>1148</v>
      </c>
      <c r="I14" s="24">
        <v>3.5E-4</v>
      </c>
      <c r="J14" s="24" t="s">
        <v>1148</v>
      </c>
      <c r="K14" s="24">
        <v>-4.7324000000000004E-4</v>
      </c>
      <c r="L14" s="24" t="s">
        <v>1148</v>
      </c>
      <c r="M14" s="192"/>
      <c r="N14" s="193"/>
    </row>
    <row r="15" spans="1:14" ht="26">
      <c r="B15" s="43" t="s">
        <v>1216</v>
      </c>
      <c r="C15" s="258" t="s">
        <v>1217</v>
      </c>
      <c r="D15" s="43" t="s">
        <v>1218</v>
      </c>
      <c r="E15" s="24">
        <v>3.06026329</v>
      </c>
      <c r="F15" s="24">
        <v>0.19671364019136794</v>
      </c>
      <c r="G15" s="24">
        <v>3.4054691299999962</v>
      </c>
      <c r="H15" s="24">
        <v>0.16813464768319761</v>
      </c>
      <c r="I15" s="24">
        <v>4.1776674500000004</v>
      </c>
      <c r="J15" s="24">
        <v>0.20220399428476257</v>
      </c>
      <c r="K15" s="24">
        <v>0.77219832000000421</v>
      </c>
      <c r="L15" s="24">
        <v>22.67524063564203</v>
      </c>
      <c r="M15" s="192"/>
      <c r="N15" s="193"/>
    </row>
    <row r="16" spans="1:14" ht="23.5" customHeight="1">
      <c r="B16" s="43" t="s">
        <v>1219</v>
      </c>
      <c r="C16" s="258" t="s">
        <v>1220</v>
      </c>
      <c r="D16" s="43" t="s">
        <v>1221</v>
      </c>
      <c r="E16" s="24">
        <v>6.5671251099999992</v>
      </c>
      <c r="F16" s="24">
        <v>0.42213462161951348</v>
      </c>
      <c r="G16" s="24">
        <v>7.8472163599999991</v>
      </c>
      <c r="H16" s="24">
        <v>0.38743236470988823</v>
      </c>
      <c r="I16" s="24">
        <v>7.3988099000000007</v>
      </c>
      <c r="J16" s="24">
        <v>0.35811105901539497</v>
      </c>
      <c r="K16" s="24">
        <v>-0.4484064599999984</v>
      </c>
      <c r="L16" s="24">
        <v>-5.714210484697257</v>
      </c>
      <c r="M16" s="192"/>
      <c r="N16" s="193"/>
    </row>
    <row r="17" spans="2:14" ht="39">
      <c r="B17" s="43" t="s">
        <v>1222</v>
      </c>
      <c r="C17" s="258" t="s">
        <v>1223</v>
      </c>
      <c r="D17" s="43" t="s">
        <v>1224</v>
      </c>
      <c r="E17" s="24">
        <v>3.0617700000000001E-3</v>
      </c>
      <c r="F17" s="24" t="s">
        <v>1148</v>
      </c>
      <c r="G17" s="24">
        <v>6.6699400000000009E-3</v>
      </c>
      <c r="H17" s="24">
        <v>3.2930793648629209E-4</v>
      </c>
      <c r="I17" s="24">
        <v>0</v>
      </c>
      <c r="J17" s="24" t="s">
        <v>1148</v>
      </c>
      <c r="K17" s="24">
        <v>-6.6699400000000009E-3</v>
      </c>
      <c r="L17" s="24">
        <v>-100</v>
      </c>
      <c r="M17" s="192"/>
      <c r="N17" s="193"/>
    </row>
    <row r="18" spans="2:14">
      <c r="B18" s="43" t="s">
        <v>1225</v>
      </c>
      <c r="C18" s="258" t="s">
        <v>1226</v>
      </c>
      <c r="D18" s="43" t="s">
        <v>1227</v>
      </c>
      <c r="E18" s="24">
        <v>70.287402349999994</v>
      </c>
      <c r="F18" s="24">
        <v>4.5180722917026559</v>
      </c>
      <c r="G18" s="24">
        <v>86.047553239999999</v>
      </c>
      <c r="H18" s="24">
        <v>4.2483353968939381</v>
      </c>
      <c r="I18" s="24">
        <v>86.918484120000002</v>
      </c>
      <c r="J18" s="24">
        <v>4.2069563641885148</v>
      </c>
      <c r="K18" s="24">
        <v>0.87093088000000307</v>
      </c>
      <c r="L18" s="24">
        <v>1.0121506622865168</v>
      </c>
      <c r="M18" s="192"/>
      <c r="N18" s="193"/>
    </row>
    <row r="19" spans="2:14" ht="26">
      <c r="B19" s="43" t="s">
        <v>1228</v>
      </c>
      <c r="C19" s="258" t="s">
        <v>1229</v>
      </c>
      <c r="D19" s="43" t="s">
        <v>1230</v>
      </c>
      <c r="E19" s="24">
        <v>5.6990653900000003</v>
      </c>
      <c r="F19" s="24">
        <v>0.3663357666704351</v>
      </c>
      <c r="G19" s="24">
        <v>6.2476186799999995</v>
      </c>
      <c r="H19" s="24">
        <v>0.30845710987865138</v>
      </c>
      <c r="I19" s="24">
        <v>6.4292351500000002</v>
      </c>
      <c r="J19" s="24">
        <v>0.31118250628732896</v>
      </c>
      <c r="K19" s="24">
        <v>0.1816164700000007</v>
      </c>
      <c r="L19" s="24">
        <v>2.9069711085504455</v>
      </c>
      <c r="M19" s="192"/>
      <c r="N19" s="193"/>
    </row>
    <row r="20" spans="2:14" ht="26">
      <c r="B20" s="43" t="s">
        <v>1231</v>
      </c>
      <c r="C20" s="258" t="s">
        <v>1232</v>
      </c>
      <c r="D20" s="43" t="s">
        <v>1233</v>
      </c>
      <c r="E20" s="24">
        <v>3.0019120299999997</v>
      </c>
      <c r="F20" s="24">
        <v>0.19296282280194227</v>
      </c>
      <c r="G20" s="24">
        <v>3.061373800000001</v>
      </c>
      <c r="H20" s="24">
        <v>0.15114599065226958</v>
      </c>
      <c r="I20" s="24">
        <v>3.4704196899999999</v>
      </c>
      <c r="J20" s="24">
        <v>0.16797237491042696</v>
      </c>
      <c r="K20" s="24">
        <v>0.40904588999999891</v>
      </c>
      <c r="L20" s="24">
        <v>13.361514036606662</v>
      </c>
      <c r="M20" s="192"/>
      <c r="N20" s="193"/>
    </row>
    <row r="21" spans="2:14">
      <c r="B21" s="43" t="s">
        <v>1234</v>
      </c>
      <c r="C21" s="258" t="s">
        <v>1235</v>
      </c>
      <c r="D21" s="43" t="s">
        <v>1236</v>
      </c>
      <c r="E21" s="24">
        <v>9.3558967600000038</v>
      </c>
      <c r="F21" s="24">
        <v>0.60139678665172169</v>
      </c>
      <c r="G21" s="24">
        <v>11.380044420000003</v>
      </c>
      <c r="H21" s="24">
        <v>0.56185497097013515</v>
      </c>
      <c r="I21" s="24">
        <v>11.316185169999999</v>
      </c>
      <c r="J21" s="24">
        <v>0.54771660713204795</v>
      </c>
      <c r="K21" s="24">
        <v>-6.3859250000003698E-2</v>
      </c>
      <c r="L21" s="24">
        <v>-0.56115114882832495</v>
      </c>
      <c r="M21" s="192"/>
      <c r="N21" s="193"/>
    </row>
    <row r="22" spans="2:14">
      <c r="B22" s="43" t="s">
        <v>1237</v>
      </c>
      <c r="C22" s="258" t="s">
        <v>1238</v>
      </c>
      <c r="D22" s="43" t="s">
        <v>1239</v>
      </c>
      <c r="E22" s="24">
        <v>0</v>
      </c>
      <c r="F22" s="24" t="s">
        <v>1148</v>
      </c>
      <c r="G22" s="24">
        <v>0</v>
      </c>
      <c r="H22" s="24" t="s">
        <v>1148</v>
      </c>
      <c r="I22" s="24">
        <v>0</v>
      </c>
      <c r="J22" s="24" t="s">
        <v>1148</v>
      </c>
      <c r="K22" s="24">
        <v>0</v>
      </c>
      <c r="L22" s="24" t="s">
        <v>1148</v>
      </c>
      <c r="M22" s="192"/>
      <c r="N22" s="193"/>
    </row>
    <row r="23" spans="2:14" ht="23.5" customHeight="1">
      <c r="B23" s="43" t="s">
        <v>1240</v>
      </c>
      <c r="C23" s="258" t="s">
        <v>1241</v>
      </c>
      <c r="D23" s="43" t="s">
        <v>1242</v>
      </c>
      <c r="E23" s="24">
        <v>6.2892197400000001</v>
      </c>
      <c r="F23" s="24">
        <v>0.40427087207218981</v>
      </c>
      <c r="G23" s="24">
        <v>7.6611071700000002</v>
      </c>
      <c r="H23" s="24">
        <v>0.37824379130142655</v>
      </c>
      <c r="I23" s="24">
        <v>6.9734685000000001</v>
      </c>
      <c r="J23" s="24">
        <v>0.3375240374192473</v>
      </c>
      <c r="K23" s="24">
        <v>-0.68763867000000012</v>
      </c>
      <c r="L23" s="24">
        <v>-8.9757087943203917</v>
      </c>
      <c r="M23" s="192"/>
      <c r="N23" s="193"/>
    </row>
    <row r="24" spans="2:14">
      <c r="B24" s="43" t="s">
        <v>1243</v>
      </c>
      <c r="C24" s="258" t="s">
        <v>1244</v>
      </c>
      <c r="D24" s="43" t="s">
        <v>1245</v>
      </c>
      <c r="E24" s="24">
        <v>5.4547700000000003E-3</v>
      </c>
      <c r="F24" s="24">
        <v>3.5063246571397723E-4</v>
      </c>
      <c r="G24" s="24">
        <v>1.8267100000000001E-3</v>
      </c>
      <c r="H24" s="24" t="s">
        <v>1148</v>
      </c>
      <c r="I24" s="24">
        <v>2.3022800000000003E-3</v>
      </c>
      <c r="J24" s="24" t="s">
        <v>1148</v>
      </c>
      <c r="K24" s="24">
        <v>4.7557000000000025E-4</v>
      </c>
      <c r="L24" s="24" t="s">
        <v>1148</v>
      </c>
      <c r="M24" s="192"/>
      <c r="N24" s="193"/>
    </row>
    <row r="25" spans="2:14">
      <c r="B25" s="43" t="s">
        <v>1246</v>
      </c>
      <c r="C25" s="258" t="s">
        <v>1247</v>
      </c>
      <c r="D25" s="43" t="s">
        <v>1248</v>
      </c>
      <c r="E25" s="24">
        <v>64.073762349999996</v>
      </c>
      <c r="F25" s="24">
        <v>4.1186596832408879</v>
      </c>
      <c r="G25" s="24">
        <v>74.941229459999988</v>
      </c>
      <c r="H25" s="24">
        <v>3.6999945473599936</v>
      </c>
      <c r="I25" s="24">
        <v>99.380160920000009</v>
      </c>
      <c r="J25" s="24">
        <v>4.8101161069406002</v>
      </c>
      <c r="K25" s="24">
        <v>24.43893146000002</v>
      </c>
      <c r="L25" s="24">
        <v>32.610796001210979</v>
      </c>
      <c r="M25" s="192"/>
      <c r="N25" s="193"/>
    </row>
    <row r="26" spans="2:14" ht="26">
      <c r="B26" s="43" t="s">
        <v>1249</v>
      </c>
      <c r="C26" s="258" t="s">
        <v>1250</v>
      </c>
      <c r="D26" s="43" t="s">
        <v>1251</v>
      </c>
      <c r="E26" s="24">
        <v>959.16935724999996</v>
      </c>
      <c r="F26" s="24">
        <v>61.655379928000301</v>
      </c>
      <c r="G26" s="24">
        <v>1360.1373151499999</v>
      </c>
      <c r="H26" s="24">
        <v>67.152629947203721</v>
      </c>
      <c r="I26" s="24">
        <v>1296.7748996999999</v>
      </c>
      <c r="J26" s="24">
        <v>62.765422941350266</v>
      </c>
      <c r="K26" s="24">
        <v>-63.362415450000071</v>
      </c>
      <c r="L26" s="24">
        <v>-4.6585307780495882</v>
      </c>
      <c r="M26" s="192"/>
      <c r="N26" s="193"/>
    </row>
    <row r="27" spans="2:14" ht="26">
      <c r="B27" s="43" t="s">
        <v>1252</v>
      </c>
      <c r="C27" s="258" t="s">
        <v>1253</v>
      </c>
      <c r="D27" s="43" t="s">
        <v>1254</v>
      </c>
      <c r="E27" s="24">
        <v>0.15728718</v>
      </c>
      <c r="F27" s="24">
        <v>1.0110415608467115E-2</v>
      </c>
      <c r="G27" s="24">
        <v>0.20415933</v>
      </c>
      <c r="H27" s="24">
        <v>1.0079743997205962E-2</v>
      </c>
      <c r="I27" s="24">
        <v>0.2351173</v>
      </c>
      <c r="J27" s="24">
        <v>1.1379952510449055E-2</v>
      </c>
      <c r="K27" s="24">
        <v>3.0957970000000001E-2</v>
      </c>
      <c r="L27" s="24">
        <v>15.16363224742166</v>
      </c>
      <c r="M27" s="192"/>
      <c r="N27" s="193"/>
    </row>
    <row r="28" spans="2:14" ht="26">
      <c r="B28" s="43" t="s">
        <v>1255</v>
      </c>
      <c r="C28" s="258" t="s">
        <v>1256</v>
      </c>
      <c r="D28" s="43" t="s">
        <v>1257</v>
      </c>
      <c r="E28" s="24">
        <v>2.428445</v>
      </c>
      <c r="F28" s="24">
        <v>0.15610037787125386</v>
      </c>
      <c r="G28" s="24">
        <v>2.1833476600000004</v>
      </c>
      <c r="H28" s="24">
        <v>0.10779612898268569</v>
      </c>
      <c r="I28" s="24">
        <v>2.0151743099999999</v>
      </c>
      <c r="J28" s="24">
        <v>9.7536795242531865E-2</v>
      </c>
      <c r="K28" s="24">
        <v>-0.16817335000000044</v>
      </c>
      <c r="L28" s="24">
        <v>-7.7025456403951909</v>
      </c>
      <c r="M28" s="192"/>
      <c r="N28" s="193"/>
    </row>
    <row r="29" spans="2:14">
      <c r="B29" s="43" t="s">
        <v>1258</v>
      </c>
      <c r="C29" s="258" t="s">
        <v>1259</v>
      </c>
      <c r="D29" s="43" t="s">
        <v>1260</v>
      </c>
      <c r="E29" s="24">
        <v>6.6321520000000009E-2</v>
      </c>
      <c r="F29" s="24">
        <v>4.2631454832190649E-3</v>
      </c>
      <c r="G29" s="24">
        <v>8.8926160000000004E-2</v>
      </c>
      <c r="H29" s="24">
        <v>4.3904578225965824E-3</v>
      </c>
      <c r="I29" s="24">
        <v>0</v>
      </c>
      <c r="J29" s="24" t="s">
        <v>1148</v>
      </c>
      <c r="K29" s="24">
        <v>-8.8926160000000004E-2</v>
      </c>
      <c r="L29" s="24">
        <v>-100</v>
      </c>
      <c r="M29" s="192"/>
      <c r="N29" s="193"/>
    </row>
    <row r="30" spans="2:14" ht="53.5" customHeight="1">
      <c r="B30" s="43" t="s">
        <v>1261</v>
      </c>
      <c r="C30" s="258" t="s">
        <v>1262</v>
      </c>
      <c r="D30" s="43" t="s">
        <v>1263</v>
      </c>
      <c r="E30" s="24">
        <v>1.3160230900000001</v>
      </c>
      <c r="F30" s="24">
        <v>8.4593928063553078E-2</v>
      </c>
      <c r="G30" s="24">
        <v>1.8203042299999985</v>
      </c>
      <c r="H30" s="24">
        <v>8.987196732782729E-2</v>
      </c>
      <c r="I30" s="24">
        <v>2.1597515499999997</v>
      </c>
      <c r="J30" s="24">
        <v>0.10453450287736687</v>
      </c>
      <c r="K30" s="24">
        <v>0.33944732000000122</v>
      </c>
      <c r="L30" s="24">
        <v>18.647834488633887</v>
      </c>
      <c r="M30" s="192"/>
      <c r="N30" s="193"/>
    </row>
    <row r="31" spans="2:14" ht="23.5" customHeight="1">
      <c r="B31" s="43" t="s">
        <v>1264</v>
      </c>
      <c r="C31" s="258" t="s">
        <v>1265</v>
      </c>
      <c r="D31" s="43" t="s">
        <v>1266</v>
      </c>
      <c r="E31" s="24">
        <v>5.86113E-3</v>
      </c>
      <c r="F31" s="24">
        <v>3.7675327534802814E-4</v>
      </c>
      <c r="G31" s="24">
        <v>3.5438499999999999E-3</v>
      </c>
      <c r="H31" s="24" t="s">
        <v>1148</v>
      </c>
      <c r="I31" s="24">
        <v>3.7377199999999999E-3</v>
      </c>
      <c r="J31" s="24" t="s">
        <v>1148</v>
      </c>
      <c r="K31" s="24">
        <v>1.9387000000000007E-4</v>
      </c>
      <c r="L31" s="24" t="s">
        <v>1148</v>
      </c>
      <c r="M31" s="192"/>
      <c r="N31" s="193"/>
    </row>
    <row r="32" spans="2:14" ht="25.5" customHeight="1">
      <c r="B32" s="43" t="s">
        <v>1267</v>
      </c>
      <c r="C32" s="258" t="s">
        <v>1268</v>
      </c>
      <c r="D32" s="43" t="s">
        <v>1269</v>
      </c>
      <c r="E32" s="24">
        <v>9.8775390000000005E-2</v>
      </c>
      <c r="F32" s="24">
        <v>6.3492793550525006E-3</v>
      </c>
      <c r="G32" s="24">
        <v>0.19859963</v>
      </c>
      <c r="H32" s="24">
        <v>9.8052507732065211E-3</v>
      </c>
      <c r="I32" s="24">
        <v>1.2707858199999997</v>
      </c>
      <c r="J32" s="24">
        <v>6.1507521065238741E-2</v>
      </c>
      <c r="K32" s="24">
        <v>1.0721861899999998</v>
      </c>
      <c r="L32" s="24">
        <v>539.87320620889363</v>
      </c>
      <c r="M32" s="192"/>
      <c r="N32" s="193"/>
    </row>
    <row r="33" spans="1:15">
      <c r="B33" s="43" t="s">
        <v>1270</v>
      </c>
      <c r="C33" s="258" t="s">
        <v>1271</v>
      </c>
      <c r="D33" s="43" t="s">
        <v>1272</v>
      </c>
      <c r="E33" s="24">
        <v>3.3524949999999998E-2</v>
      </c>
      <c r="F33" s="24">
        <v>2.1549828648023289E-3</v>
      </c>
      <c r="G33" s="24">
        <v>4.90231E-2</v>
      </c>
      <c r="H33" s="24">
        <v>2.4203659854753032E-3</v>
      </c>
      <c r="I33" s="24">
        <v>6.6341810000000001E-2</v>
      </c>
      <c r="J33" s="24">
        <v>3.211021253039373E-3</v>
      </c>
      <c r="K33" s="24">
        <v>1.7318710000000001E-2</v>
      </c>
      <c r="L33" s="24">
        <v>35.327651658095881</v>
      </c>
      <c r="M33" s="192"/>
      <c r="N33" s="193"/>
    </row>
    <row r="34" spans="1:15" ht="24" customHeight="1">
      <c r="B34" s="43" t="s">
        <v>1273</v>
      </c>
      <c r="C34" s="258" t="s">
        <v>1274</v>
      </c>
      <c r="D34" s="43" t="s">
        <v>1275</v>
      </c>
      <c r="E34" s="24">
        <v>0</v>
      </c>
      <c r="F34" s="24" t="s">
        <v>1148</v>
      </c>
      <c r="G34" s="24">
        <v>0.55054089000000006</v>
      </c>
      <c r="H34" s="24">
        <v>2.7181276658744567E-2</v>
      </c>
      <c r="I34" s="24">
        <v>0.69192388000000005</v>
      </c>
      <c r="J34" s="24">
        <v>3.3489925646669347E-2</v>
      </c>
      <c r="K34" s="24">
        <v>0.14138298999999999</v>
      </c>
      <c r="L34" s="24">
        <v>25.680742805498056</v>
      </c>
      <c r="M34" s="192"/>
      <c r="N34" s="193"/>
    </row>
    <row r="35" spans="1:15">
      <c r="B35" s="43" t="s">
        <v>1276</v>
      </c>
      <c r="C35" s="258" t="s">
        <v>1277</v>
      </c>
      <c r="D35" s="43" t="s">
        <v>1278</v>
      </c>
      <c r="E35" s="24">
        <v>0</v>
      </c>
      <c r="F35" s="24" t="s">
        <v>1148</v>
      </c>
      <c r="G35" s="24">
        <v>1.342551E-2</v>
      </c>
      <c r="H35" s="24">
        <v>6.6284359295227233E-4</v>
      </c>
      <c r="I35" s="24">
        <v>1.3175790000000001E-2</v>
      </c>
      <c r="J35" s="24">
        <v>6.3772365745799883E-4</v>
      </c>
      <c r="K35" s="24">
        <v>-2.4971999999999842E-4</v>
      </c>
      <c r="L35" s="24">
        <v>-1.8600410710654449</v>
      </c>
      <c r="M35" s="192"/>
      <c r="N35" s="193"/>
    </row>
    <row r="36" spans="1:15" ht="39">
      <c r="B36" s="43" t="s">
        <v>1279</v>
      </c>
      <c r="C36" s="258" t="s">
        <v>1280</v>
      </c>
      <c r="D36" s="43" t="s">
        <v>1281</v>
      </c>
      <c r="E36" s="24">
        <v>0</v>
      </c>
      <c r="F36" s="24" t="s">
        <v>1148</v>
      </c>
      <c r="G36" s="24">
        <v>0</v>
      </c>
      <c r="H36" s="24" t="s">
        <v>1148</v>
      </c>
      <c r="I36" s="24">
        <v>30.34585916</v>
      </c>
      <c r="J36" s="24">
        <v>1.4687751013199599</v>
      </c>
      <c r="K36" s="24">
        <v>30.34585916</v>
      </c>
      <c r="L36" s="24" t="s">
        <v>1148</v>
      </c>
      <c r="M36" s="192"/>
      <c r="N36" s="193"/>
    </row>
    <row r="37" spans="1:15">
      <c r="B37" s="43" t="s">
        <v>1315</v>
      </c>
      <c r="C37" s="258" t="s">
        <v>1316</v>
      </c>
      <c r="D37" s="43" t="s">
        <v>1317</v>
      </c>
      <c r="E37" s="24">
        <v>99.278818160000014</v>
      </c>
      <c r="F37" s="24">
        <v>6.3816397033441161</v>
      </c>
      <c r="G37" s="24">
        <v>103.56866714</v>
      </c>
      <c r="H37" s="24">
        <v>5.1133869360907367</v>
      </c>
      <c r="I37" s="24">
        <v>122.81890457</v>
      </c>
      <c r="J37" s="24">
        <v>5.9445787332194371</v>
      </c>
      <c r="K37" s="24">
        <v>19.250237429999999</v>
      </c>
      <c r="L37" s="24">
        <v>18.586931705878087</v>
      </c>
      <c r="M37" s="192"/>
      <c r="N37" s="193"/>
    </row>
    <row r="38" spans="1:15">
      <c r="B38" s="43" t="s">
        <v>1318</v>
      </c>
      <c r="C38" s="258" t="s">
        <v>1319</v>
      </c>
      <c r="D38" s="43" t="s">
        <v>1320</v>
      </c>
      <c r="E38" s="24">
        <v>322.19750515999999</v>
      </c>
      <c r="F38" s="24">
        <v>20.710846778350454</v>
      </c>
      <c r="G38" s="24">
        <v>353.68044147000001</v>
      </c>
      <c r="H38" s="24">
        <v>17.461892664108898</v>
      </c>
      <c r="I38" s="24">
        <v>381.33146109000006</v>
      </c>
      <c r="J38" s="24">
        <v>18.456889041956302</v>
      </c>
      <c r="K38" s="24">
        <v>27.651019620000056</v>
      </c>
      <c r="L38" s="24">
        <v>7.8180799325725454</v>
      </c>
      <c r="M38" s="192"/>
      <c r="N38" s="193"/>
    </row>
    <row r="39" spans="1:15" s="186" customFormat="1">
      <c r="A39" s="191"/>
      <c r="B39" s="936" t="s">
        <v>93</v>
      </c>
      <c r="C39" s="936"/>
      <c r="D39" s="936"/>
      <c r="E39" s="19">
        <v>1555.6945044699999</v>
      </c>
      <c r="F39" s="19">
        <v>99.999532025087277</v>
      </c>
      <c r="G39" s="19">
        <v>2025.4416189200001</v>
      </c>
      <c r="H39" s="19">
        <v>99.999611350437021</v>
      </c>
      <c r="I39" s="19">
        <v>2066.0657395899998</v>
      </c>
      <c r="J39" s="19">
        <v>99.999562661544289</v>
      </c>
      <c r="K39" s="19">
        <v>40.624120669999684</v>
      </c>
      <c r="L39" s="19">
        <v>2.005692007635409</v>
      </c>
      <c r="N39" s="191"/>
      <c r="O39" s="191"/>
    </row>
    <row r="40" spans="1:15" s="186" customFormat="1">
      <c r="A40" s="191"/>
      <c r="B40" s="268"/>
      <c r="C40" s="268"/>
      <c r="D40" s="268"/>
      <c r="E40" s="272"/>
      <c r="F40" s="272"/>
      <c r="G40" s="272"/>
      <c r="H40" s="272"/>
      <c r="I40" s="272"/>
      <c r="J40" s="272"/>
      <c r="K40" s="272"/>
      <c r="L40" s="272"/>
      <c r="N40" s="191"/>
      <c r="O40" s="191"/>
    </row>
    <row r="41" spans="1:15" s="186" customFormat="1">
      <c r="A41" s="191"/>
      <c r="B41" s="190"/>
      <c r="C41" s="190"/>
      <c r="E41" s="194"/>
      <c r="F41" s="194"/>
      <c r="G41" s="194"/>
      <c r="H41" s="194"/>
      <c r="I41" s="194"/>
      <c r="J41" s="194"/>
      <c r="K41" s="194"/>
      <c r="L41" s="194"/>
      <c r="N41" s="191"/>
      <c r="O41" s="191"/>
    </row>
    <row r="42" spans="1:15" s="186" customFormat="1" ht="19">
      <c r="A42" s="191"/>
      <c r="B42" s="939" t="s">
        <v>2162</v>
      </c>
      <c r="C42" s="939"/>
      <c r="D42" s="939"/>
      <c r="E42" s="939"/>
      <c r="F42" s="939"/>
      <c r="G42" s="939"/>
      <c r="H42" s="939"/>
      <c r="I42" s="939"/>
      <c r="J42" s="939"/>
      <c r="K42" s="939"/>
      <c r="L42" s="939"/>
      <c r="N42" s="191"/>
      <c r="O42" s="191"/>
    </row>
    <row r="43" spans="1:15" s="186" customFormat="1" ht="16">
      <c r="A43" s="191"/>
      <c r="B43" s="940" t="s">
        <v>1325</v>
      </c>
      <c r="C43" s="940"/>
      <c r="D43" s="940"/>
      <c r="E43" s="940"/>
      <c r="F43" s="940"/>
      <c r="G43" s="940"/>
      <c r="H43" s="940"/>
      <c r="I43" s="940"/>
      <c r="J43" s="940"/>
      <c r="K43" s="940"/>
      <c r="L43" s="940"/>
      <c r="N43" s="191"/>
      <c r="O43" s="191"/>
    </row>
    <row r="44" spans="1:15" s="186" customFormat="1" ht="12.75" customHeight="1">
      <c r="A44" s="191"/>
      <c r="B44" s="10" t="s">
        <v>51</v>
      </c>
      <c r="C44" s="10"/>
      <c r="D44" s="10"/>
      <c r="E44" s="10"/>
      <c r="F44" s="10"/>
      <c r="G44" s="10"/>
      <c r="H44" s="10"/>
      <c r="I44" s="10"/>
      <c r="J44" s="10"/>
      <c r="K44" s="10"/>
      <c r="L44" s="10"/>
      <c r="N44" s="191"/>
      <c r="O44" s="191"/>
    </row>
    <row r="45" spans="1:15" s="186" customFormat="1" ht="12.75" customHeight="1">
      <c r="A45" s="191"/>
      <c r="B45" s="797" t="s">
        <v>1138</v>
      </c>
      <c r="C45" s="797" t="s">
        <v>332</v>
      </c>
      <c r="D45" s="797" t="s">
        <v>1196</v>
      </c>
      <c r="E45" s="797">
        <v>2019</v>
      </c>
      <c r="F45" s="827"/>
      <c r="G45" s="797">
        <v>2020</v>
      </c>
      <c r="H45" s="827"/>
      <c r="I45" s="797">
        <v>2021</v>
      </c>
      <c r="J45" s="827"/>
      <c r="K45" s="797" t="s">
        <v>1326</v>
      </c>
      <c r="L45" s="797"/>
      <c r="N45" s="191"/>
      <c r="O45" s="191"/>
    </row>
    <row r="46" spans="1:15" s="186" customFormat="1" ht="12.75" customHeight="1">
      <c r="A46" s="191"/>
      <c r="B46" s="797"/>
      <c r="C46" s="797"/>
      <c r="D46" s="797"/>
      <c r="E46" s="827"/>
      <c r="F46" s="827"/>
      <c r="G46" s="827"/>
      <c r="H46" s="827"/>
      <c r="I46" s="827"/>
      <c r="J46" s="827"/>
      <c r="K46" s="797"/>
      <c r="L46" s="797"/>
      <c r="N46" s="191"/>
      <c r="O46" s="191"/>
    </row>
    <row r="47" spans="1:15" s="186" customFormat="1" ht="12.75" customHeight="1">
      <c r="A47" s="191"/>
      <c r="B47" s="797"/>
      <c r="C47" s="797"/>
      <c r="D47" s="797"/>
      <c r="E47" s="11" t="s">
        <v>83</v>
      </c>
      <c r="F47" s="11" t="s">
        <v>84</v>
      </c>
      <c r="G47" s="11" t="s">
        <v>83</v>
      </c>
      <c r="H47" s="11" t="s">
        <v>84</v>
      </c>
      <c r="I47" s="11" t="s">
        <v>83</v>
      </c>
      <c r="J47" s="11" t="s">
        <v>84</v>
      </c>
      <c r="K47" s="11" t="s">
        <v>83</v>
      </c>
      <c r="L47" s="11" t="s">
        <v>84</v>
      </c>
      <c r="N47" s="191"/>
      <c r="O47" s="191"/>
    </row>
    <row r="48" spans="1:15" s="186" customFormat="1" ht="12.75" customHeight="1">
      <c r="A48" s="191"/>
      <c r="B48" s="43" t="s">
        <v>1327</v>
      </c>
      <c r="C48" s="258" t="s">
        <v>1198</v>
      </c>
      <c r="D48" s="43"/>
      <c r="E48" s="24"/>
      <c r="F48" s="24"/>
      <c r="G48" s="24"/>
      <c r="H48" s="24"/>
      <c r="I48" s="24"/>
      <c r="J48" s="24"/>
      <c r="K48" s="24"/>
      <c r="L48" s="24"/>
      <c r="N48" s="191"/>
      <c r="O48" s="191"/>
    </row>
    <row r="49" spans="1:15" ht="12.75" customHeight="1">
      <c r="B49" s="43" t="s">
        <v>1328</v>
      </c>
      <c r="C49" s="258" t="s">
        <v>1200</v>
      </c>
      <c r="D49" s="43"/>
      <c r="E49" s="24"/>
      <c r="F49" s="24"/>
      <c r="G49" s="24"/>
      <c r="H49" s="24"/>
      <c r="I49" s="24"/>
      <c r="J49" s="24"/>
      <c r="K49" s="24"/>
      <c r="L49" s="24"/>
    </row>
    <row r="50" spans="1:15" ht="26.25" customHeight="1">
      <c r="B50" s="43" t="s">
        <v>1329</v>
      </c>
      <c r="C50" s="258" t="s">
        <v>1330</v>
      </c>
      <c r="D50" s="43" t="s">
        <v>1331</v>
      </c>
      <c r="E50" s="24">
        <v>8.5122524399999993</v>
      </c>
      <c r="F50" s="24">
        <v>0.23726314345399058</v>
      </c>
      <c r="G50" s="24">
        <v>9.524463910000005</v>
      </c>
      <c r="H50" s="24">
        <v>0.25277052469660971</v>
      </c>
      <c r="I50" s="24">
        <v>11.24030868</v>
      </c>
      <c r="J50" s="24">
        <v>0.32119001110214546</v>
      </c>
      <c r="K50" s="24">
        <v>1.715844769999995</v>
      </c>
      <c r="L50" s="24">
        <v>18.015132255354349</v>
      </c>
      <c r="M50" s="192"/>
      <c r="N50" s="186"/>
      <c r="O50" s="186"/>
    </row>
    <row r="51" spans="1:15">
      <c r="B51" s="43" t="s">
        <v>1332</v>
      </c>
      <c r="C51" s="258" t="s">
        <v>1333</v>
      </c>
      <c r="D51" s="43" t="s">
        <v>1334</v>
      </c>
      <c r="E51" s="24">
        <v>1010.26040134</v>
      </c>
      <c r="F51" s="24">
        <v>28.159122420130966</v>
      </c>
      <c r="G51" s="24">
        <v>1031.36663733</v>
      </c>
      <c r="H51" s="24">
        <v>27.371523325188591</v>
      </c>
      <c r="I51" s="24">
        <v>961.73338717000013</v>
      </c>
      <c r="J51" s="24">
        <v>27.481376721625434</v>
      </c>
      <c r="K51" s="24">
        <v>-69.633250159999875</v>
      </c>
      <c r="L51" s="24">
        <v>-6.7515515472040377</v>
      </c>
      <c r="M51" s="192"/>
      <c r="N51" s="186"/>
      <c r="O51" s="186"/>
    </row>
    <row r="52" spans="1:15">
      <c r="B52" s="43" t="s">
        <v>1335</v>
      </c>
      <c r="C52" s="258" t="s">
        <v>1336</v>
      </c>
      <c r="D52" s="43" t="s">
        <v>1337</v>
      </c>
      <c r="E52" s="24">
        <v>2.9429427000000001</v>
      </c>
      <c r="F52" s="24">
        <v>8.2029032964978002E-2</v>
      </c>
      <c r="G52" s="24">
        <v>3.0396624900000004</v>
      </c>
      <c r="H52" s="24">
        <v>8.0669850792463429E-2</v>
      </c>
      <c r="I52" s="24">
        <v>3.0367414100000003</v>
      </c>
      <c r="J52" s="24">
        <v>8.6774396945853705E-2</v>
      </c>
      <c r="K52" s="24">
        <v>-2.9210800000001313E-3</v>
      </c>
      <c r="L52" s="24">
        <v>-9.6098827077348667E-2</v>
      </c>
      <c r="M52" s="192"/>
      <c r="N52" s="186"/>
      <c r="O52" s="186"/>
    </row>
    <row r="53" spans="1:15">
      <c r="B53" s="43" t="s">
        <v>1338</v>
      </c>
      <c r="C53" s="258" t="s">
        <v>1339</v>
      </c>
      <c r="D53" s="43" t="s">
        <v>1340</v>
      </c>
      <c r="E53" s="24">
        <v>1520.41536191</v>
      </c>
      <c r="F53" s="24">
        <v>42.378739430629878</v>
      </c>
      <c r="G53" s="24">
        <v>1570.7293277399999</v>
      </c>
      <c r="H53" s="24">
        <v>41.6857137662452</v>
      </c>
      <c r="I53" s="24">
        <v>1371.7666460099999</v>
      </c>
      <c r="J53" s="24">
        <v>39.198011087138994</v>
      </c>
      <c r="K53" s="24">
        <v>-198.96268172999999</v>
      </c>
      <c r="L53" s="24">
        <v>-12.66689799548544</v>
      </c>
      <c r="M53" s="192"/>
      <c r="N53" s="186"/>
      <c r="O53" s="186"/>
    </row>
    <row r="54" spans="1:15">
      <c r="B54" s="43" t="s">
        <v>1341</v>
      </c>
      <c r="C54" s="258" t="s">
        <v>1342</v>
      </c>
      <c r="D54" s="43" t="s">
        <v>1343</v>
      </c>
      <c r="E54" s="24">
        <v>499.84698979000001</v>
      </c>
      <c r="F54" s="24">
        <v>13.93230157112095</v>
      </c>
      <c r="G54" s="24">
        <v>576.51015736000011</v>
      </c>
      <c r="H54" s="24">
        <v>15.300050096868095</v>
      </c>
      <c r="I54" s="24">
        <v>565.62374581999995</v>
      </c>
      <c r="J54" s="24">
        <v>16.162607484509302</v>
      </c>
      <c r="K54" s="24">
        <v>-10.886411540000154</v>
      </c>
      <c r="L54" s="24">
        <v>-1.8883295291538402</v>
      </c>
      <c r="M54" s="192"/>
      <c r="N54" s="186"/>
      <c r="O54" s="186"/>
    </row>
    <row r="55" spans="1:15" ht="26">
      <c r="B55" s="43" t="s">
        <v>1344</v>
      </c>
      <c r="C55" s="258" t="s">
        <v>1345</v>
      </c>
      <c r="D55" s="43" t="s">
        <v>1346</v>
      </c>
      <c r="E55" s="24">
        <v>264.99156275999997</v>
      </c>
      <c r="F55" s="24">
        <v>7.3861450435582983</v>
      </c>
      <c r="G55" s="24">
        <v>284.47189362</v>
      </c>
      <c r="H55" s="24">
        <v>7.5496227915010818</v>
      </c>
      <c r="I55" s="24">
        <v>303.84709429000003</v>
      </c>
      <c r="J55" s="24">
        <v>8.6823818070056547</v>
      </c>
      <c r="K55" s="24">
        <v>19.375200670000027</v>
      </c>
      <c r="L55" s="24">
        <v>6.8109367232889388</v>
      </c>
      <c r="M55" s="192"/>
      <c r="N55" s="186"/>
      <c r="O55" s="186"/>
    </row>
    <row r="56" spans="1:15">
      <c r="B56" s="43" t="s">
        <v>1347</v>
      </c>
      <c r="C56" s="258" t="s">
        <v>1348</v>
      </c>
      <c r="D56" s="43" t="s">
        <v>1349</v>
      </c>
      <c r="E56" s="24">
        <v>190.82954448000001</v>
      </c>
      <c r="F56" s="24">
        <v>5.3190172526436399</v>
      </c>
      <c r="G56" s="24">
        <v>199.03054875000001</v>
      </c>
      <c r="H56" s="24">
        <v>5.2820879698405658</v>
      </c>
      <c r="I56" s="24">
        <v>197.62620374000002</v>
      </c>
      <c r="J56" s="24">
        <v>5.6471369586378177</v>
      </c>
      <c r="K56" s="24">
        <v>-1.4043450099999859</v>
      </c>
      <c r="L56" s="24">
        <v>-0.7055926935939707</v>
      </c>
      <c r="M56" s="192"/>
      <c r="N56" s="186"/>
      <c r="O56" s="186"/>
    </row>
    <row r="57" spans="1:15">
      <c r="B57" s="43" t="s">
        <v>1350</v>
      </c>
      <c r="C57" s="258" t="s">
        <v>1351</v>
      </c>
      <c r="D57" s="43" t="s">
        <v>1352</v>
      </c>
      <c r="E57" s="24">
        <v>0.21159494000000001</v>
      </c>
      <c r="F57" s="24">
        <v>5.8978138814875817E-3</v>
      </c>
      <c r="G57" s="24">
        <v>0.16699877999999999</v>
      </c>
      <c r="H57" s="24">
        <v>4.4319942458886036E-3</v>
      </c>
      <c r="I57" s="24">
        <v>0.15427315</v>
      </c>
      <c r="J57" s="24">
        <v>4.408330426852917E-3</v>
      </c>
      <c r="K57" s="24">
        <v>-1.2725629999999988E-2</v>
      </c>
      <c r="L57" s="24">
        <v>-7.6201933930295711</v>
      </c>
      <c r="M57" s="192"/>
      <c r="N57" s="186"/>
      <c r="O57" s="186"/>
    </row>
    <row r="58" spans="1:15">
      <c r="B58" s="43" t="s">
        <v>1353</v>
      </c>
      <c r="C58" s="258" t="s">
        <v>1354</v>
      </c>
      <c r="D58" s="43" t="s">
        <v>1355</v>
      </c>
      <c r="E58" s="24">
        <v>43.940458140000004</v>
      </c>
      <c r="F58" s="24">
        <v>1.224758228987026</v>
      </c>
      <c r="G58" s="24">
        <v>45.711151700000002</v>
      </c>
      <c r="H58" s="24">
        <v>1.2131319840021648</v>
      </c>
      <c r="I58" s="24">
        <v>43.948651380000001</v>
      </c>
      <c r="J58" s="24">
        <v>1.2558256384705015</v>
      </c>
      <c r="K58" s="24">
        <v>-1.7625003200000009</v>
      </c>
      <c r="L58" s="24">
        <v>-3.8557337858542748</v>
      </c>
      <c r="M58" s="192"/>
      <c r="N58" s="186"/>
      <c r="O58" s="186"/>
    </row>
    <row r="59" spans="1:15">
      <c r="B59" s="43" t="s">
        <v>1356</v>
      </c>
      <c r="C59" s="258" t="s">
        <v>1357</v>
      </c>
      <c r="D59" s="43" t="s">
        <v>1358</v>
      </c>
      <c r="E59" s="24">
        <v>45.72414723</v>
      </c>
      <c r="F59" s="24">
        <v>1.2744752320271737</v>
      </c>
      <c r="G59" s="24">
        <v>47.46658953</v>
      </c>
      <c r="H59" s="24">
        <v>1.2597196917780851</v>
      </c>
      <c r="I59" s="24">
        <v>40.596901359999997</v>
      </c>
      <c r="J59" s="24">
        <v>1.1600499212029738</v>
      </c>
      <c r="K59" s="24">
        <v>-6.8696881700000034</v>
      </c>
      <c r="L59" s="24">
        <v>-14.472681180640121</v>
      </c>
      <c r="M59" s="192"/>
      <c r="N59" s="186"/>
      <c r="O59" s="186"/>
    </row>
    <row r="60" spans="1:15">
      <c r="B60" s="43" t="s">
        <v>1361</v>
      </c>
      <c r="C60" s="258" t="s">
        <v>1362</v>
      </c>
      <c r="D60" s="43" t="s">
        <v>1363</v>
      </c>
      <c r="E60" s="24">
        <v>8.99901E-3</v>
      </c>
      <c r="F60" s="24">
        <v>2.5083060160911957E-4</v>
      </c>
      <c r="G60" s="24">
        <v>1.04753E-2</v>
      </c>
      <c r="H60" s="24">
        <v>2.7800484125666599E-4</v>
      </c>
      <c r="I60" s="24">
        <v>8.3165100000000009E-3</v>
      </c>
      <c r="J60" s="24">
        <v>2.3764293448488321E-4</v>
      </c>
      <c r="K60" s="24">
        <v>-2.158789999999999E-3</v>
      </c>
      <c r="L60" s="24">
        <v>-20.608383530781925</v>
      </c>
      <c r="M60" s="192"/>
      <c r="N60" s="186"/>
      <c r="O60" s="186"/>
    </row>
    <row r="61" spans="1:15" ht="12.75" customHeight="1">
      <c r="B61" s="936" t="s">
        <v>93</v>
      </c>
      <c r="C61" s="936"/>
      <c r="D61" s="936"/>
      <c r="E61" s="19">
        <v>3587.6842547400001</v>
      </c>
      <c r="F61" s="19">
        <v>100.00000000000001</v>
      </c>
      <c r="G61" s="19">
        <v>3768.0279065099999</v>
      </c>
      <c r="H61" s="19">
        <v>100</v>
      </c>
      <c r="I61" s="19">
        <v>3499.5822695199995</v>
      </c>
      <c r="J61" s="19">
        <v>100</v>
      </c>
      <c r="K61" s="19">
        <v>-268.44563699000037</v>
      </c>
      <c r="L61" s="19">
        <v>-7.1243006594035148</v>
      </c>
    </row>
    <row r="62" spans="1:15" ht="12.75" customHeight="1">
      <c r="B62" s="41" t="s">
        <v>5739</v>
      </c>
      <c r="C62" s="41"/>
      <c r="D62" s="41"/>
      <c r="E62" s="273"/>
      <c r="F62" s="273"/>
      <c r="G62" s="273"/>
      <c r="H62" s="273"/>
      <c r="I62" s="273"/>
      <c r="J62" s="273"/>
      <c r="K62" s="273"/>
      <c r="L62" s="273"/>
    </row>
    <row r="63" spans="1:15" s="186" customFormat="1">
      <c r="A63" s="191"/>
      <c r="N63" s="191"/>
      <c r="O63" s="191"/>
    </row>
    <row r="64" spans="1:15" s="186" customFormat="1" hidden="1">
      <c r="A64" s="191"/>
      <c r="N64" s="191"/>
      <c r="O64" s="191"/>
    </row>
    <row r="65" spans="1:15" s="186" customFormat="1" hidden="1">
      <c r="A65" s="191"/>
      <c r="N65" s="191"/>
      <c r="O65" s="191"/>
    </row>
    <row r="66" spans="1:15" s="186" customFormat="1" hidden="1">
      <c r="A66" s="191"/>
      <c r="N66" s="191"/>
      <c r="O66" s="191"/>
    </row>
    <row r="67" spans="1:15" s="186" customFormat="1" hidden="1">
      <c r="A67" s="191"/>
      <c r="N67" s="191"/>
      <c r="O67" s="191"/>
    </row>
    <row r="68" spans="1:15" s="186" customFormat="1" hidden="1">
      <c r="A68" s="191"/>
      <c r="N68" s="191"/>
      <c r="O68" s="191"/>
    </row>
    <row r="69" spans="1:15" s="186" customFormat="1" hidden="1">
      <c r="A69" s="191"/>
      <c r="N69" s="191"/>
      <c r="O69" s="191"/>
    </row>
    <row r="70" spans="1:15" s="186" customFormat="1" hidden="1">
      <c r="A70" s="191"/>
      <c r="N70" s="191"/>
      <c r="O70" s="191"/>
    </row>
    <row r="71" spans="1:15" s="186" customFormat="1" hidden="1">
      <c r="A71" s="191"/>
      <c r="N71" s="191"/>
      <c r="O71" s="191"/>
    </row>
    <row r="72" spans="1:15" s="186" customFormat="1" hidden="1">
      <c r="A72" s="191"/>
      <c r="N72" s="191"/>
      <c r="O72" s="191"/>
    </row>
    <row r="73" spans="1:15" s="186" customFormat="1" hidden="1">
      <c r="A73" s="191"/>
      <c r="N73" s="191"/>
      <c r="O73" s="191"/>
    </row>
    <row r="74" spans="1:15" s="186" customFormat="1" hidden="1">
      <c r="A74" s="191"/>
      <c r="N74" s="191"/>
      <c r="O74" s="191"/>
    </row>
    <row r="75" spans="1:15" s="186" customFormat="1" hidden="1">
      <c r="A75" s="191"/>
      <c r="N75" s="191"/>
      <c r="O75" s="191"/>
    </row>
    <row r="76" spans="1:15" s="186" customFormat="1" hidden="1">
      <c r="A76" s="191"/>
      <c r="N76" s="191"/>
      <c r="O76" s="191"/>
    </row>
    <row r="77" spans="1:15" s="186" customFormat="1" hidden="1">
      <c r="A77" s="191"/>
      <c r="N77" s="191"/>
      <c r="O77" s="191"/>
    </row>
    <row r="78" spans="1:15" s="186" customFormat="1" hidden="1">
      <c r="A78" s="191"/>
      <c r="N78" s="191"/>
      <c r="O78" s="191"/>
    </row>
    <row r="79" spans="1:15" s="186" customFormat="1" hidden="1">
      <c r="A79" s="191"/>
      <c r="N79" s="191"/>
      <c r="O79" s="191"/>
    </row>
    <row r="80" spans="1:15" s="186" customFormat="1" hidden="1">
      <c r="A80" s="191"/>
      <c r="N80" s="191"/>
      <c r="O80" s="191"/>
    </row>
    <row r="81" spans="1:15" s="186" customFormat="1" hidden="1">
      <c r="A81" s="191"/>
      <c r="N81" s="191"/>
      <c r="O81" s="191"/>
    </row>
    <row r="82" spans="1:15" s="186" customFormat="1" hidden="1">
      <c r="A82" s="191"/>
      <c r="N82" s="191"/>
      <c r="O82" s="191"/>
    </row>
    <row r="83" spans="1:15" s="186" customFormat="1" hidden="1">
      <c r="A83" s="191"/>
      <c r="N83" s="191"/>
      <c r="O83" s="191"/>
    </row>
    <row r="84" spans="1:15" s="186" customFormat="1" hidden="1">
      <c r="A84" s="191"/>
      <c r="N84" s="191"/>
      <c r="O84" s="191"/>
    </row>
    <row r="85" spans="1:15" s="186" customFormat="1" hidden="1">
      <c r="A85" s="191"/>
      <c r="N85" s="191"/>
      <c r="O85" s="191"/>
    </row>
    <row r="86" spans="1:15" s="186" customFormat="1" hidden="1">
      <c r="A86" s="191"/>
      <c r="N86" s="191"/>
      <c r="O86" s="191"/>
    </row>
    <row r="87" spans="1:15" s="186" customFormat="1" hidden="1">
      <c r="A87" s="191"/>
      <c r="N87" s="191"/>
      <c r="O87" s="191"/>
    </row>
    <row r="88" spans="1:15" s="186" customFormat="1" hidden="1">
      <c r="A88" s="191"/>
      <c r="N88" s="191"/>
      <c r="O88" s="191"/>
    </row>
    <row r="89" spans="1:15" s="186" customFormat="1" hidden="1">
      <c r="A89" s="191"/>
      <c r="N89" s="191"/>
      <c r="O89" s="191"/>
    </row>
    <row r="90" spans="1:15" s="186" customFormat="1" hidden="1">
      <c r="A90" s="191"/>
      <c r="N90" s="191"/>
      <c r="O90" s="191"/>
    </row>
    <row r="91" spans="1:15" s="186" customFormat="1" hidden="1">
      <c r="A91" s="191"/>
      <c r="N91" s="191"/>
      <c r="O91" s="191"/>
    </row>
    <row r="92" spans="1:15" s="186" customFormat="1" hidden="1">
      <c r="A92" s="191"/>
      <c r="N92" s="191"/>
      <c r="O92" s="191"/>
    </row>
    <row r="93" spans="1:15" s="186" customFormat="1" hidden="1">
      <c r="A93" s="191"/>
      <c r="N93" s="191"/>
      <c r="O93" s="191"/>
    </row>
    <row r="94" spans="1:15" s="186" customFormat="1" hidden="1">
      <c r="A94" s="191"/>
      <c r="N94" s="191"/>
      <c r="O94" s="191"/>
    </row>
  </sheetData>
  <mergeCells count="20">
    <mergeCell ref="B3:L3"/>
    <mergeCell ref="B39:D39"/>
    <mergeCell ref="B42:L42"/>
    <mergeCell ref="B43:L43"/>
    <mergeCell ref="B5:B7"/>
    <mergeCell ref="C5:C7"/>
    <mergeCell ref="D5:D7"/>
    <mergeCell ref="E5:F6"/>
    <mergeCell ref="G5:H6"/>
    <mergeCell ref="I5:J6"/>
    <mergeCell ref="K5:L6"/>
    <mergeCell ref="B4:L4"/>
    <mergeCell ref="G45:H46"/>
    <mergeCell ref="I45:J46"/>
    <mergeCell ref="K45:L46"/>
    <mergeCell ref="B61:D61"/>
    <mergeCell ref="B45:B47"/>
    <mergeCell ref="C45:C47"/>
    <mergeCell ref="D45:D47"/>
    <mergeCell ref="E45:F46"/>
  </mergeCells>
  <printOptions horizontalCentered="1" verticalCentered="1"/>
  <pageMargins left="0.19685039370078741" right="0.19685039370078741" top="0.39370078740157483" bottom="0.39370078740157483" header="0.39370078740157483" footer="0.39370078740157483"/>
  <pageSetup paperSize="9" scale="69" orientation="landscape" r:id="rId1"/>
  <headerFooter alignWithMargins="0">
    <oddFooter>&amp;L&amp;7DGO/DSConta-»AT</oddFooter>
  </headerFooter>
  <drawing r:id="rId2"/>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5ADA-E58F-4A8A-8A0B-2DB21AFAD429}">
  <sheetPr codeName="Folha150">
    <tabColor rgb="FF0035BA"/>
  </sheetPr>
  <dimension ref="A1:V12"/>
  <sheetViews>
    <sheetView showGridLines="0" zoomScaleNormal="100" workbookViewId="0">
      <selection activeCell="B3" sqref="B3:K3"/>
    </sheetView>
  </sheetViews>
  <sheetFormatPr baseColWidth="10" defaultColWidth="0" defaultRowHeight="14" zeroHeight="1"/>
  <cols>
    <col min="1" max="1" width="6.5" style="191" bestFit="1" customWidth="1"/>
    <col min="2" max="2" width="8.33203125" style="191" customWidth="1"/>
    <col min="3" max="3" width="18.1640625" style="191" customWidth="1"/>
    <col min="4" max="4" width="8.6640625" style="191" customWidth="1"/>
    <col min="5" max="5" width="7.5" style="191" customWidth="1"/>
    <col min="6" max="6" width="8.6640625" style="191" customWidth="1"/>
    <col min="7" max="7" width="7.5" style="191" customWidth="1"/>
    <col min="8" max="8" width="8.6640625" style="191" customWidth="1"/>
    <col min="9" max="9" width="7.5" style="191" customWidth="1"/>
    <col min="10" max="10" width="8.6640625" style="191" customWidth="1"/>
    <col min="11" max="11" width="7.5" style="191" customWidth="1"/>
    <col min="12" max="12" width="27.5" style="191" customWidth="1"/>
    <col min="13" max="13" width="6.5" style="191" hidden="1" customWidth="1"/>
    <col min="14" max="14" width="26.1640625" style="191" hidden="1" customWidth="1"/>
    <col min="15" max="15" width="13.5" style="191" hidden="1" customWidth="1"/>
    <col min="16" max="16" width="7.5" style="191" hidden="1" customWidth="1"/>
    <col min="17" max="17" width="10.5" style="191" hidden="1" customWidth="1"/>
    <col min="18" max="18" width="7.5" style="191" hidden="1" customWidth="1"/>
    <col min="19" max="19" width="10.5" style="191" hidden="1" customWidth="1"/>
    <col min="20" max="20" width="7.1640625" style="191" hidden="1" customWidth="1"/>
    <col min="21" max="21" width="10.5" style="191" hidden="1" customWidth="1"/>
    <col min="22" max="22" width="7.5" style="191" hidden="1" customWidth="1"/>
    <col min="23" max="16384" width="12.1640625" style="191" hidden="1"/>
  </cols>
  <sheetData>
    <row r="1" spans="1:15" customFormat="1" ht="100" customHeight="1">
      <c r="A1" s="42" t="s">
        <v>50</v>
      </c>
    </row>
    <row r="2" spans="1:15" s="9" customFormat="1" ht="16">
      <c r="B2" s="9" t="s">
        <v>5465</v>
      </c>
    </row>
    <row r="3" spans="1:15" s="10" customFormat="1" ht="12" customHeight="1">
      <c r="B3" s="790" t="s">
        <v>51</v>
      </c>
      <c r="C3" s="790"/>
      <c r="D3" s="790"/>
      <c r="E3" s="790"/>
      <c r="F3" s="790"/>
      <c r="G3" s="790"/>
      <c r="H3" s="790"/>
      <c r="I3" s="790"/>
      <c r="J3" s="790"/>
      <c r="K3" s="790"/>
    </row>
    <row r="4" spans="1:15" ht="12.75" customHeight="1">
      <c r="B4" s="797" t="s">
        <v>1138</v>
      </c>
      <c r="C4" s="797" t="s">
        <v>332</v>
      </c>
      <c r="D4" s="797">
        <v>2021</v>
      </c>
      <c r="E4" s="827"/>
      <c r="F4" s="797">
        <v>2022</v>
      </c>
      <c r="G4" s="827"/>
      <c r="H4" s="797">
        <v>2023</v>
      </c>
      <c r="I4" s="827"/>
      <c r="J4" s="797" t="s">
        <v>1154</v>
      </c>
      <c r="K4" s="797"/>
    </row>
    <row r="5" spans="1:15" ht="12.75" customHeight="1">
      <c r="B5" s="797"/>
      <c r="C5" s="797"/>
      <c r="D5" s="827"/>
      <c r="E5" s="827"/>
      <c r="F5" s="827"/>
      <c r="G5" s="827"/>
      <c r="H5" s="827"/>
      <c r="I5" s="827"/>
      <c r="J5" s="797"/>
      <c r="K5" s="797"/>
    </row>
    <row r="6" spans="1:15" ht="12.75" customHeight="1">
      <c r="B6" s="797"/>
      <c r="C6" s="797"/>
      <c r="D6" s="11" t="s">
        <v>83</v>
      </c>
      <c r="E6" s="11" t="s">
        <v>84</v>
      </c>
      <c r="F6" s="11" t="s">
        <v>83</v>
      </c>
      <c r="G6" s="11" t="s">
        <v>84</v>
      </c>
      <c r="H6" s="11" t="s">
        <v>83</v>
      </c>
      <c r="I6" s="11" t="s">
        <v>84</v>
      </c>
      <c r="J6" s="11" t="s">
        <v>83</v>
      </c>
      <c r="K6" s="11" t="s">
        <v>84</v>
      </c>
    </row>
    <row r="7" spans="1:15" ht="12.75" customHeight="1">
      <c r="B7" s="43" t="s">
        <v>1140</v>
      </c>
      <c r="C7" s="43" t="s">
        <v>1141</v>
      </c>
      <c r="D7" s="119">
        <v>123.94991743000001</v>
      </c>
      <c r="E7" s="119">
        <v>7.9674972865079159</v>
      </c>
      <c r="F7" s="119">
        <v>130.48138152000001</v>
      </c>
      <c r="G7" s="119">
        <v>6.4421200937687315</v>
      </c>
      <c r="H7" s="119">
        <v>181.08469979</v>
      </c>
      <c r="I7" s="119">
        <v>8.7647114184244348</v>
      </c>
      <c r="J7" s="119">
        <v>50.603318269999988</v>
      </c>
      <c r="K7" s="119">
        <v>38.78202214025729</v>
      </c>
      <c r="L7" s="186"/>
      <c r="M7" s="186"/>
      <c r="N7" s="186"/>
      <c r="O7" s="187"/>
    </row>
    <row r="8" spans="1:15" ht="12.75" customHeight="1">
      <c r="B8" s="43" t="s">
        <v>1144</v>
      </c>
      <c r="C8" s="43" t="s">
        <v>1145</v>
      </c>
      <c r="D8" s="119">
        <v>472.57522978999998</v>
      </c>
      <c r="E8" s="119">
        <v>30.377122785491789</v>
      </c>
      <c r="F8" s="119">
        <v>534.25895585000001</v>
      </c>
      <c r="G8" s="119">
        <v>26.377405838775843</v>
      </c>
      <c r="H8" s="119">
        <v>587.5010404300001</v>
      </c>
      <c r="I8" s="119">
        <v>28.435737990921169</v>
      </c>
      <c r="J8" s="119">
        <v>53.242084580000096</v>
      </c>
      <c r="K8" s="119">
        <v>9.9655951476363249</v>
      </c>
      <c r="L8" s="186"/>
      <c r="M8" s="186"/>
      <c r="N8" s="186"/>
      <c r="O8" s="187"/>
    </row>
    <row r="9" spans="1:15">
      <c r="B9" s="43" t="s">
        <v>1149</v>
      </c>
      <c r="C9" s="43" t="s">
        <v>1150</v>
      </c>
      <c r="D9" s="119">
        <v>959.16935724999996</v>
      </c>
      <c r="E9" s="119">
        <v>61.655379928000286</v>
      </c>
      <c r="F9" s="119">
        <v>1360.70128155</v>
      </c>
      <c r="G9" s="119">
        <v>67.180474067455421</v>
      </c>
      <c r="H9" s="119">
        <v>1297.4799993700001</v>
      </c>
      <c r="I9" s="119">
        <v>62.799550590654398</v>
      </c>
      <c r="J9" s="119">
        <v>-63.221282179999889</v>
      </c>
      <c r="K9" s="119">
        <v>-4.6462278706744042</v>
      </c>
      <c r="L9" s="186"/>
      <c r="M9" s="186"/>
      <c r="N9" s="186"/>
      <c r="O9" s="187"/>
    </row>
    <row r="10" spans="1:15" ht="12.75" customHeight="1">
      <c r="B10" s="941" t="s">
        <v>93</v>
      </c>
      <c r="C10" s="941"/>
      <c r="D10" s="19">
        <v>1555.6945044700001</v>
      </c>
      <c r="E10" s="19">
        <v>100</v>
      </c>
      <c r="F10" s="19">
        <v>2025.4416189200001</v>
      </c>
      <c r="G10" s="19">
        <v>100</v>
      </c>
      <c r="H10" s="19">
        <v>2066.0657395900002</v>
      </c>
      <c r="I10" s="19">
        <v>100</v>
      </c>
      <c r="J10" s="19">
        <v>40.624120670000195</v>
      </c>
      <c r="K10" s="19">
        <v>2.0056920076354343</v>
      </c>
      <c r="L10" s="186"/>
      <c r="M10" s="186"/>
      <c r="N10" s="186"/>
      <c r="O10" s="187"/>
    </row>
    <row r="11" spans="1:15" ht="12.75" customHeight="1">
      <c r="B11" s="865" t="s">
        <v>5739</v>
      </c>
      <c r="C11" s="865"/>
      <c r="D11" s="865"/>
      <c r="E11" s="865"/>
      <c r="F11" s="865"/>
      <c r="G11" s="865"/>
      <c r="H11" s="865"/>
      <c r="I11" s="865"/>
      <c r="J11" s="865"/>
      <c r="K11" s="865"/>
      <c r="L11" s="186"/>
    </row>
    <row r="12" spans="1:15">
      <c r="D12" s="213"/>
      <c r="E12" s="213"/>
      <c r="F12" s="213"/>
      <c r="G12" s="213"/>
      <c r="H12" s="213"/>
      <c r="I12" s="213"/>
      <c r="J12" s="213"/>
      <c r="K12" s="213"/>
    </row>
  </sheetData>
  <mergeCells count="9">
    <mergeCell ref="B3:K3"/>
    <mergeCell ref="B10:C10"/>
    <mergeCell ref="B11:K11"/>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oddFooter>&amp;L&amp;7DGO/DSConta-»AT</oddFooter>
  </headerFooter>
  <drawing r:id="rId2"/>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D416-A88E-40B7-87B5-1A6FCCCA3BCB}">
  <sheetPr codeName="Folha151">
    <tabColor rgb="FF0035BA"/>
  </sheetPr>
  <dimension ref="A1:U33"/>
  <sheetViews>
    <sheetView showGridLines="0" zoomScaleNormal="100" workbookViewId="0">
      <selection activeCell="B3" sqref="B3:K3"/>
    </sheetView>
  </sheetViews>
  <sheetFormatPr baseColWidth="10" defaultColWidth="0" defaultRowHeight="14" zeroHeight="1"/>
  <cols>
    <col min="1" max="1" width="10.5" style="190" bestFit="1" customWidth="1"/>
    <col min="2" max="2" width="12.83203125" style="190" customWidth="1"/>
    <col min="3" max="3" width="45.5" style="190" bestFit="1" customWidth="1"/>
    <col min="4" max="4" width="9.33203125" style="190" customWidth="1"/>
    <col min="5" max="5" width="7.5" style="190" customWidth="1"/>
    <col min="6" max="6" width="9.33203125" style="190" customWidth="1"/>
    <col min="7" max="7" width="7.5" style="190" customWidth="1"/>
    <col min="8" max="8" width="9.33203125" style="190" customWidth="1"/>
    <col min="9" max="9" width="7.5" style="190" customWidth="1"/>
    <col min="10" max="10" width="9.33203125" style="190" customWidth="1"/>
    <col min="11" max="11" width="7.5" style="186" customWidth="1"/>
    <col min="12" max="12" width="7.33203125" style="186" customWidth="1"/>
    <col min="13" max="13" width="15.5" style="186" hidden="1" customWidth="1"/>
    <col min="14" max="19" width="0" style="186" hidden="1" customWidth="1"/>
    <col min="20" max="21" width="0" style="191" hidden="1" customWidth="1"/>
    <col min="22" max="16384" width="12.1640625" style="191" hidden="1"/>
  </cols>
  <sheetData>
    <row r="1" spans="1:21" customFormat="1" ht="100" customHeight="1">
      <c r="A1" s="42" t="s">
        <v>50</v>
      </c>
    </row>
    <row r="2" spans="1:21" s="9" customFormat="1" ht="16">
      <c r="B2" s="9" t="s">
        <v>5464</v>
      </c>
    </row>
    <row r="3" spans="1:21" s="10" customFormat="1" ht="12" customHeight="1">
      <c r="B3" s="790" t="s">
        <v>51</v>
      </c>
      <c r="C3" s="790"/>
      <c r="D3" s="790"/>
      <c r="E3" s="790"/>
      <c r="F3" s="790"/>
      <c r="G3" s="790"/>
      <c r="H3" s="790"/>
      <c r="I3" s="790"/>
      <c r="J3" s="790"/>
      <c r="K3" s="790"/>
    </row>
    <row r="4" spans="1:21" s="186" customFormat="1" ht="12.75" customHeight="1">
      <c r="A4" s="259"/>
      <c r="B4" s="797" t="s">
        <v>1364</v>
      </c>
      <c r="C4" s="797" t="s">
        <v>1365</v>
      </c>
      <c r="D4" s="797">
        <v>2021</v>
      </c>
      <c r="E4" s="827"/>
      <c r="F4" s="797">
        <v>2022</v>
      </c>
      <c r="G4" s="827"/>
      <c r="H4" s="797">
        <v>2023</v>
      </c>
      <c r="I4" s="827"/>
      <c r="J4" s="797" t="s">
        <v>1154</v>
      </c>
      <c r="K4" s="797"/>
      <c r="U4" s="191"/>
    </row>
    <row r="5" spans="1:21" s="186" customFormat="1" ht="12.75" customHeight="1">
      <c r="A5" s="259"/>
      <c r="B5" s="797"/>
      <c r="C5" s="797"/>
      <c r="D5" s="827"/>
      <c r="E5" s="827"/>
      <c r="F5" s="827"/>
      <c r="G5" s="827"/>
      <c r="H5" s="827"/>
      <c r="I5" s="827"/>
      <c r="J5" s="797"/>
      <c r="K5" s="797"/>
      <c r="U5" s="191"/>
    </row>
    <row r="6" spans="1:21" s="186" customFormat="1" ht="12.75" customHeight="1">
      <c r="A6" s="259"/>
      <c r="B6" s="797"/>
      <c r="C6" s="797"/>
      <c r="D6" s="11" t="s">
        <v>83</v>
      </c>
      <c r="E6" s="11" t="s">
        <v>84</v>
      </c>
      <c r="F6" s="11" t="s">
        <v>83</v>
      </c>
      <c r="G6" s="11" t="s">
        <v>84</v>
      </c>
      <c r="H6" s="11" t="s">
        <v>83</v>
      </c>
      <c r="I6" s="11" t="s">
        <v>84</v>
      </c>
      <c r="J6" s="11" t="s">
        <v>83</v>
      </c>
      <c r="K6" s="11" t="s">
        <v>84</v>
      </c>
      <c r="U6" s="191"/>
    </row>
    <row r="7" spans="1:21" s="186" customFormat="1" ht="12.75" customHeight="1">
      <c r="A7" s="259"/>
      <c r="B7" s="43" t="s">
        <v>1155</v>
      </c>
      <c r="C7" s="43" t="s">
        <v>1156</v>
      </c>
      <c r="D7" s="24">
        <v>0</v>
      </c>
      <c r="E7" s="24">
        <v>0</v>
      </c>
      <c r="F7" s="24">
        <v>0</v>
      </c>
      <c r="G7" s="24">
        <v>0</v>
      </c>
      <c r="H7" s="24">
        <v>0</v>
      </c>
      <c r="I7" s="24">
        <v>0</v>
      </c>
      <c r="J7" s="24">
        <v>0</v>
      </c>
      <c r="K7" s="24" t="s">
        <v>1148</v>
      </c>
      <c r="N7" s="196"/>
      <c r="O7" s="187"/>
      <c r="U7" s="191"/>
    </row>
    <row r="8" spans="1:21" s="186" customFormat="1" ht="12.75" customHeight="1">
      <c r="A8" s="259"/>
      <c r="B8" s="43" t="s">
        <v>1157</v>
      </c>
      <c r="C8" s="43" t="s">
        <v>1158</v>
      </c>
      <c r="D8" s="24">
        <v>3.06026329</v>
      </c>
      <c r="E8" s="24">
        <v>0.19671364019136789</v>
      </c>
      <c r="F8" s="24">
        <v>3.4054691299999962</v>
      </c>
      <c r="G8" s="24">
        <v>0.16813464768319764</v>
      </c>
      <c r="H8" s="24">
        <v>4.1776674500000004</v>
      </c>
      <c r="I8" s="24">
        <v>0.20220399428476257</v>
      </c>
      <c r="J8" s="24">
        <v>0.77219832000000421</v>
      </c>
      <c r="K8" s="24">
        <v>22.67524063564203</v>
      </c>
      <c r="N8" s="196"/>
      <c r="O8" s="187"/>
      <c r="U8" s="191"/>
    </row>
    <row r="9" spans="1:21" s="186" customFormat="1" ht="12.75" customHeight="1">
      <c r="A9" s="259"/>
      <c r="B9" s="43" t="s">
        <v>1159</v>
      </c>
      <c r="C9" s="43" t="s">
        <v>1160</v>
      </c>
      <c r="D9" s="24">
        <v>0</v>
      </c>
      <c r="E9" s="24">
        <v>0</v>
      </c>
      <c r="F9" s="24">
        <v>0</v>
      </c>
      <c r="G9" s="24">
        <v>0</v>
      </c>
      <c r="H9" s="24">
        <v>0</v>
      </c>
      <c r="I9" s="24">
        <v>0</v>
      </c>
      <c r="J9" s="24">
        <v>0</v>
      </c>
      <c r="K9" s="24" t="s">
        <v>1148</v>
      </c>
      <c r="N9" s="196"/>
      <c r="O9" s="187"/>
      <c r="U9" s="191"/>
    </row>
    <row r="10" spans="1:21" s="186" customFormat="1" ht="12.75" customHeight="1">
      <c r="A10" s="259"/>
      <c r="B10" s="43" t="s">
        <v>1161</v>
      </c>
      <c r="C10" s="43" t="s">
        <v>1162</v>
      </c>
      <c r="D10" s="24">
        <v>1100.4813850600001</v>
      </c>
      <c r="E10" s="24">
        <v>70.738913192659012</v>
      </c>
      <c r="F10" s="24">
        <v>1528.5312162799999</v>
      </c>
      <c r="G10" s="24">
        <v>75.466565019782635</v>
      </c>
      <c r="H10" s="24">
        <v>1522.4056147999997</v>
      </c>
      <c r="I10" s="24">
        <v>73.686213639170717</v>
      </c>
      <c r="J10" s="24">
        <v>-6.125601480000114</v>
      </c>
      <c r="K10" s="24">
        <v>-0.4007508263330104</v>
      </c>
      <c r="N10" s="196"/>
      <c r="O10" s="187"/>
      <c r="U10" s="191"/>
    </row>
    <row r="11" spans="1:21" s="186" customFormat="1" ht="12.75" customHeight="1">
      <c r="A11" s="259"/>
      <c r="B11" s="148" t="s">
        <v>1163</v>
      </c>
      <c r="C11" s="148" t="s">
        <v>1164</v>
      </c>
      <c r="D11" s="24">
        <v>7.2182650000000015E-2</v>
      </c>
      <c r="E11" s="24">
        <v>4.6398987585670928E-3</v>
      </c>
      <c r="F11" s="24">
        <v>9.2470010000000005E-2</v>
      </c>
      <c r="G11" s="24">
        <v>4.5654246035146942E-3</v>
      </c>
      <c r="H11" s="24">
        <v>3.7377199999999999E-3</v>
      </c>
      <c r="I11" s="24">
        <v>1.8091002277312489E-4</v>
      </c>
      <c r="J11" s="24">
        <v>-8.8732290000000005E-2</v>
      </c>
      <c r="K11" s="24">
        <v>-95.957911110856372</v>
      </c>
      <c r="N11" s="196"/>
      <c r="O11" s="187"/>
      <c r="U11" s="191"/>
    </row>
    <row r="12" spans="1:21" s="186" customFormat="1" ht="12.75" customHeight="1">
      <c r="A12" s="259"/>
      <c r="B12" s="148" t="s">
        <v>1165</v>
      </c>
      <c r="C12" s="148" t="s">
        <v>1166</v>
      </c>
      <c r="D12" s="24">
        <v>70.287402349999994</v>
      </c>
      <c r="E12" s="24">
        <v>4.518072291702655</v>
      </c>
      <c r="F12" s="24">
        <v>86.047553239999999</v>
      </c>
      <c r="G12" s="24">
        <v>4.248335396893939</v>
      </c>
      <c r="H12" s="24">
        <v>86.918484120000002</v>
      </c>
      <c r="I12" s="24">
        <v>4.2069563641885148</v>
      </c>
      <c r="J12" s="24">
        <v>0.87093088000000307</v>
      </c>
      <c r="K12" s="24">
        <v>1.0121506622865168</v>
      </c>
      <c r="N12" s="196"/>
      <c r="O12" s="187"/>
      <c r="U12" s="191"/>
    </row>
    <row r="13" spans="1:21" s="186" customFormat="1" ht="12.75" customHeight="1">
      <c r="A13" s="259"/>
      <c r="B13" s="148" t="s">
        <v>1167</v>
      </c>
      <c r="C13" s="148" t="s">
        <v>1168</v>
      </c>
      <c r="D13" s="24">
        <v>0</v>
      </c>
      <c r="E13" s="24">
        <v>0</v>
      </c>
      <c r="F13" s="24">
        <v>0</v>
      </c>
      <c r="G13" s="24">
        <v>0</v>
      </c>
      <c r="H13" s="24">
        <v>0</v>
      </c>
      <c r="I13" s="24">
        <v>0</v>
      </c>
      <c r="J13" s="24">
        <v>0</v>
      </c>
      <c r="K13" s="24" t="s">
        <v>1148</v>
      </c>
      <c r="N13" s="196"/>
      <c r="O13" s="187"/>
      <c r="U13" s="191"/>
    </row>
    <row r="14" spans="1:21" s="186" customFormat="1" ht="12.75" customHeight="1">
      <c r="A14" s="259"/>
      <c r="B14" s="148" t="s">
        <v>1169</v>
      </c>
      <c r="C14" s="148" t="s">
        <v>1170</v>
      </c>
      <c r="D14" s="24">
        <v>0</v>
      </c>
      <c r="E14" s="24">
        <v>0</v>
      </c>
      <c r="F14" s="24">
        <v>0</v>
      </c>
      <c r="G14" s="24">
        <v>0</v>
      </c>
      <c r="H14" s="24">
        <v>0</v>
      </c>
      <c r="I14" s="24">
        <v>0</v>
      </c>
      <c r="J14" s="24">
        <v>0</v>
      </c>
      <c r="K14" s="24" t="s">
        <v>1148</v>
      </c>
      <c r="N14" s="196"/>
      <c r="O14" s="187"/>
      <c r="U14" s="191"/>
    </row>
    <row r="15" spans="1:21" s="186" customFormat="1" ht="12.75" customHeight="1">
      <c r="A15" s="259"/>
      <c r="B15" s="148" t="s">
        <v>1171</v>
      </c>
      <c r="C15" s="148" t="s">
        <v>1172</v>
      </c>
      <c r="D15" s="24">
        <v>0</v>
      </c>
      <c r="E15" s="24">
        <v>0</v>
      </c>
      <c r="F15" s="24">
        <v>0</v>
      </c>
      <c r="G15" s="24">
        <v>0</v>
      </c>
      <c r="H15" s="24">
        <v>0</v>
      </c>
      <c r="I15" s="24">
        <v>0</v>
      </c>
      <c r="J15" s="24">
        <v>0</v>
      </c>
      <c r="K15" s="24" t="s">
        <v>1148</v>
      </c>
      <c r="N15" s="196"/>
      <c r="O15" s="187"/>
      <c r="U15" s="191"/>
    </row>
    <row r="16" spans="1:21" s="186" customFormat="1" ht="12.75" customHeight="1">
      <c r="A16" s="259"/>
      <c r="B16" s="148" t="s">
        <v>1173</v>
      </c>
      <c r="C16" s="148" t="s">
        <v>1174</v>
      </c>
      <c r="D16" s="24">
        <v>0</v>
      </c>
      <c r="E16" s="24">
        <v>0</v>
      </c>
      <c r="F16" s="24">
        <v>0</v>
      </c>
      <c r="G16" s="24">
        <v>0</v>
      </c>
      <c r="H16" s="24">
        <v>0</v>
      </c>
      <c r="I16" s="24">
        <v>0</v>
      </c>
      <c r="J16" s="24">
        <v>0</v>
      </c>
      <c r="K16" s="24" t="s">
        <v>1148</v>
      </c>
      <c r="N16" s="196"/>
      <c r="O16" s="187"/>
      <c r="U16" s="191"/>
    </row>
    <row r="17" spans="1:21" s="186" customFormat="1" ht="12.75" customHeight="1">
      <c r="A17" s="259"/>
      <c r="B17" s="148" t="s">
        <v>1175</v>
      </c>
      <c r="C17" s="148" t="s">
        <v>1176</v>
      </c>
      <c r="D17" s="24">
        <v>3.1342123699999997</v>
      </c>
      <c r="E17" s="24">
        <v>0.20146708502179708</v>
      </c>
      <c r="F17" s="24">
        <v>3.3089965300000008</v>
      </c>
      <c r="G17" s="24">
        <v>0.16337160741095141</v>
      </c>
      <c r="H17" s="24">
        <v>4.8075473199999994</v>
      </c>
      <c r="I17" s="24">
        <v>0.23269091722870508</v>
      </c>
      <c r="J17" s="24">
        <v>1.4985507899999986</v>
      </c>
      <c r="K17" s="24">
        <v>45.287167164239918</v>
      </c>
      <c r="N17" s="196"/>
      <c r="O17" s="187"/>
      <c r="U17" s="191"/>
    </row>
    <row r="18" spans="1:21" s="186" customFormat="1" ht="12.75" customHeight="1">
      <c r="A18" s="259"/>
      <c r="B18" s="148" t="s">
        <v>1177</v>
      </c>
      <c r="C18" s="148" t="s">
        <v>1178</v>
      </c>
      <c r="D18" s="24">
        <v>0</v>
      </c>
      <c r="E18" s="24">
        <v>0</v>
      </c>
      <c r="F18" s="24">
        <v>0</v>
      </c>
      <c r="G18" s="24">
        <v>0</v>
      </c>
      <c r="H18" s="24">
        <v>0</v>
      </c>
      <c r="I18" s="24">
        <v>0</v>
      </c>
      <c r="J18" s="24">
        <v>0</v>
      </c>
      <c r="K18" s="24" t="s">
        <v>1148</v>
      </c>
      <c r="N18" s="196"/>
      <c r="O18" s="187"/>
      <c r="U18" s="191"/>
    </row>
    <row r="19" spans="1:21" s="186" customFormat="1" ht="12.75" customHeight="1">
      <c r="A19" s="259"/>
      <c r="B19" s="148" t="s">
        <v>1179</v>
      </c>
      <c r="C19" s="148" t="s">
        <v>704</v>
      </c>
      <c r="D19" s="24">
        <v>1026.9875876900001</v>
      </c>
      <c r="E19" s="24">
        <v>66.014733917175988</v>
      </c>
      <c r="F19" s="24">
        <v>1439.0821964999998</v>
      </c>
      <c r="G19" s="24">
        <v>71.050292590874236</v>
      </c>
      <c r="H19" s="24">
        <v>1430.6758456399998</v>
      </c>
      <c r="I19" s="24">
        <v>69.246385447730731</v>
      </c>
      <c r="J19" s="24">
        <v>-8.406350859999975</v>
      </c>
      <c r="K19" s="24">
        <v>-0.58414667907400364</v>
      </c>
      <c r="N19" s="196"/>
      <c r="O19" s="187"/>
      <c r="U19" s="191"/>
    </row>
    <row r="20" spans="1:21" s="186" customFormat="1" ht="12.75" customHeight="1">
      <c r="A20" s="259"/>
      <c r="B20" s="43" t="s">
        <v>1180</v>
      </c>
      <c r="C20" s="43" t="s">
        <v>1181</v>
      </c>
      <c r="D20" s="24">
        <v>3.9684899999999999E-3</v>
      </c>
      <c r="E20" s="24">
        <v>2.5509442815393888E-4</v>
      </c>
      <c r="F20" s="24">
        <v>0.56564447000000007</v>
      </c>
      <c r="G20" s="24">
        <v>2.7926969837896953E-2</v>
      </c>
      <c r="H20" s="24">
        <v>0.70774537000000004</v>
      </c>
      <c r="I20" s="24">
        <v>3.4255704280757707E-2</v>
      </c>
      <c r="J20" s="24">
        <v>0.14210089999999997</v>
      </c>
      <c r="K20" s="24">
        <v>25.121946299589908</v>
      </c>
      <c r="N20" s="196"/>
      <c r="O20" s="187"/>
      <c r="U20" s="191"/>
    </row>
    <row r="21" spans="1:21" s="186" customFormat="1" ht="12.75" customHeight="1">
      <c r="A21" s="259"/>
      <c r="B21" s="43" t="s">
        <v>1182</v>
      </c>
      <c r="C21" s="43" t="s">
        <v>1183</v>
      </c>
      <c r="D21" s="24">
        <v>0.16274195</v>
      </c>
      <c r="E21" s="24">
        <v>1.0461048074181091E-2</v>
      </c>
      <c r="F21" s="24">
        <v>0.20598604000000001</v>
      </c>
      <c r="G21" s="24">
        <v>1.0169932229882552E-2</v>
      </c>
      <c r="H21" s="24">
        <v>0.23741957999999999</v>
      </c>
      <c r="I21" s="24">
        <v>1.1491385557127273E-2</v>
      </c>
      <c r="J21" s="24">
        <v>3.1433539999999982E-2</v>
      </c>
      <c r="K21" s="24">
        <v>15.26003412658449</v>
      </c>
      <c r="N21" s="196"/>
      <c r="O21" s="187"/>
      <c r="U21" s="191"/>
    </row>
    <row r="22" spans="1:21" s="186" customFormat="1" ht="12.75" customHeight="1">
      <c r="A22" s="259"/>
      <c r="B22" s="43" t="s">
        <v>1184</v>
      </c>
      <c r="C22" s="43" t="s">
        <v>69</v>
      </c>
      <c r="D22" s="24">
        <v>0</v>
      </c>
      <c r="E22" s="24">
        <v>0</v>
      </c>
      <c r="F22" s="24">
        <v>0</v>
      </c>
      <c r="G22" s="24">
        <v>0</v>
      </c>
      <c r="H22" s="24">
        <v>0</v>
      </c>
      <c r="I22" s="24">
        <v>0</v>
      </c>
      <c r="J22" s="24">
        <v>0</v>
      </c>
      <c r="K22" s="24" t="s">
        <v>1148</v>
      </c>
      <c r="N22" s="196"/>
      <c r="O22" s="187"/>
      <c r="U22" s="191"/>
    </row>
    <row r="23" spans="1:21" s="186" customFormat="1" ht="12.75" customHeight="1">
      <c r="A23" s="259"/>
      <c r="B23" s="43" t="s">
        <v>1185</v>
      </c>
      <c r="C23" s="43" t="s">
        <v>1186</v>
      </c>
      <c r="D23" s="24">
        <v>6.2892197400000001</v>
      </c>
      <c r="E23" s="24">
        <v>0.4042708720721897</v>
      </c>
      <c r="F23" s="24">
        <v>7.6611071700000002</v>
      </c>
      <c r="G23" s="24">
        <v>0.3782437913014266</v>
      </c>
      <c r="H23" s="24">
        <v>6.9734685000000001</v>
      </c>
      <c r="I23" s="24">
        <v>0.3375240374192473</v>
      </c>
      <c r="J23" s="24">
        <v>-0.68763867000000012</v>
      </c>
      <c r="K23" s="24">
        <v>-8.9757087943203917</v>
      </c>
      <c r="N23" s="196"/>
      <c r="O23" s="187"/>
      <c r="U23" s="191"/>
    </row>
    <row r="24" spans="1:21" s="186" customFormat="1" ht="12.75" customHeight="1">
      <c r="A24" s="259"/>
      <c r="B24" s="43" t="s">
        <v>1187</v>
      </c>
      <c r="C24" s="43" t="s">
        <v>1188</v>
      </c>
      <c r="D24" s="24">
        <v>2.5000000000000001E-4</v>
      </c>
      <c r="E24" s="24">
        <v>1.6069993130506748E-5</v>
      </c>
      <c r="F24" s="24">
        <v>8.2324000000000004E-4</v>
      </c>
      <c r="G24" s="24">
        <v>4.0644963168030764E-5</v>
      </c>
      <c r="H24" s="24">
        <v>3.5E-4</v>
      </c>
      <c r="I24" s="24">
        <v>1.6940409653637435E-5</v>
      </c>
      <c r="J24" s="24">
        <v>-4.7324000000000004E-4</v>
      </c>
      <c r="K24" s="24" t="s">
        <v>1148</v>
      </c>
      <c r="N24" s="196"/>
      <c r="O24" s="187"/>
      <c r="U24" s="191"/>
    </row>
    <row r="25" spans="1:21" s="186" customFormat="1" ht="12.75" customHeight="1">
      <c r="A25" s="259"/>
      <c r="B25" s="43" t="s">
        <v>1189</v>
      </c>
      <c r="C25" s="43" t="s">
        <v>1190</v>
      </c>
      <c r="D25" s="24">
        <v>433.42742367</v>
      </c>
      <c r="E25" s="24">
        <v>27.860702883800549</v>
      </c>
      <c r="F25" s="24">
        <v>470.96986760999999</v>
      </c>
      <c r="G25" s="24">
        <v>23.25270021167676</v>
      </c>
      <c r="H25" s="24">
        <v>517.73542884000005</v>
      </c>
      <c r="I25" s="24">
        <v>25.059000733575012</v>
      </c>
      <c r="J25" s="24">
        <v>46.76556123000006</v>
      </c>
      <c r="K25" s="24">
        <v>9.9296291432227282</v>
      </c>
      <c r="N25" s="196"/>
      <c r="O25" s="187"/>
      <c r="U25" s="191"/>
    </row>
    <row r="26" spans="1:21" s="186" customFormat="1" ht="12.75" customHeight="1">
      <c r="A26" s="259"/>
      <c r="B26" s="43" t="s">
        <v>1191</v>
      </c>
      <c r="C26" s="43" t="s">
        <v>1192</v>
      </c>
      <c r="D26" s="24">
        <v>6.5701868799999996</v>
      </c>
      <c r="E26" s="24">
        <v>0.42233143211098223</v>
      </c>
      <c r="F26" s="24">
        <v>7.8538862999999992</v>
      </c>
      <c r="G26" s="24">
        <v>0.38776167264637457</v>
      </c>
      <c r="H26" s="24">
        <v>7.3988099000000007</v>
      </c>
      <c r="I26" s="24">
        <v>0.35811105901539497</v>
      </c>
      <c r="J26" s="24">
        <v>-0.45507639999999849</v>
      </c>
      <c r="K26" s="24">
        <v>-5.7942830162947292</v>
      </c>
      <c r="N26" s="196"/>
      <c r="O26" s="187"/>
      <c r="U26" s="191"/>
    </row>
    <row r="27" spans="1:21" s="186" customFormat="1" ht="12.75" customHeight="1">
      <c r="A27" s="259"/>
      <c r="B27" s="43" t="s">
        <v>1193</v>
      </c>
      <c r="C27" s="43" t="s">
        <v>1194</v>
      </c>
      <c r="D27" s="24">
        <v>5.6990653900000003</v>
      </c>
      <c r="E27" s="24">
        <v>0.36633576667043505</v>
      </c>
      <c r="F27" s="24">
        <v>6.2476186799999995</v>
      </c>
      <c r="G27" s="24">
        <v>0.30845710987865138</v>
      </c>
      <c r="H27" s="24">
        <v>6.4292351500000002</v>
      </c>
      <c r="I27" s="24">
        <v>0.31118250628732896</v>
      </c>
      <c r="J27" s="24">
        <v>0.1816164700000007</v>
      </c>
      <c r="K27" s="24">
        <v>2.9069711085504455</v>
      </c>
      <c r="N27" s="196"/>
      <c r="O27" s="187"/>
      <c r="U27" s="191"/>
    </row>
    <row r="28" spans="1:21" ht="12.75" customHeight="1">
      <c r="A28" s="259"/>
      <c r="B28" s="936" t="s">
        <v>93</v>
      </c>
      <c r="C28" s="936"/>
      <c r="D28" s="19">
        <v>1555.6945044700001</v>
      </c>
      <c r="E28" s="19">
        <v>100</v>
      </c>
      <c r="F28" s="19">
        <v>2025.4416189199999</v>
      </c>
      <c r="G28" s="19">
        <v>100</v>
      </c>
      <c r="H28" s="19">
        <v>2066.0657395899998</v>
      </c>
      <c r="I28" s="19">
        <v>100</v>
      </c>
      <c r="J28" s="19">
        <v>40.624120669999911</v>
      </c>
      <c r="K28" s="19">
        <v>2.0056920076354205</v>
      </c>
      <c r="O28" s="187"/>
      <c r="T28" s="186"/>
    </row>
    <row r="29" spans="1:21" ht="12.75" customHeight="1">
      <c r="A29" s="259"/>
      <c r="B29" s="865" t="s">
        <v>5739</v>
      </c>
      <c r="C29" s="865"/>
      <c r="D29" s="865"/>
      <c r="E29" s="865"/>
      <c r="F29" s="865"/>
      <c r="G29" s="865"/>
      <c r="H29" s="865"/>
      <c r="I29" s="865"/>
      <c r="J29" s="865"/>
      <c r="K29" s="865"/>
      <c r="O29" s="187"/>
      <c r="T29" s="186"/>
    </row>
    <row r="30" spans="1:21">
      <c r="A30" s="259"/>
      <c r="B30" s="188"/>
      <c r="C30" s="183"/>
      <c r="D30" s="199"/>
      <c r="E30" s="199"/>
      <c r="F30" s="199"/>
      <c r="G30" s="199"/>
      <c r="H30" s="199"/>
      <c r="I30" s="199"/>
      <c r="J30" s="199"/>
      <c r="K30" s="199"/>
      <c r="T30" s="186"/>
    </row>
    <row r="31" spans="1:21" hidden="1">
      <c r="A31" s="259"/>
      <c r="B31" s="259"/>
      <c r="C31" s="200"/>
      <c r="D31" s="200"/>
      <c r="E31" s="200"/>
      <c r="F31" s="200"/>
      <c r="G31" s="200"/>
      <c r="H31" s="200"/>
      <c r="I31" s="183"/>
      <c r="J31" s="183"/>
    </row>
    <row r="32" spans="1:21" hidden="1">
      <c r="A32" s="259"/>
      <c r="B32" s="259"/>
      <c r="C32" s="201"/>
      <c r="D32" s="201"/>
      <c r="E32" s="201"/>
      <c r="F32" s="201"/>
      <c r="G32" s="201"/>
      <c r="H32" s="201"/>
      <c r="I32" s="201"/>
      <c r="J32" s="201"/>
    </row>
    <row r="33" spans="1:2" hidden="1">
      <c r="A33" s="259"/>
      <c r="B33" s="259"/>
    </row>
  </sheetData>
  <mergeCells count="9">
    <mergeCell ref="B3:K3"/>
    <mergeCell ref="B28:C28"/>
    <mergeCell ref="B29:K29"/>
    <mergeCell ref="B4:B6"/>
    <mergeCell ref="C4:C6"/>
    <mergeCell ref="D4:E5"/>
    <mergeCell ref="F4:G5"/>
    <mergeCell ref="H4:I5"/>
    <mergeCell ref="J4:K5"/>
  </mergeCells>
  <printOptions horizontalCentered="1" verticalCentered="1"/>
  <pageMargins left="0.35433070866141736" right="0.15748031496062992" top="0.39370078740157483" bottom="0.92" header="0.59055118110236227" footer="0.39370078740157483"/>
  <pageSetup paperSize="9" scale="88" orientation="landscape" r:id="rId1"/>
  <headerFooter alignWithMargins="0">
    <oddFooter>&amp;L&amp;7DGO/DSConta-»AT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663FC-9AAE-4BD3-A4CC-9E084F454BE5}">
  <sheetPr codeName="Folha2">
    <tabColor rgb="FF001854"/>
  </sheetPr>
  <dimension ref="A1:A5"/>
  <sheetViews>
    <sheetView showGridLines="0" workbookViewId="0">
      <selection activeCell="A5" sqref="A5"/>
    </sheetView>
  </sheetViews>
  <sheetFormatPr baseColWidth="10" defaultColWidth="0" defaultRowHeight="15" zeroHeight="1"/>
  <cols>
    <col min="1" max="1" width="103.6640625" customWidth="1"/>
    <col min="2" max="16384" width="9.1640625" hidden="1"/>
  </cols>
  <sheetData>
    <row r="1" spans="1:1"/>
    <row r="2" spans="1:1"/>
    <row r="3" spans="1:1"/>
    <row r="4" spans="1:1"/>
    <row r="5" spans="1:1" ht="200" customHeight="1">
      <c r="A5" s="7" t="s">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1940-ECF0-4516-9A94-929F42EEE106}">
  <sheetPr codeName="Folha5">
    <tabColor rgb="FF0035BA"/>
  </sheetPr>
  <dimension ref="A1:G74"/>
  <sheetViews>
    <sheetView showGridLines="0" workbookViewId="0">
      <selection activeCell="G15" sqref="G15"/>
    </sheetView>
  </sheetViews>
  <sheetFormatPr baseColWidth="10" defaultColWidth="0" defaultRowHeight="15" zeroHeight="1"/>
  <cols>
    <col min="1" max="1" width="9.1640625" customWidth="1"/>
    <col min="2" max="2" width="19.5" customWidth="1"/>
    <col min="3" max="4" width="11.5" customWidth="1"/>
    <col min="5" max="6" width="9.5" customWidth="1"/>
    <col min="7" max="7" width="53.83203125" customWidth="1"/>
    <col min="8" max="16" width="9.1640625" hidden="1" customWidth="1"/>
    <col min="17" max="16384" width="9.1640625" hidden="1"/>
  </cols>
  <sheetData>
    <row r="1" spans="1:7" ht="100" customHeight="1">
      <c r="A1" s="20" t="s">
        <v>50</v>
      </c>
    </row>
    <row r="2" spans="1:7" ht="36" customHeight="1">
      <c r="B2" s="781" t="s">
        <v>6</v>
      </c>
      <c r="C2" s="781"/>
      <c r="D2" s="781"/>
      <c r="E2" s="781"/>
      <c r="F2" s="781"/>
      <c r="G2" s="9"/>
    </row>
    <row r="3" spans="1:7">
      <c r="B3" s="790" t="s">
        <v>51</v>
      </c>
      <c r="C3" s="790"/>
      <c r="D3" s="790"/>
      <c r="E3" s="790"/>
      <c r="F3" s="790"/>
    </row>
    <row r="4" spans="1:7" ht="20" customHeight="1">
      <c r="B4" s="797" t="s">
        <v>79</v>
      </c>
      <c r="C4" s="797" t="s">
        <v>80</v>
      </c>
      <c r="D4" s="797"/>
      <c r="E4" s="797" t="s">
        <v>5652</v>
      </c>
      <c r="F4" s="797"/>
    </row>
    <row r="5" spans="1:7" ht="20" customHeight="1">
      <c r="B5" s="797"/>
      <c r="C5" s="11" t="s">
        <v>81</v>
      </c>
      <c r="D5" s="11" t="s">
        <v>82</v>
      </c>
      <c r="E5" s="11" t="s">
        <v>83</v>
      </c>
      <c r="F5" s="11" t="s">
        <v>84</v>
      </c>
    </row>
    <row r="6" spans="1:7">
      <c r="B6" s="21" t="s">
        <v>85</v>
      </c>
      <c r="C6" s="22">
        <v>1078.3608560493999</v>
      </c>
      <c r="D6" s="22">
        <v>1062.1001186724702</v>
      </c>
      <c r="E6" s="22">
        <v>16.260737376929683</v>
      </c>
      <c r="F6" s="22">
        <v>1.5309985462815145</v>
      </c>
    </row>
    <row r="7" spans="1:7">
      <c r="B7" s="23" t="s">
        <v>86</v>
      </c>
      <c r="C7" s="24">
        <v>1442.0697125699999</v>
      </c>
      <c r="D7" s="24">
        <v>1414.4094644950944</v>
      </c>
      <c r="E7" s="24">
        <v>27.660248074905439</v>
      </c>
      <c r="F7" s="24">
        <v>1.9556040007678632</v>
      </c>
    </row>
    <row r="8" spans="1:7">
      <c r="B8" s="23" t="s">
        <v>87</v>
      </c>
      <c r="C8" s="24">
        <v>363.70885652059991</v>
      </c>
      <c r="D8" s="24">
        <v>352.30934582262415</v>
      </c>
      <c r="E8" s="24">
        <v>11.399510697975757</v>
      </c>
      <c r="F8" s="24">
        <v>3.2356537892454851</v>
      </c>
    </row>
    <row r="9" spans="1:7">
      <c r="B9" s="21" t="s">
        <v>88</v>
      </c>
      <c r="C9" s="22">
        <v>61.246586029999996</v>
      </c>
      <c r="D9" s="22">
        <v>58.173838022353394</v>
      </c>
      <c r="E9" s="22">
        <v>3.0727480076466023</v>
      </c>
      <c r="F9" s="22">
        <v>5.2820101133191466</v>
      </c>
    </row>
    <row r="10" spans="1:7">
      <c r="B10" s="21" t="s">
        <v>89</v>
      </c>
      <c r="C10" s="22">
        <v>126.35645059000001</v>
      </c>
      <c r="D10" s="22">
        <v>155.87318128446108</v>
      </c>
      <c r="E10" s="22">
        <v>-29.516730694461074</v>
      </c>
      <c r="F10" s="22">
        <v>-18.936375360553182</v>
      </c>
    </row>
    <row r="11" spans="1:7">
      <c r="B11" s="21" t="s">
        <v>90</v>
      </c>
      <c r="C11" s="22">
        <v>-8.4734578999999997</v>
      </c>
      <c r="D11" s="22">
        <v>-0.29086378000000002</v>
      </c>
      <c r="E11" s="22">
        <v>-8.1825941199999992</v>
      </c>
      <c r="F11" s="22">
        <v>2813.2049029961722</v>
      </c>
    </row>
    <row r="12" spans="1:7">
      <c r="B12" s="21" t="s">
        <v>91</v>
      </c>
      <c r="C12" s="22">
        <v>-2.5501768199999999</v>
      </c>
      <c r="D12" s="22">
        <v>-2.1</v>
      </c>
      <c r="E12" s="22">
        <v>-0.45017681999999981</v>
      </c>
      <c r="F12" s="22">
        <v>21.436991428571428</v>
      </c>
    </row>
    <row r="13" spans="1:7">
      <c r="B13" s="23" t="s">
        <v>86</v>
      </c>
      <c r="C13" s="24">
        <v>0</v>
      </c>
      <c r="D13" s="24">
        <v>0</v>
      </c>
      <c r="E13" s="24">
        <v>0</v>
      </c>
      <c r="F13" s="24" t="s">
        <v>92</v>
      </c>
    </row>
    <row r="14" spans="1:7">
      <c r="B14" s="23" t="s">
        <v>87</v>
      </c>
      <c r="C14" s="24">
        <v>2.5501768199999999</v>
      </c>
      <c r="D14" s="24">
        <v>2.1</v>
      </c>
      <c r="E14" s="24">
        <v>0.45017681999999981</v>
      </c>
      <c r="F14" s="24">
        <v>21.436991428571428</v>
      </c>
    </row>
    <row r="15" spans="1:7">
      <c r="B15" s="25" t="s">
        <v>93</v>
      </c>
      <c r="C15" s="19">
        <v>1254.9402579493997</v>
      </c>
      <c r="D15" s="19">
        <v>1273.7562741992847</v>
      </c>
      <c r="E15" s="19">
        <v>-18.816016249885024</v>
      </c>
      <c r="F15" s="19">
        <v>-1.4772069532464682</v>
      </c>
    </row>
    <row r="16" spans="1:7" ht="48" customHeight="1">
      <c r="B16" s="763" t="s">
        <v>5729</v>
      </c>
      <c r="C16" s="763"/>
      <c r="D16" s="763"/>
      <c r="E16" s="763"/>
      <c r="F16" s="763"/>
    </row>
    <row r="17"/>
    <row r="74" ht="69.75" hidden="1" customHeight="1"/>
  </sheetData>
  <mergeCells count="6">
    <mergeCell ref="B2:F2"/>
    <mergeCell ref="C4:D4"/>
    <mergeCell ref="E4:F4"/>
    <mergeCell ref="B16:F16"/>
    <mergeCell ref="B4:B5"/>
    <mergeCell ref="B3:F3"/>
  </mergeCells>
  <pageMargins left="0.7" right="0.7" top="0.75" bottom="0.75" header="0.3" footer="0.3"/>
  <drawing r:id="rId1"/>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6C178-3933-4C67-A5A2-531B85761D0C}">
  <sheetPr codeName="Folha152">
    <tabColor rgb="FF0035BA"/>
  </sheetPr>
  <dimension ref="A1:IN122"/>
  <sheetViews>
    <sheetView showGridLines="0" zoomScaleNormal="100" workbookViewId="0">
      <selection activeCell="B4" sqref="B4:L4"/>
    </sheetView>
  </sheetViews>
  <sheetFormatPr baseColWidth="10" defaultColWidth="0" defaultRowHeight="14" zeroHeight="1"/>
  <cols>
    <col min="1" max="1" width="8.5" style="212" customWidth="1"/>
    <col min="2" max="2" width="14.83203125" style="212" customWidth="1"/>
    <col min="3" max="3" width="76.33203125" style="212" customWidth="1"/>
    <col min="4" max="4" width="25.6640625" style="212" customWidth="1"/>
    <col min="5" max="5" width="7.5" style="212" bestFit="1" customWidth="1"/>
    <col min="6" max="6" width="6.5" style="212" customWidth="1"/>
    <col min="7" max="7" width="7.5" style="212" bestFit="1" customWidth="1"/>
    <col min="8" max="8" width="6.5" style="212" customWidth="1"/>
    <col min="9" max="9" width="7.5" style="212" bestFit="1" customWidth="1"/>
    <col min="10" max="10" width="6.5" style="212" customWidth="1"/>
    <col min="11" max="11" width="6.6640625" style="212" bestFit="1" customWidth="1"/>
    <col min="12" max="12" width="8" style="212" bestFit="1" customWidth="1"/>
    <col min="13" max="13" width="8.83203125" style="203" customWidth="1"/>
    <col min="14" max="14" width="6.1640625" style="203" hidden="1" customWidth="1"/>
    <col min="15" max="15" width="8.83203125" style="186" hidden="1" customWidth="1"/>
    <col min="16" max="16" width="6.1640625" style="212" hidden="1" customWidth="1"/>
    <col min="17" max="18" width="8" style="212" hidden="1" customWidth="1"/>
    <col min="19" max="248" width="10.33203125" style="212" hidden="1" customWidth="1"/>
    <col min="249" max="16384" width="8.5" style="212" hidden="1"/>
  </cols>
  <sheetData>
    <row r="1" spans="1:18" customFormat="1" ht="100" customHeight="1">
      <c r="A1" s="42" t="s">
        <v>50</v>
      </c>
    </row>
    <row r="2" spans="1:18" s="9" customFormat="1" ht="16">
      <c r="B2" s="9" t="s">
        <v>5463</v>
      </c>
    </row>
    <row r="3" spans="1:18" s="10" customFormat="1" ht="16">
      <c r="B3" s="940" t="s">
        <v>2163</v>
      </c>
      <c r="C3" s="940"/>
      <c r="D3" s="940"/>
      <c r="E3" s="940"/>
      <c r="F3" s="940"/>
      <c r="G3" s="940"/>
      <c r="H3" s="940"/>
      <c r="I3" s="940"/>
      <c r="J3" s="940"/>
      <c r="K3" s="940"/>
      <c r="L3" s="940"/>
    </row>
    <row r="4" spans="1:18" s="10" customFormat="1" ht="11">
      <c r="B4" s="790" t="s">
        <v>51</v>
      </c>
      <c r="C4" s="790"/>
      <c r="D4" s="790"/>
      <c r="E4" s="790"/>
      <c r="F4" s="790"/>
      <c r="G4" s="790"/>
      <c r="H4" s="790"/>
      <c r="I4" s="790"/>
      <c r="J4" s="790"/>
      <c r="K4" s="790"/>
      <c r="L4" s="790"/>
    </row>
    <row r="5" spans="1:18" s="203" customFormat="1" ht="12.75" customHeight="1">
      <c r="A5" s="212"/>
      <c r="B5" s="797" t="s">
        <v>1138</v>
      </c>
      <c r="C5" s="797" t="s">
        <v>332</v>
      </c>
      <c r="D5" s="797" t="s">
        <v>1196</v>
      </c>
      <c r="E5" s="797">
        <v>2021</v>
      </c>
      <c r="F5" s="827"/>
      <c r="G5" s="797">
        <v>2022</v>
      </c>
      <c r="H5" s="827"/>
      <c r="I5" s="797">
        <v>2023</v>
      </c>
      <c r="J5" s="827"/>
      <c r="K5" s="797" t="s">
        <v>1154</v>
      </c>
      <c r="L5" s="797"/>
      <c r="O5" s="186"/>
      <c r="P5" s="212"/>
      <c r="Q5" s="212"/>
      <c r="R5" s="212"/>
    </row>
    <row r="6" spans="1:18" s="203" customFormat="1" ht="12.75" customHeight="1">
      <c r="A6" s="212"/>
      <c r="B6" s="797"/>
      <c r="C6" s="797"/>
      <c r="D6" s="797"/>
      <c r="E6" s="827"/>
      <c r="F6" s="827"/>
      <c r="G6" s="827"/>
      <c r="H6" s="827"/>
      <c r="I6" s="827"/>
      <c r="J6" s="827"/>
      <c r="K6" s="797"/>
      <c r="L6" s="797"/>
      <c r="O6" s="186"/>
      <c r="P6" s="212"/>
      <c r="Q6" s="212"/>
      <c r="R6" s="212"/>
    </row>
    <row r="7" spans="1:18" s="203" customFormat="1" ht="12.75" customHeight="1">
      <c r="A7" s="212"/>
      <c r="B7" s="797"/>
      <c r="C7" s="797"/>
      <c r="D7" s="797"/>
      <c r="E7" s="11" t="s">
        <v>83</v>
      </c>
      <c r="F7" s="11" t="s">
        <v>84</v>
      </c>
      <c r="G7" s="11" t="s">
        <v>83</v>
      </c>
      <c r="H7" s="11" t="s">
        <v>84</v>
      </c>
      <c r="I7" s="11" t="s">
        <v>83</v>
      </c>
      <c r="J7" s="11" t="s">
        <v>84</v>
      </c>
      <c r="K7" s="11" t="s">
        <v>83</v>
      </c>
      <c r="L7" s="11" t="s">
        <v>84</v>
      </c>
      <c r="O7" s="186"/>
      <c r="P7" s="212"/>
      <c r="Q7" s="212"/>
      <c r="R7" s="212"/>
    </row>
    <row r="8" spans="1:18" s="203" customFormat="1">
      <c r="A8" s="212"/>
      <c r="B8" s="43" t="s">
        <v>1197</v>
      </c>
      <c r="C8" s="258" t="s">
        <v>1198</v>
      </c>
      <c r="D8" s="258"/>
      <c r="E8" s="24"/>
      <c r="F8" s="24"/>
      <c r="G8" s="24"/>
      <c r="H8" s="24"/>
      <c r="I8" s="24"/>
      <c r="J8" s="24"/>
      <c r="K8" s="24"/>
      <c r="L8" s="24"/>
      <c r="O8" s="186"/>
      <c r="P8" s="212"/>
      <c r="Q8" s="212"/>
      <c r="R8" s="212"/>
    </row>
    <row r="9" spans="1:18" s="203" customFormat="1">
      <c r="A9" s="212"/>
      <c r="B9" s="43" t="s">
        <v>1366</v>
      </c>
      <c r="C9" s="258" t="s">
        <v>1367</v>
      </c>
      <c r="D9" s="258"/>
      <c r="E9" s="24"/>
      <c r="F9" s="24"/>
      <c r="G9" s="24"/>
      <c r="H9" s="24"/>
      <c r="I9" s="24"/>
      <c r="J9" s="24"/>
      <c r="K9" s="24"/>
      <c r="L9" s="24"/>
      <c r="O9" s="186"/>
      <c r="P9" s="212"/>
      <c r="Q9" s="212"/>
      <c r="R9" s="212"/>
    </row>
    <row r="10" spans="1:18" s="203" customFormat="1" ht="26">
      <c r="A10" s="212"/>
      <c r="B10" s="43" t="s">
        <v>1368</v>
      </c>
      <c r="C10" s="258" t="s">
        <v>1369</v>
      </c>
      <c r="D10" s="258" t="s">
        <v>1370</v>
      </c>
      <c r="E10" s="24">
        <v>28.366245719999966</v>
      </c>
      <c r="F10" s="24">
        <v>2.5725957604159229</v>
      </c>
      <c r="G10" s="24">
        <v>28.835633670000004</v>
      </c>
      <c r="H10" s="24">
        <v>2.1067620560660494</v>
      </c>
      <c r="I10" s="24">
        <v>28.488959469999998</v>
      </c>
      <c r="J10" s="24">
        <v>1.7115221023033453</v>
      </c>
      <c r="K10" s="24">
        <v>-0.34667420000000604</v>
      </c>
      <c r="L10" s="24">
        <v>-1.2022423504453059</v>
      </c>
      <c r="M10" s="204"/>
      <c r="O10" s="186"/>
      <c r="P10" s="212"/>
      <c r="Q10" s="212"/>
      <c r="R10" s="212"/>
    </row>
    <row r="11" spans="1:18" s="203" customFormat="1" ht="26">
      <c r="A11" s="212"/>
      <c r="B11" s="43" t="s">
        <v>1371</v>
      </c>
      <c r="C11" s="258" t="s">
        <v>1372</v>
      </c>
      <c r="D11" s="258" t="s">
        <v>1373</v>
      </c>
      <c r="E11" s="24">
        <v>0</v>
      </c>
      <c r="F11" s="24" t="s">
        <v>1148</v>
      </c>
      <c r="G11" s="24">
        <v>0</v>
      </c>
      <c r="H11" s="24" t="s">
        <v>1148</v>
      </c>
      <c r="I11" s="24">
        <v>1.64807E-3</v>
      </c>
      <c r="J11" s="24" t="s">
        <v>1148</v>
      </c>
      <c r="K11" s="24">
        <v>1.64807E-3</v>
      </c>
      <c r="L11" s="24" t="s">
        <v>1148</v>
      </c>
      <c r="M11" s="204"/>
      <c r="O11" s="186"/>
      <c r="P11" s="212"/>
      <c r="Q11" s="212"/>
      <c r="R11" s="212"/>
    </row>
    <row r="12" spans="1:18" s="203" customFormat="1">
      <c r="A12" s="212"/>
      <c r="B12" s="43" t="s">
        <v>1374</v>
      </c>
      <c r="C12" s="258" t="s">
        <v>1375</v>
      </c>
      <c r="D12" s="258" t="s">
        <v>1376</v>
      </c>
      <c r="E12" s="24">
        <v>98.377726449999997</v>
      </c>
      <c r="F12" s="24">
        <v>8.9220873457422645</v>
      </c>
      <c r="G12" s="24">
        <v>118.33896784000001</v>
      </c>
      <c r="H12" s="24">
        <v>8.6459708169587266</v>
      </c>
      <c r="I12" s="24">
        <v>123.82938351999999</v>
      </c>
      <c r="J12" s="24">
        <v>7.4392582513326033</v>
      </c>
      <c r="K12" s="24">
        <v>5.4904156799999839</v>
      </c>
      <c r="L12" s="24">
        <v>4.6395669830611421</v>
      </c>
      <c r="M12" s="204"/>
      <c r="O12" s="186"/>
      <c r="P12" s="212"/>
      <c r="Q12" s="212"/>
      <c r="R12" s="212"/>
    </row>
    <row r="13" spans="1:18" s="203" customFormat="1" ht="26">
      <c r="A13" s="212"/>
      <c r="B13" s="43" t="s">
        <v>1377</v>
      </c>
      <c r="C13" s="258" t="s">
        <v>1282</v>
      </c>
      <c r="D13" s="258" t="s">
        <v>1283</v>
      </c>
      <c r="E13" s="24">
        <v>2.2084924499999987</v>
      </c>
      <c r="F13" s="24">
        <v>0.2002929245506295</v>
      </c>
      <c r="G13" s="24">
        <v>2.3096795399999999</v>
      </c>
      <c r="H13" s="24">
        <v>0.16874764301110246</v>
      </c>
      <c r="I13" s="24">
        <v>2.6853643799999998</v>
      </c>
      <c r="J13" s="24">
        <v>0.16132777660580944</v>
      </c>
      <c r="K13" s="24">
        <v>0.37568483999999991</v>
      </c>
      <c r="L13" s="24">
        <v>16.265669478978886</v>
      </c>
      <c r="M13" s="204"/>
      <c r="O13" s="186"/>
      <c r="P13" s="212"/>
      <c r="Q13" s="212"/>
      <c r="R13" s="212"/>
    </row>
    <row r="14" spans="1:18" s="203" customFormat="1" ht="26">
      <c r="A14" s="212"/>
      <c r="B14" s="43" t="s">
        <v>1378</v>
      </c>
      <c r="C14" s="258" t="s">
        <v>1379</v>
      </c>
      <c r="D14" s="258" t="s">
        <v>1380</v>
      </c>
      <c r="E14" s="24">
        <v>0</v>
      </c>
      <c r="F14" s="24" t="s">
        <v>1148</v>
      </c>
      <c r="G14" s="24">
        <v>0</v>
      </c>
      <c r="H14" s="24" t="s">
        <v>1148</v>
      </c>
      <c r="I14" s="24">
        <v>0</v>
      </c>
      <c r="J14" s="24" t="s">
        <v>1148</v>
      </c>
      <c r="K14" s="24">
        <v>0</v>
      </c>
      <c r="L14" s="24" t="s">
        <v>1148</v>
      </c>
      <c r="M14" s="204"/>
      <c r="O14" s="186"/>
      <c r="P14" s="212"/>
      <c r="Q14" s="212"/>
      <c r="R14" s="212"/>
    </row>
    <row r="15" spans="1:18" s="203" customFormat="1" ht="26">
      <c r="A15" s="212"/>
      <c r="B15" s="43" t="s">
        <v>1381</v>
      </c>
      <c r="C15" s="258" t="s">
        <v>1382</v>
      </c>
      <c r="D15" s="258" t="s">
        <v>1383</v>
      </c>
      <c r="E15" s="24">
        <v>8.4918253600000035</v>
      </c>
      <c r="F15" s="24">
        <v>0.77014188394785055</v>
      </c>
      <c r="G15" s="24">
        <v>4.1537975200000004</v>
      </c>
      <c r="H15" s="24">
        <v>0.30348086342980846</v>
      </c>
      <c r="I15" s="24">
        <v>3.8629943799999999</v>
      </c>
      <c r="J15" s="24">
        <v>0.23207587730278054</v>
      </c>
      <c r="K15" s="24">
        <v>-0.2908031400000004</v>
      </c>
      <c r="L15" s="24">
        <v>-7.0008983008878198</v>
      </c>
      <c r="M15" s="204"/>
      <c r="O15" s="186"/>
      <c r="P15" s="212"/>
      <c r="Q15" s="212"/>
      <c r="R15" s="212"/>
    </row>
    <row r="16" spans="1:18" s="203" customFormat="1">
      <c r="A16" s="212"/>
      <c r="B16" s="43" t="s">
        <v>1384</v>
      </c>
      <c r="C16" s="258" t="s">
        <v>1385</v>
      </c>
      <c r="D16" s="258" t="s">
        <v>1386</v>
      </c>
      <c r="E16" s="24">
        <v>0.86233396999999967</v>
      </c>
      <c r="F16" s="24">
        <v>7.8206920196016452E-2</v>
      </c>
      <c r="G16" s="24">
        <v>1.2627074299999999</v>
      </c>
      <c r="H16" s="24">
        <v>9.2254747437866033E-2</v>
      </c>
      <c r="I16" s="24">
        <v>1.3042718100000001</v>
      </c>
      <c r="J16" s="24">
        <v>7.8356320194034434E-2</v>
      </c>
      <c r="K16" s="24">
        <v>4.1564380000000289E-2</v>
      </c>
      <c r="L16" s="24">
        <v>3.2916872913308421</v>
      </c>
      <c r="M16" s="204"/>
      <c r="O16" s="186"/>
      <c r="P16" s="212"/>
      <c r="Q16" s="212"/>
      <c r="R16" s="212"/>
    </row>
    <row r="17" spans="1:18" s="203" customFormat="1">
      <c r="A17" s="212"/>
      <c r="B17" s="43" t="s">
        <v>1387</v>
      </c>
      <c r="C17" s="258" t="s">
        <v>1388</v>
      </c>
      <c r="D17" s="258" t="s">
        <v>1389</v>
      </c>
      <c r="E17" s="24">
        <v>0.28280176000000001</v>
      </c>
      <c r="F17" s="24">
        <v>2.5647899126150633E-2</v>
      </c>
      <c r="G17" s="24">
        <v>0.40145823999999997</v>
      </c>
      <c r="H17" s="24">
        <v>2.9330965873900189E-2</v>
      </c>
      <c r="I17" s="24">
        <v>0.28245724</v>
      </c>
      <c r="J17" s="24">
        <v>1.6969093228016045E-2</v>
      </c>
      <c r="K17" s="24">
        <v>-0.11900099999999997</v>
      </c>
      <c r="L17" s="24">
        <v>-29.642186445095753</v>
      </c>
      <c r="M17" s="204"/>
      <c r="O17" s="186"/>
      <c r="P17" s="212"/>
      <c r="Q17" s="212"/>
      <c r="R17" s="212"/>
    </row>
    <row r="18" spans="1:18" s="203" customFormat="1" ht="13">
      <c r="B18" s="43" t="s">
        <v>1390</v>
      </c>
      <c r="C18" s="258" t="s">
        <v>1391</v>
      </c>
      <c r="D18" s="258" t="s">
        <v>1288</v>
      </c>
      <c r="E18" s="24">
        <v>37.28952013</v>
      </c>
      <c r="F18" s="24">
        <v>3.3818666855425632</v>
      </c>
      <c r="G18" s="24">
        <v>28.528939390000001</v>
      </c>
      <c r="H18" s="24">
        <v>2.0843546458696598</v>
      </c>
      <c r="I18" s="24">
        <v>14.83469082</v>
      </c>
      <c r="J18" s="24">
        <v>0.89121897365198999</v>
      </c>
      <c r="K18" s="24">
        <v>-13.694248570000001</v>
      </c>
      <c r="L18" s="24">
        <v>-48.001253684180512</v>
      </c>
      <c r="M18" s="204"/>
      <c r="O18" s="186"/>
    </row>
    <row r="19" spans="1:18" s="203" customFormat="1" ht="13">
      <c r="B19" s="43" t="s">
        <v>1392</v>
      </c>
      <c r="C19" s="258" t="s">
        <v>1393</v>
      </c>
      <c r="D19" s="258" t="s">
        <v>1394</v>
      </c>
      <c r="E19" s="24">
        <v>0</v>
      </c>
      <c r="F19" s="24" t="s">
        <v>1148</v>
      </c>
      <c r="G19" s="24">
        <v>0</v>
      </c>
      <c r="H19" s="24" t="s">
        <v>1148</v>
      </c>
      <c r="I19" s="24">
        <v>0</v>
      </c>
      <c r="J19" s="24" t="s">
        <v>1148</v>
      </c>
      <c r="K19" s="24">
        <v>0</v>
      </c>
      <c r="L19" s="24" t="s">
        <v>1148</v>
      </c>
      <c r="M19" s="204"/>
      <c r="O19" s="186"/>
    </row>
    <row r="20" spans="1:18" s="203" customFormat="1" ht="26">
      <c r="B20" s="43" t="s">
        <v>1395</v>
      </c>
      <c r="C20" s="258" t="s">
        <v>1396</v>
      </c>
      <c r="D20" s="258" t="s">
        <v>1290</v>
      </c>
      <c r="E20" s="24">
        <v>0.16232645000000001</v>
      </c>
      <c r="F20" s="24">
        <v>1.4721734458463535E-2</v>
      </c>
      <c r="G20" s="24">
        <v>0.12452845</v>
      </c>
      <c r="H20" s="24">
        <v>9.0981809646743985E-3</v>
      </c>
      <c r="I20" s="24">
        <v>0.54156603000000003</v>
      </c>
      <c r="J20" s="24">
        <v>3.253548909631962E-2</v>
      </c>
      <c r="K20" s="24">
        <v>0.41703758000000002</v>
      </c>
      <c r="L20" s="24">
        <v>334.89341592222502</v>
      </c>
      <c r="M20" s="204"/>
      <c r="O20" s="186"/>
    </row>
    <row r="21" spans="1:18" s="203" customFormat="1" ht="13">
      <c r="B21" s="43" t="s">
        <v>1397</v>
      </c>
      <c r="C21" s="258" t="s">
        <v>1398</v>
      </c>
      <c r="D21" s="258" t="s">
        <v>704</v>
      </c>
      <c r="E21" s="24">
        <v>2.5145509999999999E-2</v>
      </c>
      <c r="F21" s="24">
        <v>2.2805003192187066E-3</v>
      </c>
      <c r="G21" s="24">
        <v>0</v>
      </c>
      <c r="H21" s="24" t="s">
        <v>1148</v>
      </c>
      <c r="I21" s="24">
        <v>1.5165199999999999E-3</v>
      </c>
      <c r="J21" s="24" t="s">
        <v>1148</v>
      </c>
      <c r="K21" s="24">
        <v>1.5165199999999999E-3</v>
      </c>
      <c r="L21" s="24" t="s">
        <v>1148</v>
      </c>
      <c r="M21" s="204"/>
      <c r="O21" s="186"/>
    </row>
    <row r="22" spans="1:18" s="203" customFormat="1" ht="26">
      <c r="B22" s="43" t="s">
        <v>1399</v>
      </c>
      <c r="C22" s="258" t="s">
        <v>1400</v>
      </c>
      <c r="D22" s="258" t="s">
        <v>1401</v>
      </c>
      <c r="E22" s="24">
        <v>1.4408499999999999E-2</v>
      </c>
      <c r="F22" s="24">
        <v>1.3067378171873519E-3</v>
      </c>
      <c r="G22" s="24">
        <v>0</v>
      </c>
      <c r="H22" s="24" t="s">
        <v>1148</v>
      </c>
      <c r="I22" s="24">
        <v>0</v>
      </c>
      <c r="J22" s="24" t="s">
        <v>1148</v>
      </c>
      <c r="K22" s="24">
        <v>0</v>
      </c>
      <c r="L22" s="24" t="s">
        <v>1148</v>
      </c>
      <c r="M22" s="204"/>
      <c r="O22" s="186"/>
    </row>
    <row r="23" spans="1:18" s="203" customFormat="1" ht="65">
      <c r="B23" s="43" t="s">
        <v>1402</v>
      </c>
      <c r="C23" s="258" t="s">
        <v>1403</v>
      </c>
      <c r="D23" s="258" t="s">
        <v>1404</v>
      </c>
      <c r="E23" s="24">
        <v>14.147200829999996</v>
      </c>
      <c r="F23" s="24">
        <v>1.2830400341399375</v>
      </c>
      <c r="G23" s="24">
        <v>21.51530824</v>
      </c>
      <c r="H23" s="24">
        <v>1.571931296649643</v>
      </c>
      <c r="I23" s="24">
        <v>16.54414276</v>
      </c>
      <c r="J23" s="24">
        <v>0.99391717086822295</v>
      </c>
      <c r="K23" s="24">
        <v>-4.9711654799999998</v>
      </c>
      <c r="L23" s="24">
        <v>-23.105248711974763</v>
      </c>
      <c r="M23" s="204"/>
      <c r="O23" s="186"/>
    </row>
    <row r="24" spans="1:18" s="203" customFormat="1" ht="13">
      <c r="B24" s="43" t="s">
        <v>1405</v>
      </c>
      <c r="C24" s="258" t="s">
        <v>1406</v>
      </c>
      <c r="D24" s="258" t="s">
        <v>1407</v>
      </c>
      <c r="E24" s="24">
        <v>0.27355616000000005</v>
      </c>
      <c r="F24" s="24">
        <v>2.4809395800850474E-2</v>
      </c>
      <c r="G24" s="24">
        <v>0</v>
      </c>
      <c r="H24" s="24" t="s">
        <v>1148</v>
      </c>
      <c r="I24" s="24">
        <v>0</v>
      </c>
      <c r="J24" s="24" t="s">
        <v>1148</v>
      </c>
      <c r="K24" s="24">
        <v>0</v>
      </c>
      <c r="L24" s="24" t="s">
        <v>1148</v>
      </c>
      <c r="M24" s="204"/>
      <c r="O24" s="186"/>
    </row>
    <row r="25" spans="1:18" s="203" customFormat="1" ht="13">
      <c r="B25" s="43" t="s">
        <v>1408</v>
      </c>
      <c r="C25" s="258" t="s">
        <v>1409</v>
      </c>
      <c r="D25" s="258" t="s">
        <v>704</v>
      </c>
      <c r="E25" s="24">
        <v>3.0652655100000001</v>
      </c>
      <c r="F25" s="24">
        <v>0.27799551387285809</v>
      </c>
      <c r="G25" s="24">
        <v>0</v>
      </c>
      <c r="H25" s="24" t="s">
        <v>1148</v>
      </c>
      <c r="I25" s="24">
        <v>0</v>
      </c>
      <c r="J25" s="24" t="s">
        <v>1148</v>
      </c>
      <c r="K25" s="24">
        <v>0</v>
      </c>
      <c r="L25" s="24" t="s">
        <v>1148</v>
      </c>
      <c r="M25" s="204"/>
      <c r="O25" s="186"/>
    </row>
    <row r="26" spans="1:18" s="203" customFormat="1" ht="26">
      <c r="B26" s="43" t="s">
        <v>1410</v>
      </c>
      <c r="C26" s="258" t="s">
        <v>1411</v>
      </c>
      <c r="D26" s="258" t="s">
        <v>1412</v>
      </c>
      <c r="E26" s="24">
        <v>-0.11192746000000003</v>
      </c>
      <c r="F26" s="24">
        <v>-1.0150941788786113E-2</v>
      </c>
      <c r="G26" s="24">
        <v>4.2857021600000005</v>
      </c>
      <c r="H26" s="24">
        <v>0.31311795667878273</v>
      </c>
      <c r="I26" s="24">
        <v>0.63591468000000007</v>
      </c>
      <c r="J26" s="24">
        <v>3.8203642753090669E-2</v>
      </c>
      <c r="K26" s="24">
        <v>-3.6497874800000005</v>
      </c>
      <c r="L26" s="24">
        <v>-85.161948818207193</v>
      </c>
      <c r="M26" s="204"/>
      <c r="O26" s="186"/>
    </row>
    <row r="27" spans="1:18" s="203" customFormat="1" ht="26">
      <c r="B27" s="43" t="s">
        <v>1413</v>
      </c>
      <c r="C27" s="258" t="s">
        <v>1414</v>
      </c>
      <c r="D27" s="258" t="s">
        <v>1415</v>
      </c>
      <c r="E27" s="24">
        <v>1.1811751799999999</v>
      </c>
      <c r="F27" s="24">
        <v>0.10712331446223254</v>
      </c>
      <c r="G27" s="24">
        <v>2.7161036300000001</v>
      </c>
      <c r="H27" s="24">
        <v>0.19844141916605432</v>
      </c>
      <c r="I27" s="24">
        <v>2.4837740299999997</v>
      </c>
      <c r="J27" s="24">
        <v>0.14921689765288054</v>
      </c>
      <c r="K27" s="24">
        <v>-0.23232960000000036</v>
      </c>
      <c r="L27" s="24">
        <v>-8.5537826110118029</v>
      </c>
      <c r="M27" s="204"/>
      <c r="O27" s="186"/>
    </row>
    <row r="28" spans="1:18" s="203" customFormat="1" ht="13">
      <c r="B28" s="43" t="s">
        <v>1416</v>
      </c>
      <c r="C28" s="258" t="s">
        <v>1417</v>
      </c>
      <c r="D28" s="258" t="s">
        <v>1418</v>
      </c>
      <c r="E28" s="24">
        <v>0</v>
      </c>
      <c r="F28" s="24" t="s">
        <v>1148</v>
      </c>
      <c r="G28" s="24">
        <v>0</v>
      </c>
      <c r="H28" s="24" t="s">
        <v>1148</v>
      </c>
      <c r="I28" s="24">
        <v>0</v>
      </c>
      <c r="J28" s="24" t="s">
        <v>1148</v>
      </c>
      <c r="K28" s="24">
        <v>0</v>
      </c>
      <c r="L28" s="24" t="s">
        <v>1148</v>
      </c>
      <c r="M28" s="204"/>
      <c r="O28" s="186"/>
    </row>
    <row r="29" spans="1:18" s="203" customFormat="1" ht="13">
      <c r="B29" s="43" t="s">
        <v>1419</v>
      </c>
      <c r="C29" s="258" t="s">
        <v>1420</v>
      </c>
      <c r="D29" s="258" t="s">
        <v>1421</v>
      </c>
      <c r="E29" s="24">
        <v>0</v>
      </c>
      <c r="F29" s="24" t="s">
        <v>1148</v>
      </c>
      <c r="G29" s="24">
        <v>0</v>
      </c>
      <c r="H29" s="24" t="s">
        <v>1148</v>
      </c>
      <c r="I29" s="24">
        <v>0</v>
      </c>
      <c r="J29" s="24" t="s">
        <v>1148</v>
      </c>
      <c r="K29" s="24">
        <v>0</v>
      </c>
      <c r="L29" s="24" t="s">
        <v>1148</v>
      </c>
      <c r="M29" s="204"/>
      <c r="O29" s="186"/>
    </row>
    <row r="30" spans="1:18" s="203" customFormat="1" ht="26">
      <c r="B30" s="43" t="s">
        <v>1422</v>
      </c>
      <c r="C30" s="258" t="s">
        <v>1423</v>
      </c>
      <c r="D30" s="258" t="s">
        <v>1424</v>
      </c>
      <c r="E30" s="24">
        <v>14.59910858000001</v>
      </c>
      <c r="F30" s="24">
        <v>1.3240245187708892</v>
      </c>
      <c r="G30" s="24">
        <v>17.154472350000002</v>
      </c>
      <c r="H30" s="24">
        <v>1.2533239897694328</v>
      </c>
      <c r="I30" s="24">
        <v>18.73320425</v>
      </c>
      <c r="J30" s="24">
        <v>1.1254287175563862</v>
      </c>
      <c r="K30" s="24">
        <v>1.5787318999999975</v>
      </c>
      <c r="L30" s="24">
        <v>9.2030338665589859</v>
      </c>
      <c r="M30" s="204"/>
      <c r="O30" s="186"/>
    </row>
    <row r="31" spans="1:18" s="203" customFormat="1" ht="13">
      <c r="B31" s="43" t="s">
        <v>1425</v>
      </c>
      <c r="C31" s="258" t="s">
        <v>1426</v>
      </c>
      <c r="D31" s="258" t="s">
        <v>1427</v>
      </c>
      <c r="E31" s="24">
        <v>8.0145067500000007</v>
      </c>
      <c r="F31" s="24">
        <v>0.72685283383615917</v>
      </c>
      <c r="G31" s="24">
        <v>26.120836949999998</v>
      </c>
      <c r="H31" s="24">
        <v>1.9084161211341959</v>
      </c>
      <c r="I31" s="24">
        <v>8.8385331600000008</v>
      </c>
      <c r="J31" s="24">
        <v>0.53098972853714521</v>
      </c>
      <c r="K31" s="24">
        <v>-17.282303789999997</v>
      </c>
      <c r="L31" s="24">
        <v>-66.162902142383302</v>
      </c>
      <c r="M31" s="204"/>
      <c r="O31" s="186"/>
    </row>
    <row r="32" spans="1:18" s="203" customFormat="1" ht="39">
      <c r="B32" s="43" t="s">
        <v>1428</v>
      </c>
      <c r="C32" s="258" t="s">
        <v>1429</v>
      </c>
      <c r="D32" s="258" t="s">
        <v>1430</v>
      </c>
      <c r="E32" s="24">
        <v>437.95887150999999</v>
      </c>
      <c r="F32" s="24">
        <v>39.719430875858933</v>
      </c>
      <c r="G32" s="24">
        <v>474.45487381999999</v>
      </c>
      <c r="H32" s="24">
        <v>34.664177556101578</v>
      </c>
      <c r="I32" s="24">
        <v>632.38997270000004</v>
      </c>
      <c r="J32" s="24">
        <v>37.991890040449391</v>
      </c>
      <c r="K32" s="24">
        <v>157.93509888000006</v>
      </c>
      <c r="L32" s="24">
        <v>33.287696595549761</v>
      </c>
      <c r="M32" s="204"/>
      <c r="O32" s="186"/>
    </row>
    <row r="33" spans="2:15" s="203" customFormat="1" ht="13">
      <c r="B33" s="43" t="s">
        <v>1431</v>
      </c>
      <c r="C33" s="258" t="s">
        <v>1285</v>
      </c>
      <c r="D33" s="258" t="s">
        <v>1286</v>
      </c>
      <c r="E33" s="24">
        <v>4.2208849800000001</v>
      </c>
      <c r="F33" s="24">
        <v>0.3828011260966846</v>
      </c>
      <c r="G33" s="24">
        <v>4.7551786399999996</v>
      </c>
      <c r="H33" s="24">
        <v>0.34741840748900588</v>
      </c>
      <c r="I33" s="24">
        <v>4.8152560199999996</v>
      </c>
      <c r="J33" s="24">
        <v>0.28928459514843907</v>
      </c>
      <c r="K33" s="24">
        <v>6.0077380000000069E-2</v>
      </c>
      <c r="L33" s="24">
        <v>1.2634095277648723</v>
      </c>
      <c r="M33" s="204"/>
      <c r="O33" s="186"/>
    </row>
    <row r="34" spans="2:15" s="203" customFormat="1" ht="13">
      <c r="B34" s="43" t="s">
        <v>1432</v>
      </c>
      <c r="C34" s="258" t="s">
        <v>1433</v>
      </c>
      <c r="D34" s="258" t="s">
        <v>1434</v>
      </c>
      <c r="E34" s="24">
        <v>3.4444030000000007E-2</v>
      </c>
      <c r="F34" s="24">
        <v>3.1238030730010532E-3</v>
      </c>
      <c r="G34" s="24">
        <v>-9.13513E-3</v>
      </c>
      <c r="H34" s="24">
        <v>-6.6742231093236957E-4</v>
      </c>
      <c r="I34" s="24">
        <v>0.33727421999999996</v>
      </c>
      <c r="J34" s="24">
        <v>2.0262315395372384E-2</v>
      </c>
      <c r="K34" s="24">
        <v>0.34640934999999995</v>
      </c>
      <c r="L34" s="24">
        <v>-3792.0571464226555</v>
      </c>
      <c r="M34" s="204"/>
      <c r="O34" s="186"/>
    </row>
    <row r="35" spans="2:15" s="203" customFormat="1" ht="13">
      <c r="B35" s="43" t="s">
        <v>1435</v>
      </c>
      <c r="C35" s="258" t="s">
        <v>1436</v>
      </c>
      <c r="D35" s="258" t="s">
        <v>1437</v>
      </c>
      <c r="E35" s="24">
        <v>9.0281630000000002E-2</v>
      </c>
      <c r="F35" s="24">
        <v>8.1878349667429753E-3</v>
      </c>
      <c r="G35" s="24">
        <v>-18.23168209</v>
      </c>
      <c r="H35" s="24">
        <v>-1.332026078741309</v>
      </c>
      <c r="I35" s="24">
        <v>4.3230113799999996</v>
      </c>
      <c r="J35" s="24">
        <v>0.25971217141750125</v>
      </c>
      <c r="K35" s="24">
        <v>22.55469347</v>
      </c>
      <c r="L35" s="24">
        <v>-123.71153335528571</v>
      </c>
      <c r="M35" s="204"/>
      <c r="O35" s="186"/>
    </row>
    <row r="36" spans="2:15" s="203" customFormat="1" ht="13">
      <c r="B36" s="43" t="s">
        <v>1438</v>
      </c>
      <c r="C36" s="258" t="s">
        <v>1439</v>
      </c>
      <c r="D36" s="258" t="s">
        <v>1440</v>
      </c>
      <c r="E36" s="24">
        <v>0</v>
      </c>
      <c r="F36" s="24" t="s">
        <v>1148</v>
      </c>
      <c r="G36" s="24">
        <v>-9.4409999999999997E-3</v>
      </c>
      <c r="H36" s="24">
        <v>-6.8976949835552429E-4</v>
      </c>
      <c r="I36" s="24">
        <v>-8.8823199999999991E-3</v>
      </c>
      <c r="J36" s="24">
        <v>-5.3362029651309864E-4</v>
      </c>
      <c r="K36" s="24">
        <v>5.5868000000000063E-4</v>
      </c>
      <c r="L36" s="24">
        <v>-5.9175934752674575</v>
      </c>
      <c r="M36" s="204"/>
      <c r="O36" s="186"/>
    </row>
    <row r="37" spans="2:15" s="203" customFormat="1" ht="13">
      <c r="B37" s="43" t="s">
        <v>1441</v>
      </c>
      <c r="C37" s="258" t="s">
        <v>1442</v>
      </c>
      <c r="D37" s="258" t="s">
        <v>1443</v>
      </c>
      <c r="E37" s="24">
        <v>0</v>
      </c>
      <c r="F37" s="24" t="s">
        <v>1148</v>
      </c>
      <c r="G37" s="24">
        <v>0</v>
      </c>
      <c r="H37" s="24" t="s">
        <v>1148</v>
      </c>
      <c r="I37" s="24">
        <v>0</v>
      </c>
      <c r="J37" s="24" t="s">
        <v>1148</v>
      </c>
      <c r="K37" s="24">
        <v>0</v>
      </c>
      <c r="L37" s="24" t="s">
        <v>1148</v>
      </c>
      <c r="M37" s="204"/>
      <c r="O37" s="186"/>
    </row>
    <row r="38" spans="2:15" s="203" customFormat="1" ht="39">
      <c r="B38" s="43" t="s">
        <v>1444</v>
      </c>
      <c r="C38" s="258" t="s">
        <v>1445</v>
      </c>
      <c r="D38" s="258" t="s">
        <v>1446</v>
      </c>
      <c r="E38" s="24">
        <v>7.4516800000000005E-3</v>
      </c>
      <c r="F38" s="24">
        <v>6.7580886682018591E-4</v>
      </c>
      <c r="G38" s="24">
        <v>3.208797E-2</v>
      </c>
      <c r="H38" s="24">
        <v>2.3443812064555783E-3</v>
      </c>
      <c r="I38" s="24">
        <v>4.0183080000000003E-2</v>
      </c>
      <c r="J38" s="24">
        <v>2.4140660395493029E-3</v>
      </c>
      <c r="K38" s="24">
        <v>8.0951100000000026E-3</v>
      </c>
      <c r="L38" s="24">
        <v>25.227865770255963</v>
      </c>
      <c r="M38" s="204"/>
      <c r="O38" s="186"/>
    </row>
    <row r="39" spans="2:15" s="203" customFormat="1" ht="26">
      <c r="B39" s="43" t="s">
        <v>1447</v>
      </c>
      <c r="C39" s="258" t="s">
        <v>1448</v>
      </c>
      <c r="D39" s="258" t="s">
        <v>1449</v>
      </c>
      <c r="E39" s="24">
        <v>0.45624316999999992</v>
      </c>
      <c r="F39" s="24">
        <v>4.1377673184053707E-2</v>
      </c>
      <c r="G39" s="24">
        <v>-3.3152964799999998</v>
      </c>
      <c r="H39" s="24">
        <v>-0.24221908589232449</v>
      </c>
      <c r="I39" s="24">
        <v>-9.47356014</v>
      </c>
      <c r="J39" s="24">
        <v>-0.56914004122137818</v>
      </c>
      <c r="K39" s="24">
        <v>-6.1582636600000003</v>
      </c>
      <c r="L39" s="24">
        <v>185.75302984667002</v>
      </c>
      <c r="M39" s="204"/>
      <c r="O39" s="186"/>
    </row>
    <row r="40" spans="2:15" s="203" customFormat="1" ht="26">
      <c r="B40" s="43" t="s">
        <v>1450</v>
      </c>
      <c r="C40" s="258" t="s">
        <v>1451</v>
      </c>
      <c r="D40" s="258" t="s">
        <v>1452</v>
      </c>
      <c r="E40" s="24">
        <v>0</v>
      </c>
      <c r="F40" s="24" t="s">
        <v>1148</v>
      </c>
      <c r="G40" s="24">
        <v>0</v>
      </c>
      <c r="H40" s="24" t="s">
        <v>1148</v>
      </c>
      <c r="I40" s="24">
        <v>0</v>
      </c>
      <c r="J40" s="24" t="s">
        <v>1148</v>
      </c>
      <c r="K40" s="24">
        <v>0</v>
      </c>
      <c r="L40" s="24" t="s">
        <v>1148</v>
      </c>
      <c r="M40" s="204"/>
      <c r="O40" s="186"/>
    </row>
    <row r="41" spans="2:15" s="203" customFormat="1" ht="26">
      <c r="B41" s="43" t="s">
        <v>1453</v>
      </c>
      <c r="C41" s="258" t="s">
        <v>1454</v>
      </c>
      <c r="D41" s="258" t="s">
        <v>1455</v>
      </c>
      <c r="E41" s="24">
        <v>0</v>
      </c>
      <c r="F41" s="24" t="s">
        <v>1148</v>
      </c>
      <c r="G41" s="24">
        <v>0</v>
      </c>
      <c r="H41" s="24" t="s">
        <v>1148</v>
      </c>
      <c r="I41" s="24">
        <v>0</v>
      </c>
      <c r="J41" s="24" t="s">
        <v>1148</v>
      </c>
      <c r="K41" s="24">
        <v>0</v>
      </c>
      <c r="L41" s="24" t="s">
        <v>1148</v>
      </c>
      <c r="M41" s="204"/>
      <c r="O41" s="186"/>
    </row>
    <row r="42" spans="2:15" s="203" customFormat="1" ht="26">
      <c r="B42" s="43" t="s">
        <v>1456</v>
      </c>
      <c r="C42" s="258" t="s">
        <v>1457</v>
      </c>
      <c r="D42" s="258" t="s">
        <v>1458</v>
      </c>
      <c r="E42" s="24">
        <v>3.9338377499999972</v>
      </c>
      <c r="F42" s="24">
        <v>0.3567681961761599</v>
      </c>
      <c r="G42" s="24">
        <v>5.1638775099999998</v>
      </c>
      <c r="H42" s="24">
        <v>0.37727838148946868</v>
      </c>
      <c r="I42" s="24">
        <v>10.315171289999999</v>
      </c>
      <c r="J42" s="24">
        <v>0.61970124498477897</v>
      </c>
      <c r="K42" s="24">
        <v>5.1512937799999987</v>
      </c>
      <c r="L42" s="24">
        <v>99.756312383947289</v>
      </c>
      <c r="M42" s="204"/>
      <c r="O42" s="186"/>
    </row>
    <row r="43" spans="2:15" s="203" customFormat="1" ht="52">
      <c r="B43" s="43" t="s">
        <v>1459</v>
      </c>
      <c r="C43" s="258" t="s">
        <v>1460</v>
      </c>
      <c r="D43" s="258" t="s">
        <v>1461</v>
      </c>
      <c r="E43" s="24">
        <v>150.62029455999979</v>
      </c>
      <c r="F43" s="24">
        <v>13.660078074570576</v>
      </c>
      <c r="G43" s="24">
        <v>213.95725515999999</v>
      </c>
      <c r="H43" s="24">
        <v>15.631944556851829</v>
      </c>
      <c r="I43" s="24">
        <v>243.53611308000001</v>
      </c>
      <c r="J43" s="24">
        <v>14.630841139859532</v>
      </c>
      <c r="K43" s="24">
        <v>29.578857920000019</v>
      </c>
      <c r="L43" s="24">
        <v>13.824657592415162</v>
      </c>
      <c r="M43" s="204"/>
      <c r="O43" s="186"/>
    </row>
    <row r="44" spans="2:15" s="203" customFormat="1" ht="13">
      <c r="B44" s="43" t="s">
        <v>1462</v>
      </c>
      <c r="C44" s="258" t="s">
        <v>1463</v>
      </c>
      <c r="D44" s="258" t="s">
        <v>1464</v>
      </c>
      <c r="E44" s="24">
        <v>27.097537339999999</v>
      </c>
      <c r="F44" s="24">
        <v>2.4575338720077986</v>
      </c>
      <c r="G44" s="24">
        <v>39.972153069999997</v>
      </c>
      <c r="H44" s="24">
        <v>2.9204080045846976</v>
      </c>
      <c r="I44" s="24">
        <v>53.022485350000004</v>
      </c>
      <c r="J44" s="24">
        <v>3.1854148864630449</v>
      </c>
      <c r="K44" s="24">
        <v>13.050332280000006</v>
      </c>
      <c r="L44" s="24">
        <v>32.648559753951744</v>
      </c>
      <c r="M44" s="204"/>
      <c r="O44" s="186"/>
    </row>
    <row r="45" spans="2:15" s="203" customFormat="1" ht="26">
      <c r="B45" s="43" t="s">
        <v>1465</v>
      </c>
      <c r="C45" s="258" t="s">
        <v>1466</v>
      </c>
      <c r="D45" s="258" t="s">
        <v>1467</v>
      </c>
      <c r="E45" s="24">
        <v>7.084231499999996</v>
      </c>
      <c r="F45" s="24">
        <v>0.64248417300620297</v>
      </c>
      <c r="G45" s="24">
        <v>7.1206267800000003</v>
      </c>
      <c r="H45" s="24">
        <v>0.52024056371332617</v>
      </c>
      <c r="I45" s="24">
        <v>8.5811713399999991</v>
      </c>
      <c r="J45" s="24">
        <v>0.51552828482654356</v>
      </c>
      <c r="K45" s="24">
        <v>1.4605445599999989</v>
      </c>
      <c r="L45" s="24">
        <v>20.511460649816541</v>
      </c>
      <c r="M45" s="204"/>
      <c r="O45" s="186"/>
    </row>
    <row r="46" spans="2:15" s="203" customFormat="1" ht="13">
      <c r="B46" s="43" t="s">
        <v>1468</v>
      </c>
      <c r="C46" s="258" t="s">
        <v>1469</v>
      </c>
      <c r="D46" s="258" t="s">
        <v>1470</v>
      </c>
      <c r="E46" s="24">
        <v>3.1971859999999998E-2</v>
      </c>
      <c r="F46" s="24">
        <v>2.8995966650115978E-3</v>
      </c>
      <c r="G46" s="24">
        <v>2.9525279999999997E-2</v>
      </c>
      <c r="H46" s="24">
        <v>2.157148350217815E-3</v>
      </c>
      <c r="I46" s="24">
        <v>6.2894539999999999E-2</v>
      </c>
      <c r="J46" s="24">
        <v>3.7784951548531175E-3</v>
      </c>
      <c r="K46" s="24">
        <v>3.3369259999999998E-2</v>
      </c>
      <c r="L46" s="24">
        <v>113.0192838137352</v>
      </c>
      <c r="M46" s="204"/>
      <c r="O46" s="186"/>
    </row>
    <row r="47" spans="2:15" s="203" customFormat="1" ht="26">
      <c r="B47" s="43" t="s">
        <v>1471</v>
      </c>
      <c r="C47" s="258" t="s">
        <v>1472</v>
      </c>
      <c r="D47" s="258" t="s">
        <v>1473</v>
      </c>
      <c r="E47" s="24">
        <v>151.31222532999999</v>
      </c>
      <c r="F47" s="24">
        <v>13.722830762500257</v>
      </c>
      <c r="G47" s="24">
        <v>186.70482227000002</v>
      </c>
      <c r="H47" s="24">
        <v>13.640852833146408</v>
      </c>
      <c r="I47" s="24">
        <v>78.669652769999999</v>
      </c>
      <c r="J47" s="24">
        <v>4.7262115570830492</v>
      </c>
      <c r="K47" s="24">
        <v>-108.03516950000002</v>
      </c>
      <c r="L47" s="24">
        <v>-57.864155936886718</v>
      </c>
      <c r="M47" s="204"/>
      <c r="O47" s="186"/>
    </row>
    <row r="48" spans="2:15" s="203" customFormat="1" ht="13">
      <c r="B48" s="43" t="s">
        <v>1474</v>
      </c>
      <c r="C48" s="258" t="s">
        <v>1475</v>
      </c>
      <c r="D48" s="258" t="s">
        <v>704</v>
      </c>
      <c r="E48" s="24">
        <v>3.3008388900000019</v>
      </c>
      <c r="F48" s="24">
        <v>0.29936016976130231</v>
      </c>
      <c r="G48" s="24">
        <v>6.7604494000000006</v>
      </c>
      <c r="H48" s="24">
        <v>0.49392562136382862</v>
      </c>
      <c r="I48" s="24">
        <v>1.49346793</v>
      </c>
      <c r="J48" s="24">
        <v>8.9722594957106216E-2</v>
      </c>
      <c r="K48" s="24">
        <v>-5.2669814700000011</v>
      </c>
      <c r="L48" s="24">
        <v>-77.908747752775142</v>
      </c>
      <c r="M48" s="204"/>
      <c r="O48" s="186"/>
    </row>
    <row r="49" spans="2:15" s="203" customFormat="1" ht="13">
      <c r="B49" s="43" t="s">
        <v>1476</v>
      </c>
      <c r="C49" s="258" t="s">
        <v>1477</v>
      </c>
      <c r="D49" s="258" t="s">
        <v>704</v>
      </c>
      <c r="E49" s="24">
        <v>0.14626858000000001</v>
      </c>
      <c r="F49" s="24">
        <v>1.3265411732816989E-2</v>
      </c>
      <c r="G49" s="24">
        <v>5.1353059999999999E-2</v>
      </c>
      <c r="H49" s="24">
        <v>3.7519091658956829E-3</v>
      </c>
      <c r="I49" s="24">
        <v>5.4027730000000003E-2</v>
      </c>
      <c r="J49" s="24">
        <v>3.2458066476471958E-3</v>
      </c>
      <c r="K49" s="24">
        <v>2.674670000000004E-3</v>
      </c>
      <c r="L49" s="24">
        <v>5.2083945922599435</v>
      </c>
      <c r="M49" s="204"/>
      <c r="O49" s="186"/>
    </row>
    <row r="50" spans="2:15" s="203" customFormat="1" ht="13">
      <c r="B50" s="43" t="s">
        <v>1478</v>
      </c>
      <c r="C50" s="258" t="s">
        <v>1479</v>
      </c>
      <c r="D50" s="258" t="s">
        <v>704</v>
      </c>
      <c r="E50" s="24">
        <v>0.46415649000000003</v>
      </c>
      <c r="F50" s="24">
        <v>4.2095349174164076E-2</v>
      </c>
      <c r="G50" s="24">
        <v>0.42667469000000002</v>
      </c>
      <c r="H50" s="24">
        <v>3.117330652285763E-2</v>
      </c>
      <c r="I50" s="24">
        <v>-0.24721927999999999</v>
      </c>
      <c r="J50" s="24">
        <v>-1.4852113580388317E-2</v>
      </c>
      <c r="K50" s="24">
        <v>-0.67389396999999995</v>
      </c>
      <c r="L50" s="24">
        <v>-157.94092918893313</v>
      </c>
      <c r="M50" s="204"/>
      <c r="O50" s="186"/>
    </row>
    <row r="51" spans="2:15" s="203" customFormat="1" ht="13">
      <c r="B51" s="43" t="s">
        <v>1480</v>
      </c>
      <c r="C51" s="258" t="s">
        <v>1481</v>
      </c>
      <c r="D51" s="258" t="s">
        <v>704</v>
      </c>
      <c r="E51" s="24">
        <v>-1.3957575200000001</v>
      </c>
      <c r="F51" s="24">
        <v>-0.12658424784034644</v>
      </c>
      <c r="G51" s="24">
        <v>0.50631906000000004</v>
      </c>
      <c r="H51" s="24">
        <v>3.6992208878724779E-2</v>
      </c>
      <c r="I51" s="24">
        <v>-1.872998E-2</v>
      </c>
      <c r="J51" s="24">
        <v>-1.125235015320818E-3</v>
      </c>
      <c r="K51" s="24">
        <v>-0.52504904000000008</v>
      </c>
      <c r="L51" s="24">
        <v>-103.69924450404851</v>
      </c>
      <c r="M51" s="204"/>
      <c r="O51" s="186"/>
    </row>
    <row r="52" spans="2:15" s="203" customFormat="1" ht="13">
      <c r="B52" s="43" t="s">
        <v>1482</v>
      </c>
      <c r="C52" s="258" t="s">
        <v>1483</v>
      </c>
      <c r="D52" s="258" t="s">
        <v>704</v>
      </c>
      <c r="E52" s="24">
        <v>0</v>
      </c>
      <c r="F52" s="24" t="s">
        <v>1148</v>
      </c>
      <c r="G52" s="24">
        <v>0</v>
      </c>
      <c r="H52" s="24" t="s">
        <v>1148</v>
      </c>
      <c r="I52" s="24">
        <v>0</v>
      </c>
      <c r="J52" s="24" t="s">
        <v>1148</v>
      </c>
      <c r="K52" s="24">
        <v>0</v>
      </c>
      <c r="L52" s="24" t="s">
        <v>1148</v>
      </c>
      <c r="M52" s="204"/>
      <c r="O52" s="186"/>
    </row>
    <row r="53" spans="2:15" s="203" customFormat="1" ht="13">
      <c r="B53" s="43" t="s">
        <v>1484</v>
      </c>
      <c r="C53" s="258" t="s">
        <v>1485</v>
      </c>
      <c r="D53" s="258" t="s">
        <v>1486</v>
      </c>
      <c r="E53" s="24">
        <v>-7.30512E-3</v>
      </c>
      <c r="F53" s="24">
        <v>-6.6251702558154345E-4</v>
      </c>
      <c r="G53" s="24">
        <v>5.9167100000000004E-3</v>
      </c>
      <c r="H53" s="24">
        <v>4.3228112367494064E-4</v>
      </c>
      <c r="I53" s="24">
        <v>7.1136800000000007E-3</v>
      </c>
      <c r="J53" s="24">
        <v>4.2736627715498878E-4</v>
      </c>
      <c r="K53" s="24">
        <v>1.1969700000000003E-3</v>
      </c>
      <c r="L53" s="24">
        <v>20.230330707437076</v>
      </c>
      <c r="M53" s="204"/>
      <c r="O53" s="186"/>
    </row>
    <row r="54" spans="2:15" s="203" customFormat="1" ht="26">
      <c r="B54" s="43" t="s">
        <v>1487</v>
      </c>
      <c r="C54" s="258" t="s">
        <v>1488</v>
      </c>
      <c r="D54" s="258" t="s">
        <v>1489</v>
      </c>
      <c r="E54" s="24">
        <v>68.130935480000005</v>
      </c>
      <c r="F54" s="24">
        <v>6.1789408968364175</v>
      </c>
      <c r="G54" s="24">
        <v>93.566907900000004</v>
      </c>
      <c r="H54" s="24">
        <v>6.8360977782926113</v>
      </c>
      <c r="I54" s="24">
        <v>119.53110613</v>
      </c>
      <c r="J54" s="24">
        <v>7.1810320159180554</v>
      </c>
      <c r="K54" s="24">
        <v>25.964198229999994</v>
      </c>
      <c r="L54" s="24">
        <v>27.749338748854811</v>
      </c>
      <c r="M54" s="204"/>
      <c r="O54" s="186"/>
    </row>
    <row r="55" spans="2:15" s="203" customFormat="1" ht="13">
      <c r="B55" s="43" t="s">
        <v>1490</v>
      </c>
      <c r="C55" s="258" t="s">
        <v>1491</v>
      </c>
      <c r="D55" s="258" t="s">
        <v>1492</v>
      </c>
      <c r="E55" s="24">
        <v>7.0610720000000002E-2</v>
      </c>
      <c r="F55" s="24">
        <v>6.4038378820021032E-3</v>
      </c>
      <c r="G55" s="24">
        <v>1.840572E-2</v>
      </c>
      <c r="H55" s="24">
        <v>1.3447414734956301E-3</v>
      </c>
      <c r="I55" s="24">
        <v>3.0161849999999997E-2</v>
      </c>
      <c r="J55" s="24">
        <v>1.8120238113897725E-3</v>
      </c>
      <c r="K55" s="24">
        <v>1.1756129999999997E-2</v>
      </c>
      <c r="L55" s="24">
        <v>63.872154960523119</v>
      </c>
      <c r="M55" s="204"/>
      <c r="O55" s="186"/>
    </row>
    <row r="56" spans="2:15" s="203" customFormat="1" ht="26">
      <c r="B56" s="43" t="s">
        <v>1493</v>
      </c>
      <c r="C56" s="258" t="s">
        <v>1494</v>
      </c>
      <c r="D56" s="258" t="s">
        <v>1495</v>
      </c>
      <c r="E56" s="24">
        <v>7.4844000000000006E-4</v>
      </c>
      <c r="F56" s="24" t="s">
        <v>1148</v>
      </c>
      <c r="G56" s="24">
        <v>3.4970999999999998E-4</v>
      </c>
      <c r="H56" s="24" t="s">
        <v>1148</v>
      </c>
      <c r="I56" s="24">
        <v>4.4624999999999998E-4</v>
      </c>
      <c r="J56" s="24" t="s">
        <v>1148</v>
      </c>
      <c r="K56" s="24">
        <v>9.6539999999999994E-5</v>
      </c>
      <c r="L56" s="24" t="s">
        <v>1148</v>
      </c>
      <c r="M56" s="204"/>
      <c r="O56" s="186"/>
    </row>
    <row r="57" spans="2:15" s="203" customFormat="1" ht="13">
      <c r="B57" s="43" t="s">
        <v>1496</v>
      </c>
      <c r="C57" s="258" t="s">
        <v>1291</v>
      </c>
      <c r="D57" s="258" t="s">
        <v>1292</v>
      </c>
      <c r="E57" s="24">
        <v>7.924645000000001E-2</v>
      </c>
      <c r="F57" s="24">
        <v>7.1870307868859805E-3</v>
      </c>
      <c r="G57" s="24">
        <v>0</v>
      </c>
      <c r="H57" s="24" t="s">
        <v>1148</v>
      </c>
      <c r="I57" s="24">
        <v>0</v>
      </c>
      <c r="J57" s="24" t="s">
        <v>1148</v>
      </c>
      <c r="K57" s="24">
        <v>0</v>
      </c>
      <c r="L57" s="24" t="s">
        <v>1148</v>
      </c>
      <c r="M57" s="204"/>
      <c r="O57" s="186"/>
    </row>
    <row r="58" spans="2:15" s="203" customFormat="1" ht="13">
      <c r="B58" s="43" t="s">
        <v>1497</v>
      </c>
      <c r="C58" s="258" t="s">
        <v>1293</v>
      </c>
      <c r="D58" s="258" t="s">
        <v>1294</v>
      </c>
      <c r="E58" s="24">
        <v>2.6439999999999998E-5</v>
      </c>
      <c r="F58" s="24" t="s">
        <v>1148</v>
      </c>
      <c r="G58" s="24">
        <v>0</v>
      </c>
      <c r="H58" s="24" t="s">
        <v>1148</v>
      </c>
      <c r="I58" s="24">
        <v>0</v>
      </c>
      <c r="J58" s="24" t="s">
        <v>1148</v>
      </c>
      <c r="K58" s="24">
        <v>0</v>
      </c>
      <c r="L58" s="24" t="s">
        <v>1148</v>
      </c>
      <c r="M58" s="204"/>
      <c r="O58" s="186"/>
    </row>
    <row r="59" spans="2:15" s="203" customFormat="1" ht="13">
      <c r="B59" s="43" t="s">
        <v>1498</v>
      </c>
      <c r="C59" s="258" t="s">
        <v>1295</v>
      </c>
      <c r="D59" s="258" t="s">
        <v>1296</v>
      </c>
      <c r="E59" s="24">
        <v>1.07413E-3</v>
      </c>
      <c r="F59" s="24" t="s">
        <v>1148</v>
      </c>
      <c r="G59" s="24">
        <v>2.8010000000000001E-5</v>
      </c>
      <c r="H59" s="24" t="s">
        <v>1148</v>
      </c>
      <c r="I59" s="24">
        <v>0</v>
      </c>
      <c r="J59" s="24" t="s">
        <v>1148</v>
      </c>
      <c r="K59" s="24">
        <v>-2.8010000000000001E-5</v>
      </c>
      <c r="L59" s="24" t="s">
        <v>1148</v>
      </c>
      <c r="M59" s="204"/>
      <c r="O59" s="186"/>
    </row>
    <row r="60" spans="2:15" s="203" customFormat="1" ht="26">
      <c r="B60" s="43" t="s">
        <v>1499</v>
      </c>
      <c r="C60" s="258" t="s">
        <v>1500</v>
      </c>
      <c r="D60" s="258" t="s">
        <v>1297</v>
      </c>
      <c r="E60" s="24">
        <v>1.0426316799999999</v>
      </c>
      <c r="F60" s="24">
        <v>9.455850682955072E-2</v>
      </c>
      <c r="G60" s="24">
        <v>1.0216657</v>
      </c>
      <c r="H60" s="24">
        <v>7.4643982351026969E-2</v>
      </c>
      <c r="I60" s="24">
        <v>0.74412691000000009</v>
      </c>
      <c r="J60" s="24">
        <v>4.4704674269512461E-2</v>
      </c>
      <c r="K60" s="24">
        <v>-0.27753878999999992</v>
      </c>
      <c r="L60" s="24">
        <v>-27.165323255933906</v>
      </c>
      <c r="M60" s="204"/>
      <c r="O60" s="186"/>
    </row>
    <row r="61" spans="2:15" s="203" customFormat="1" ht="26">
      <c r="B61" s="43" t="s">
        <v>1501</v>
      </c>
      <c r="C61" s="258" t="s">
        <v>1502</v>
      </c>
      <c r="D61" s="258" t="s">
        <v>1503</v>
      </c>
      <c r="E61" s="24">
        <v>-9.4879100000000004E-3</v>
      </c>
      <c r="F61" s="24">
        <v>-8.6047893972794175E-4</v>
      </c>
      <c r="G61" s="24">
        <v>1.4639059999999999E-2</v>
      </c>
      <c r="H61" s="24">
        <v>1.069545288909694E-3</v>
      </c>
      <c r="I61" s="24">
        <v>2.9477009999999998E-2</v>
      </c>
      <c r="J61" s="24">
        <v>1.7708808978419573E-3</v>
      </c>
      <c r="K61" s="24">
        <v>1.4837949999999999E-2</v>
      </c>
      <c r="L61" s="24">
        <v>101.35862548551616</v>
      </c>
      <c r="M61" s="204"/>
      <c r="O61" s="186"/>
    </row>
    <row r="62" spans="2:15" s="203" customFormat="1" ht="26">
      <c r="B62" s="43" t="s">
        <v>1504</v>
      </c>
      <c r="C62" s="258" t="s">
        <v>1505</v>
      </c>
      <c r="D62" s="258" t="s">
        <v>1503</v>
      </c>
      <c r="E62" s="24">
        <v>1.1261619999999998E-2</v>
      </c>
      <c r="F62" s="24">
        <v>1.0213405098930095E-3</v>
      </c>
      <c r="G62" s="24">
        <v>0</v>
      </c>
      <c r="H62" s="24" t="s">
        <v>1148</v>
      </c>
      <c r="I62" s="24">
        <v>2.8238E-3</v>
      </c>
      <c r="J62" s="24" t="s">
        <v>1148</v>
      </c>
      <c r="K62" s="24">
        <v>2.8238E-3</v>
      </c>
      <c r="L62" s="24" t="s">
        <v>1148</v>
      </c>
      <c r="M62" s="204"/>
      <c r="O62" s="186"/>
    </row>
    <row r="63" spans="2:15" s="203" customFormat="1" ht="26">
      <c r="B63" s="43" t="s">
        <v>1506</v>
      </c>
      <c r="C63" s="258" t="s">
        <v>1507</v>
      </c>
      <c r="D63" s="258" t="s">
        <v>1508</v>
      </c>
      <c r="E63" s="24">
        <v>0.13946804000000002</v>
      </c>
      <c r="F63" s="24">
        <v>1.2648656151368867E-2</v>
      </c>
      <c r="G63" s="24">
        <v>-1.495233E-2</v>
      </c>
      <c r="H63" s="24">
        <v>-1.0924331282010653E-3</v>
      </c>
      <c r="I63" s="24">
        <v>7.9744809999999999E-2</v>
      </c>
      <c r="J63" s="24">
        <v>4.7908034339655308E-3</v>
      </c>
      <c r="K63" s="24">
        <v>9.4697139999999999E-2</v>
      </c>
      <c r="L63" s="24">
        <v>-633.32697980849809</v>
      </c>
      <c r="M63" s="204"/>
      <c r="O63" s="186"/>
    </row>
    <row r="64" spans="2:15" s="203" customFormat="1" ht="26">
      <c r="B64" s="43" t="s">
        <v>1509</v>
      </c>
      <c r="C64" s="258" t="s">
        <v>1510</v>
      </c>
      <c r="D64" s="258" t="s">
        <v>1511</v>
      </c>
      <c r="E64" s="24">
        <v>0</v>
      </c>
      <c r="F64" s="24" t="s">
        <v>1148</v>
      </c>
      <c r="G64" s="24">
        <v>3.4091778500000003</v>
      </c>
      <c r="H64" s="24">
        <v>0.24907815860600205</v>
      </c>
      <c r="I64" s="24">
        <v>0.25526872</v>
      </c>
      <c r="J64" s="24">
        <v>1.533569721164281E-2</v>
      </c>
      <c r="K64" s="24">
        <v>-3.1539091300000002</v>
      </c>
      <c r="L64" s="24">
        <v>-92.512308502767013</v>
      </c>
      <c r="M64" s="204"/>
      <c r="O64" s="186"/>
    </row>
    <row r="65" spans="2:15" s="203" customFormat="1" ht="13">
      <c r="B65" s="43" t="s">
        <v>1512</v>
      </c>
      <c r="C65" s="258" t="s">
        <v>1298</v>
      </c>
      <c r="D65" s="258" t="s">
        <v>1299</v>
      </c>
      <c r="E65" s="24">
        <v>4.7278999999999995E-4</v>
      </c>
      <c r="F65" s="24" t="s">
        <v>1148</v>
      </c>
      <c r="G65" s="24">
        <v>1.5244600000000001E-3</v>
      </c>
      <c r="H65" s="24" t="s">
        <v>1148</v>
      </c>
      <c r="I65" s="24">
        <v>8.5040000000000012E-5</v>
      </c>
      <c r="J65" s="24" t="s">
        <v>1148</v>
      </c>
      <c r="K65" s="24">
        <v>-1.4394200000000001E-3</v>
      </c>
      <c r="L65" s="24" t="s">
        <v>1148</v>
      </c>
      <c r="M65" s="204"/>
      <c r="O65" s="186"/>
    </row>
    <row r="66" spans="2:15" s="203" customFormat="1" ht="13">
      <c r="B66" s="43" t="s">
        <v>1513</v>
      </c>
      <c r="C66" s="258" t="s">
        <v>1514</v>
      </c>
      <c r="D66" s="258" t="s">
        <v>1300</v>
      </c>
      <c r="E66" s="24">
        <v>0</v>
      </c>
      <c r="F66" s="24" t="s">
        <v>1148</v>
      </c>
      <c r="G66" s="24">
        <v>0</v>
      </c>
      <c r="H66" s="24" t="s">
        <v>1148</v>
      </c>
      <c r="I66" s="24">
        <v>0</v>
      </c>
      <c r="J66" s="24" t="s">
        <v>1148</v>
      </c>
      <c r="K66" s="24">
        <v>0</v>
      </c>
      <c r="L66" s="24" t="s">
        <v>1148</v>
      </c>
      <c r="M66" s="204"/>
      <c r="O66" s="186"/>
    </row>
    <row r="67" spans="2:15" s="203" customFormat="1" ht="26">
      <c r="B67" s="43" t="s">
        <v>1515</v>
      </c>
      <c r="C67" s="258" t="s">
        <v>1516</v>
      </c>
      <c r="D67" s="258" t="s">
        <v>1287</v>
      </c>
      <c r="E67" s="24">
        <v>2.0470777000000004</v>
      </c>
      <c r="F67" s="24">
        <v>0.18565387412367043</v>
      </c>
      <c r="G67" s="24">
        <v>6.4688915300000005</v>
      </c>
      <c r="H67" s="24">
        <v>0.47262409337616784</v>
      </c>
      <c r="I67" s="24">
        <v>10.37401781</v>
      </c>
      <c r="J67" s="24">
        <v>0.62323654853736032</v>
      </c>
      <c r="K67" s="24">
        <v>3.9051262799999993</v>
      </c>
      <c r="L67" s="24">
        <v>60.367781124318817</v>
      </c>
      <c r="M67" s="204"/>
      <c r="O67" s="186"/>
    </row>
    <row r="68" spans="2:15" s="203" customFormat="1" ht="13">
      <c r="B68" s="43" t="s">
        <v>1517</v>
      </c>
      <c r="C68" s="258" t="s">
        <v>1518</v>
      </c>
      <c r="D68" s="258" t="s">
        <v>1519</v>
      </c>
      <c r="E68" s="24">
        <v>0.12292203</v>
      </c>
      <c r="F68" s="24">
        <v>1.1148062960505132E-2</v>
      </c>
      <c r="G68" s="24">
        <v>0.74149306000000004</v>
      </c>
      <c r="H68" s="24">
        <v>5.4174271372768007E-2</v>
      </c>
      <c r="I68" s="24">
        <v>0.67047293999999991</v>
      </c>
      <c r="J68" s="24">
        <v>4.0279788281305892E-2</v>
      </c>
      <c r="K68" s="24">
        <v>-7.1020120000000131E-2</v>
      </c>
      <c r="L68" s="24">
        <v>-9.5779884979638421</v>
      </c>
      <c r="M68" s="204"/>
      <c r="O68" s="186"/>
    </row>
    <row r="69" spans="2:15" s="203" customFormat="1" ht="13">
      <c r="B69" s="43" t="s">
        <v>1520</v>
      </c>
      <c r="C69" s="258" t="s">
        <v>1521</v>
      </c>
      <c r="D69" s="258" t="s">
        <v>1289</v>
      </c>
      <c r="E69" s="24">
        <v>8.8023000000000007E-3</v>
      </c>
      <c r="F69" s="24">
        <v>7.9829949600778913E-4</v>
      </c>
      <c r="G69" s="24">
        <v>4.3948000000000001E-4</v>
      </c>
      <c r="H69" s="24" t="s">
        <v>1148</v>
      </c>
      <c r="I69" s="24">
        <v>4.2649999999999997E-3</v>
      </c>
      <c r="J69" s="24" t="s">
        <v>1148</v>
      </c>
      <c r="K69" s="24">
        <v>3.8255199999999998E-3</v>
      </c>
      <c r="L69" s="24" t="s">
        <v>1148</v>
      </c>
      <c r="M69" s="204"/>
      <c r="O69" s="186"/>
    </row>
    <row r="70" spans="2:15" s="203" customFormat="1" ht="13">
      <c r="B70" s="43" t="s">
        <v>1522</v>
      </c>
      <c r="C70" s="258" t="s">
        <v>1523</v>
      </c>
      <c r="D70" s="258" t="s">
        <v>1303</v>
      </c>
      <c r="E70" s="24">
        <v>2.2321E-4</v>
      </c>
      <c r="F70" s="24" t="s">
        <v>1148</v>
      </c>
      <c r="G70" s="24">
        <v>2.751112E-2</v>
      </c>
      <c r="H70" s="24">
        <v>2.0099916790169087E-3</v>
      </c>
      <c r="I70" s="24">
        <v>2.8016E-3</v>
      </c>
      <c r="J70" s="24" t="s">
        <v>1148</v>
      </c>
      <c r="K70" s="24">
        <v>-2.4709519999999999E-2</v>
      </c>
      <c r="L70" s="24">
        <v>-89.816481480942983</v>
      </c>
      <c r="M70" s="204"/>
      <c r="O70" s="186"/>
    </row>
    <row r="71" spans="2:15" s="203" customFormat="1" ht="26">
      <c r="B71" s="43" t="s">
        <v>1524</v>
      </c>
      <c r="C71" s="258" t="s">
        <v>1525</v>
      </c>
      <c r="D71" s="258" t="s">
        <v>1526</v>
      </c>
      <c r="E71" s="24">
        <v>0.48621032999999991</v>
      </c>
      <c r="F71" s="24">
        <v>4.4095459299589961E-2</v>
      </c>
      <c r="G71" s="24">
        <v>1.18034383</v>
      </c>
      <c r="H71" s="24">
        <v>8.6237175246916459E-2</v>
      </c>
      <c r="I71" s="24">
        <v>2.0318295600000003</v>
      </c>
      <c r="J71" s="24">
        <v>0.1220655743399561</v>
      </c>
      <c r="K71" s="24">
        <v>0.85148573000000027</v>
      </c>
      <c r="L71" s="24">
        <v>72.13878772933478</v>
      </c>
      <c r="M71" s="204"/>
      <c r="O71" s="186"/>
    </row>
    <row r="72" spans="2:15" s="203" customFormat="1" ht="26">
      <c r="B72" s="43" t="s">
        <v>1527</v>
      </c>
      <c r="C72" s="258" t="s">
        <v>1304</v>
      </c>
      <c r="D72" s="258" t="s">
        <v>1305</v>
      </c>
      <c r="E72" s="24">
        <v>0</v>
      </c>
      <c r="F72" s="24" t="s">
        <v>1148</v>
      </c>
      <c r="G72" s="24">
        <v>3.6511000000000003E-4</v>
      </c>
      <c r="H72" s="24" t="s">
        <v>1148</v>
      </c>
      <c r="I72" s="24">
        <v>1.92818E-3</v>
      </c>
      <c r="J72" s="24" t="s">
        <v>1148</v>
      </c>
      <c r="K72" s="24">
        <v>1.56307E-3</v>
      </c>
      <c r="L72" s="24" t="s">
        <v>1148</v>
      </c>
      <c r="M72" s="204"/>
      <c r="O72" s="186"/>
    </row>
    <row r="73" spans="2:15" s="203" customFormat="1" ht="26">
      <c r="B73" s="43" t="s">
        <v>1528</v>
      </c>
      <c r="C73" s="258" t="s">
        <v>1313</v>
      </c>
      <c r="D73" s="258" t="s">
        <v>1314</v>
      </c>
      <c r="E73" s="24">
        <v>1.096434E-2</v>
      </c>
      <c r="F73" s="24">
        <v>9.9437954807925677E-4</v>
      </c>
      <c r="G73" s="24">
        <v>2.9015639999999999E-2</v>
      </c>
      <c r="H73" s="24">
        <v>2.1199135099316262E-3</v>
      </c>
      <c r="I73" s="24">
        <v>2.978865E-2</v>
      </c>
      <c r="J73" s="24">
        <v>1.7896031944047183E-3</v>
      </c>
      <c r="K73" s="24">
        <v>7.7301000000000106E-4</v>
      </c>
      <c r="L73" s="24">
        <v>2.6641149393913115</v>
      </c>
      <c r="M73" s="204"/>
      <c r="O73" s="186"/>
    </row>
    <row r="74" spans="2:15" s="203" customFormat="1" ht="26">
      <c r="B74" s="43" t="s">
        <v>1529</v>
      </c>
      <c r="C74" s="258" t="s">
        <v>1301</v>
      </c>
      <c r="D74" s="258" t="s">
        <v>1302</v>
      </c>
      <c r="E74" s="24">
        <v>0.10210959999999998</v>
      </c>
      <c r="F74" s="24">
        <v>9.2605389747630641E-3</v>
      </c>
      <c r="G74" s="24">
        <v>0.17991085999999998</v>
      </c>
      <c r="H74" s="24">
        <v>1.3144478725867064E-2</v>
      </c>
      <c r="I74" s="24">
        <v>4.51943E-2</v>
      </c>
      <c r="J74" s="24">
        <v>2.7151235000204828E-3</v>
      </c>
      <c r="K74" s="24">
        <v>-0.13471655999999999</v>
      </c>
      <c r="L74" s="24">
        <v>-74.879615382862383</v>
      </c>
      <c r="M74" s="204"/>
      <c r="O74" s="186"/>
    </row>
    <row r="75" spans="2:15" s="203" customFormat="1" ht="13">
      <c r="B75" s="43" t="s">
        <v>1530</v>
      </c>
      <c r="C75" s="258" t="s">
        <v>1306</v>
      </c>
      <c r="D75" s="258" t="s">
        <v>1307</v>
      </c>
      <c r="E75" s="24">
        <v>22.008105459999999</v>
      </c>
      <c r="F75" s="24">
        <v>1.9959623617468467</v>
      </c>
      <c r="G75" s="24">
        <v>26.489341459999999</v>
      </c>
      <c r="H75" s="24">
        <v>1.9353394524555017</v>
      </c>
      <c r="I75" s="24">
        <v>31.12493585</v>
      </c>
      <c r="J75" s="24">
        <v>1.8698828118361166</v>
      </c>
      <c r="K75" s="24">
        <v>4.6355943900000014</v>
      </c>
      <c r="L75" s="24">
        <v>17.499847616068298</v>
      </c>
      <c r="M75" s="204"/>
      <c r="O75" s="186"/>
    </row>
    <row r="76" spans="2:15" s="203" customFormat="1" ht="13">
      <c r="B76" s="43" t="s">
        <v>1531</v>
      </c>
      <c r="C76" s="258" t="s">
        <v>1308</v>
      </c>
      <c r="D76" s="258" t="s">
        <v>1309</v>
      </c>
      <c r="E76" s="24">
        <v>0.31318284000000002</v>
      </c>
      <c r="F76" s="24">
        <v>2.8403224535665458E-2</v>
      </c>
      <c r="G76" s="24">
        <v>0.32813700000000001</v>
      </c>
      <c r="H76" s="24">
        <v>2.3974038119043185E-2</v>
      </c>
      <c r="I76" s="24">
        <v>1.36225967</v>
      </c>
      <c r="J76" s="24">
        <v>8.1840038304546101E-2</v>
      </c>
      <c r="K76" s="24">
        <v>1.0341226699999999</v>
      </c>
      <c r="L76" s="24">
        <v>315.14966919305044</v>
      </c>
      <c r="M76" s="204"/>
      <c r="O76" s="186"/>
    </row>
    <row r="77" spans="2:15" s="203" customFormat="1" ht="13">
      <c r="B77" s="43" t="s">
        <v>1532</v>
      </c>
      <c r="C77" s="258" t="s">
        <v>1310</v>
      </c>
      <c r="D77" s="258" t="s">
        <v>1311</v>
      </c>
      <c r="E77" s="24">
        <v>3.0941552999999997</v>
      </c>
      <c r="F77" s="24">
        <v>0.28061559098869948</v>
      </c>
      <c r="G77" s="24">
        <v>3.8034855299999997</v>
      </c>
      <c r="H77" s="24">
        <v>0.27788669696330848</v>
      </c>
      <c r="I77" s="24">
        <v>3.6880092200000001</v>
      </c>
      <c r="J77" s="24">
        <v>0.22156334983646636</v>
      </c>
      <c r="K77" s="24">
        <v>-0.11547630999999958</v>
      </c>
      <c r="L77" s="24">
        <v>-3.0360654481049019</v>
      </c>
      <c r="M77" s="204"/>
      <c r="O77" s="186"/>
    </row>
    <row r="78" spans="2:15" s="203" customFormat="1" ht="26">
      <c r="B78" s="43" t="s">
        <v>1533</v>
      </c>
      <c r="C78" s="258" t="s">
        <v>1534</v>
      </c>
      <c r="D78" s="258" t="s">
        <v>1312</v>
      </c>
      <c r="E78" s="24">
        <v>2.4444599999999999E-3</v>
      </c>
      <c r="F78" s="24" t="s">
        <v>1148</v>
      </c>
      <c r="G78" s="24">
        <v>5.3371199999999999E-3</v>
      </c>
      <c r="H78" s="24">
        <v>3.8993566201284146E-4</v>
      </c>
      <c r="I78" s="24">
        <v>9.9018300000000004E-3</v>
      </c>
      <c r="J78" s="24">
        <v>5.948690725646336E-4</v>
      </c>
      <c r="K78" s="24">
        <v>4.5647100000000005E-3</v>
      </c>
      <c r="L78" s="24">
        <v>85.527587912582078</v>
      </c>
      <c r="M78" s="204"/>
      <c r="O78" s="186"/>
    </row>
    <row r="79" spans="2:15" s="203" customFormat="1" ht="13">
      <c r="B79" s="43" t="s">
        <v>1535</v>
      </c>
      <c r="C79" s="258" t="s">
        <v>1536</v>
      </c>
      <c r="D79" s="258" t="s">
        <v>1284</v>
      </c>
      <c r="E79" s="24">
        <v>2.3293870000000001E-2</v>
      </c>
      <c r="F79" s="24">
        <v>2.1125711099452367E-3</v>
      </c>
      <c r="G79" s="24">
        <v>2.0683669999999998E-2</v>
      </c>
      <c r="H79" s="24">
        <v>1.5111709225771855E-3</v>
      </c>
      <c r="I79" s="24">
        <v>8.7932869999999996E-2</v>
      </c>
      <c r="J79" s="24">
        <v>5.2827148946049856E-3</v>
      </c>
      <c r="K79" s="24">
        <v>6.7249199999999995E-2</v>
      </c>
      <c r="L79" s="24">
        <v>325.13185522685291</v>
      </c>
      <c r="M79" s="204"/>
      <c r="O79" s="186"/>
    </row>
    <row r="80" spans="2:15" s="203" customFormat="1" ht="26">
      <c r="B80" s="43" t="s">
        <v>1537</v>
      </c>
      <c r="C80" s="258" t="s">
        <v>1538</v>
      </c>
      <c r="D80" s="258" t="s">
        <v>1539</v>
      </c>
      <c r="E80" s="24">
        <v>1.4701039999999993E-2</v>
      </c>
      <c r="F80" s="24">
        <v>1.3332688982186861E-3</v>
      </c>
      <c r="G80" s="24">
        <v>9.4771090000000002E-2</v>
      </c>
      <c r="H80" s="24">
        <v>6.924076602892305E-3</v>
      </c>
      <c r="I80" s="24">
        <v>1.6891659999999999E-2</v>
      </c>
      <c r="J80" s="24">
        <v>1.0147948528986175E-3</v>
      </c>
      <c r="K80" s="24">
        <v>-7.7879429999999999E-2</v>
      </c>
      <c r="L80" s="24">
        <v>-82.176357790123546</v>
      </c>
      <c r="M80" s="204"/>
      <c r="O80" s="186"/>
    </row>
    <row r="81" spans="2:15" s="203" customFormat="1" ht="13">
      <c r="B81" s="43" t="s">
        <v>1540</v>
      </c>
      <c r="C81" s="258" t="s">
        <v>1541</v>
      </c>
      <c r="D81" s="258" t="s">
        <v>1542</v>
      </c>
      <c r="E81" s="24"/>
      <c r="F81" s="24" t="s">
        <v>1148</v>
      </c>
      <c r="G81" s="24"/>
      <c r="H81" s="24" t="s">
        <v>1148</v>
      </c>
      <c r="I81" s="24"/>
      <c r="J81" s="24" t="s">
        <v>1148</v>
      </c>
      <c r="K81" s="24">
        <v>0</v>
      </c>
      <c r="L81" s="24" t="s">
        <v>1148</v>
      </c>
      <c r="M81" s="204"/>
      <c r="O81" s="186"/>
    </row>
    <row r="82" spans="2:15" s="203" customFormat="1" ht="13">
      <c r="B82" s="43" t="s">
        <v>1543</v>
      </c>
      <c r="C82" s="258" t="s">
        <v>974</v>
      </c>
      <c r="D82" s="258" t="s">
        <v>1544</v>
      </c>
      <c r="E82" s="24"/>
      <c r="F82" s="24" t="s">
        <v>1148</v>
      </c>
      <c r="G82" s="24"/>
      <c r="H82" s="24" t="s">
        <v>1148</v>
      </c>
      <c r="I82" s="24"/>
      <c r="J82" s="24" t="s">
        <v>1148</v>
      </c>
      <c r="K82" s="24">
        <v>0</v>
      </c>
      <c r="L82" s="24" t="s">
        <v>1148</v>
      </c>
      <c r="M82" s="204"/>
      <c r="O82" s="186"/>
    </row>
    <row r="83" spans="2:15" s="203" customFormat="1" ht="26">
      <c r="B83" s="43" t="s">
        <v>1545</v>
      </c>
      <c r="C83" s="258" t="s">
        <v>1546</v>
      </c>
      <c r="D83" s="258" t="s">
        <v>1547</v>
      </c>
      <c r="E83" s="24">
        <v>0</v>
      </c>
      <c r="F83" s="24" t="s">
        <v>1148</v>
      </c>
      <c r="G83" s="24">
        <v>2.4530450000000002E-2</v>
      </c>
      <c r="H83" s="24">
        <v>1.7922207595525131E-3</v>
      </c>
      <c r="I83" s="24">
        <v>0.29763270000000003</v>
      </c>
      <c r="J83" s="24">
        <v>1.7880784482657026E-2</v>
      </c>
      <c r="K83" s="24">
        <v>0.27310225000000005</v>
      </c>
      <c r="L83" s="24">
        <v>1113.319364300288</v>
      </c>
      <c r="M83" s="204"/>
      <c r="O83" s="186"/>
    </row>
    <row r="84" spans="2:15" s="203" customFormat="1" ht="26">
      <c r="B84" s="43" t="s">
        <v>1548</v>
      </c>
      <c r="C84" s="258" t="s">
        <v>1549</v>
      </c>
      <c r="D84" s="258" t="s">
        <v>1550</v>
      </c>
      <c r="E84" s="24">
        <v>0</v>
      </c>
      <c r="F84" s="24" t="s">
        <v>1148</v>
      </c>
      <c r="G84" s="24">
        <v>6.5173799999999997E-3</v>
      </c>
      <c r="H84" s="24">
        <v>4.7616671255082372E-4</v>
      </c>
      <c r="I84" s="24">
        <v>1.2516370000000001E-2</v>
      </c>
      <c r="J84" s="24">
        <v>7.5194195555526632E-4</v>
      </c>
      <c r="K84" s="24">
        <v>5.9989900000000009E-3</v>
      </c>
      <c r="L84" s="24">
        <v>92.046036904400253</v>
      </c>
      <c r="M84" s="204"/>
      <c r="O84" s="186"/>
    </row>
    <row r="85" spans="2:15" s="203" customFormat="1" ht="13">
      <c r="B85" s="43" t="s">
        <v>1551</v>
      </c>
      <c r="C85" s="258" t="s">
        <v>1274</v>
      </c>
      <c r="D85" s="258" t="s">
        <v>1552</v>
      </c>
      <c r="E85" s="24">
        <v>0</v>
      </c>
      <c r="F85" s="24" t="s">
        <v>1148</v>
      </c>
      <c r="G85" s="24">
        <v>35.167326009999996</v>
      </c>
      <c r="H85" s="24">
        <v>2.5693622307406927</v>
      </c>
      <c r="I85" s="24">
        <v>46.484429520000006</v>
      </c>
      <c r="J85" s="24">
        <v>2.7926301983833772</v>
      </c>
      <c r="K85" s="24">
        <v>11.31710351000001</v>
      </c>
      <c r="L85" s="24">
        <v>32.180733635482937</v>
      </c>
      <c r="M85" s="204"/>
      <c r="O85" s="186"/>
    </row>
    <row r="86" spans="2:15" s="203" customFormat="1" ht="13">
      <c r="B86" s="43" t="s">
        <v>1553</v>
      </c>
      <c r="C86" s="258" t="s">
        <v>1277</v>
      </c>
      <c r="D86" s="258" t="s">
        <v>1554</v>
      </c>
      <c r="E86" s="24">
        <v>0</v>
      </c>
      <c r="F86" s="24" t="s">
        <v>1148</v>
      </c>
      <c r="G86" s="24">
        <v>0.32725799999999999</v>
      </c>
      <c r="H86" s="24">
        <v>2.3909817444426669E-2</v>
      </c>
      <c r="I86" s="24">
        <v>0.42222472999999999</v>
      </c>
      <c r="J86" s="24">
        <v>2.5365860002540219E-2</v>
      </c>
      <c r="K86" s="24">
        <v>9.4966729999999999E-2</v>
      </c>
      <c r="L86" s="24">
        <v>29.018917795745253</v>
      </c>
      <c r="M86" s="204"/>
      <c r="O86" s="186"/>
    </row>
    <row r="87" spans="2:15" s="203" customFormat="1" ht="26">
      <c r="B87" s="43" t="s">
        <v>1555</v>
      </c>
      <c r="C87" s="258" t="s">
        <v>1323</v>
      </c>
      <c r="D87" s="258" t="s">
        <v>1556</v>
      </c>
      <c r="E87" s="24">
        <v>0</v>
      </c>
      <c r="F87" s="24" t="s">
        <v>1148</v>
      </c>
      <c r="G87" s="24">
        <v>0</v>
      </c>
      <c r="H87" s="24" t="s">
        <v>1148</v>
      </c>
      <c r="I87" s="24">
        <v>41.443603680000002</v>
      </c>
      <c r="J87" s="24">
        <v>2.4897941173356677</v>
      </c>
      <c r="K87" s="24">
        <v>41.443603680000002</v>
      </c>
      <c r="L87" s="24" t="s">
        <v>1148</v>
      </c>
      <c r="M87" s="204"/>
      <c r="O87" s="186"/>
    </row>
    <row r="88" spans="2:15" s="203" customFormat="1" ht="26">
      <c r="B88" s="43" t="s">
        <v>1557</v>
      </c>
      <c r="C88" s="258" t="s">
        <v>1324</v>
      </c>
      <c r="D88" s="258" t="s">
        <v>1558</v>
      </c>
      <c r="E88" s="24">
        <v>0</v>
      </c>
      <c r="F88" s="24" t="s">
        <v>1148</v>
      </c>
      <c r="G88" s="24">
        <v>0</v>
      </c>
      <c r="H88" s="24" t="s">
        <v>1148</v>
      </c>
      <c r="I88" s="24">
        <v>13.363632880000001</v>
      </c>
      <c r="J88" s="24">
        <v>0.80284269649346063</v>
      </c>
      <c r="K88" s="24">
        <v>13.363632880000001</v>
      </c>
      <c r="L88" s="24" t="s">
        <v>1148</v>
      </c>
      <c r="M88" s="204"/>
      <c r="O88" s="186"/>
    </row>
    <row r="89" spans="2:15" s="203" customFormat="1" ht="13">
      <c r="B89" s="43" t="s">
        <v>1559</v>
      </c>
      <c r="C89" s="258" t="s">
        <v>1560</v>
      </c>
      <c r="D89" s="258" t="s">
        <v>1561</v>
      </c>
      <c r="E89" s="24">
        <v>0</v>
      </c>
      <c r="F89" s="24" t="s">
        <v>1148</v>
      </c>
      <c r="G89" s="24">
        <v>0</v>
      </c>
      <c r="H89" s="24" t="s">
        <v>1148</v>
      </c>
      <c r="I89" s="24">
        <v>62.981324840000006</v>
      </c>
      <c r="J89" s="24">
        <v>3.7837088999167543</v>
      </c>
      <c r="K89" s="24">
        <v>62.981324840000006</v>
      </c>
      <c r="L89" s="24" t="s">
        <v>1148</v>
      </c>
      <c r="M89" s="204"/>
      <c r="O89" s="186"/>
    </row>
    <row r="90" spans="2:15" s="203" customFormat="1" ht="26">
      <c r="B90" s="43" t="s">
        <v>1562</v>
      </c>
      <c r="C90" s="258" t="s">
        <v>1563</v>
      </c>
      <c r="D90" s="258" t="s">
        <v>1564</v>
      </c>
      <c r="E90" s="24">
        <v>6.48853174</v>
      </c>
      <c r="F90" s="24">
        <v>0.58845888209587749</v>
      </c>
      <c r="G90" s="24">
        <v>24.51290753</v>
      </c>
      <c r="H90" s="24">
        <v>1.790939088041887</v>
      </c>
      <c r="I90" s="24">
        <v>53.14651379</v>
      </c>
      <c r="J90" s="24">
        <v>3.1928661033668329</v>
      </c>
      <c r="K90" s="24">
        <v>28.633606260000001</v>
      </c>
      <c r="L90" s="24">
        <v>116.81032217396856</v>
      </c>
      <c r="M90" s="204"/>
      <c r="O90" s="186"/>
    </row>
    <row r="91" spans="2:15" s="203" customFormat="1" ht="13">
      <c r="B91" s="43" t="s">
        <v>1565</v>
      </c>
      <c r="C91" s="258" t="s">
        <v>1566</v>
      </c>
      <c r="D91" s="258" t="s">
        <v>1567</v>
      </c>
      <c r="E91" s="24">
        <v>2.5020300000000001E-3</v>
      </c>
      <c r="F91" s="24" t="s">
        <v>1148</v>
      </c>
      <c r="G91" s="24">
        <v>7.2963699999999999E-3</v>
      </c>
      <c r="H91" s="24">
        <v>5.330805502294563E-4</v>
      </c>
      <c r="I91" s="24">
        <v>1.0401260000000001E-2</v>
      </c>
      <c r="J91" s="24">
        <v>6.2487316886915051E-4</v>
      </c>
      <c r="K91" s="24">
        <v>3.1048900000000008E-3</v>
      </c>
      <c r="L91" s="24">
        <v>42.553900090044792</v>
      </c>
      <c r="M91" s="204"/>
      <c r="O91" s="186"/>
    </row>
    <row r="92" spans="2:15" s="203" customFormat="1" ht="26">
      <c r="B92" s="43" t="s">
        <v>1568</v>
      </c>
      <c r="C92" s="258" t="s">
        <v>1569</v>
      </c>
      <c r="D92" s="258" t="s">
        <v>1570</v>
      </c>
      <c r="E92" s="24">
        <v>0.10936247</v>
      </c>
      <c r="F92" s="24">
        <v>9.9183173356017125E-3</v>
      </c>
      <c r="G92" s="24">
        <v>6.8481630000000002E-2</v>
      </c>
      <c r="H92" s="24">
        <v>5.0033407024328595E-3</v>
      </c>
      <c r="I92" s="24">
        <v>2.1029019999999999E-2</v>
      </c>
      <c r="J92" s="24">
        <v>1.2633537057637962E-3</v>
      </c>
      <c r="K92" s="24">
        <v>-4.7452610000000006E-2</v>
      </c>
      <c r="L92" s="24">
        <v>-69.292465731320945</v>
      </c>
      <c r="M92" s="204"/>
      <c r="O92" s="186"/>
    </row>
    <row r="93" spans="2:15" s="203" customFormat="1" ht="13">
      <c r="B93" s="43" t="s">
        <v>1571</v>
      </c>
      <c r="C93" s="258" t="s">
        <v>1572</v>
      </c>
      <c r="D93" s="258" t="s">
        <v>1573</v>
      </c>
      <c r="E93" s="24">
        <v>0</v>
      </c>
      <c r="F93" s="24" t="s">
        <v>1148</v>
      </c>
      <c r="G93" s="24">
        <v>0</v>
      </c>
      <c r="H93" s="24" t="s">
        <v>1148</v>
      </c>
      <c r="I93" s="24">
        <v>0</v>
      </c>
      <c r="J93" s="24" t="s">
        <v>1148</v>
      </c>
      <c r="K93" s="24">
        <v>0</v>
      </c>
      <c r="L93" s="24" t="s">
        <v>1148</v>
      </c>
      <c r="M93" s="204"/>
      <c r="O93" s="186"/>
    </row>
    <row r="94" spans="2:15" s="203" customFormat="1" ht="26">
      <c r="B94" s="43" t="s">
        <v>1574</v>
      </c>
      <c r="C94" s="258" t="s">
        <v>1575</v>
      </c>
      <c r="D94" s="258" t="s">
        <v>1576</v>
      </c>
      <c r="E94" s="24">
        <v>1.7877580000000004E-2</v>
      </c>
      <c r="F94" s="24">
        <v>1.621356134628328E-3</v>
      </c>
      <c r="G94" s="24">
        <v>1.112454E-2</v>
      </c>
      <c r="H94" s="24">
        <v>8.1277072081728269E-4</v>
      </c>
      <c r="I94" s="24">
        <v>2.2149259999999997E-2</v>
      </c>
      <c r="J94" s="24">
        <v>1.3306540057941747E-3</v>
      </c>
      <c r="K94" s="24">
        <v>1.1024719999999997E-2</v>
      </c>
      <c r="L94" s="24">
        <v>99.102704471375858</v>
      </c>
      <c r="M94" s="204"/>
      <c r="O94" s="186"/>
    </row>
    <row r="95" spans="2:15" s="203" customFormat="1" ht="13">
      <c r="B95" s="43" t="s">
        <v>1577</v>
      </c>
      <c r="C95" s="258" t="s">
        <v>1321</v>
      </c>
      <c r="D95" s="258" t="s">
        <v>1578</v>
      </c>
      <c r="E95" s="24">
        <v>0</v>
      </c>
      <c r="F95" s="24" t="s">
        <v>1148</v>
      </c>
      <c r="G95" s="24">
        <v>0</v>
      </c>
      <c r="H95" s="24" t="s">
        <v>1148</v>
      </c>
      <c r="I95" s="24">
        <v>0</v>
      </c>
      <c r="J95" s="24" t="s">
        <v>1148</v>
      </c>
      <c r="K95" s="24">
        <v>0</v>
      </c>
      <c r="L95" s="24" t="s">
        <v>1148</v>
      </c>
      <c r="M95" s="204"/>
      <c r="O95" s="186"/>
    </row>
    <row r="96" spans="2:15" s="203" customFormat="1" ht="13">
      <c r="B96" s="43" t="s">
        <v>1579</v>
      </c>
      <c r="C96" s="258" t="s">
        <v>1580</v>
      </c>
      <c r="D96" s="258" t="s">
        <v>1581</v>
      </c>
      <c r="E96" s="24">
        <v>0</v>
      </c>
      <c r="F96" s="24" t="s">
        <v>1148</v>
      </c>
      <c r="G96" s="24">
        <v>0</v>
      </c>
      <c r="H96" s="24" t="s">
        <v>1148</v>
      </c>
      <c r="I96" s="24">
        <v>0</v>
      </c>
      <c r="J96" s="24" t="s">
        <v>1148</v>
      </c>
      <c r="K96" s="24">
        <v>0</v>
      </c>
      <c r="L96" s="24" t="s">
        <v>1148</v>
      </c>
      <c r="M96" s="204"/>
      <c r="O96" s="186"/>
    </row>
    <row r="97" spans="2:15" s="203" customFormat="1" ht="13">
      <c r="B97" s="43" t="s">
        <v>1582</v>
      </c>
      <c r="C97" s="258" t="s">
        <v>1583</v>
      </c>
      <c r="D97" s="258" t="s">
        <v>1584</v>
      </c>
      <c r="E97" s="24">
        <v>0</v>
      </c>
      <c r="F97" s="24" t="s">
        <v>1148</v>
      </c>
      <c r="G97" s="24">
        <v>0</v>
      </c>
      <c r="H97" s="24" t="s">
        <v>1148</v>
      </c>
      <c r="I97" s="24">
        <v>44.897105580000002</v>
      </c>
      <c r="J97" s="24">
        <v>2.6972690459451472</v>
      </c>
      <c r="K97" s="24">
        <v>44.897105580000002</v>
      </c>
      <c r="L97" s="24" t="s">
        <v>1148</v>
      </c>
      <c r="M97" s="204"/>
      <c r="O97" s="186"/>
    </row>
    <row r="98" spans="2:15" s="203" customFormat="1" ht="26">
      <c r="B98" s="43" t="s">
        <v>1585</v>
      </c>
      <c r="C98" s="258" t="s">
        <v>1322</v>
      </c>
      <c r="D98" s="258" t="s">
        <v>1586</v>
      </c>
      <c r="E98" s="24">
        <v>0</v>
      </c>
      <c r="F98" s="24" t="s">
        <v>1148</v>
      </c>
      <c r="G98" s="24">
        <v>0</v>
      </c>
      <c r="H98" s="24" t="s">
        <v>1148</v>
      </c>
      <c r="I98" s="24">
        <v>0</v>
      </c>
      <c r="J98" s="24" t="s">
        <v>1148</v>
      </c>
      <c r="K98" s="24">
        <v>0</v>
      </c>
      <c r="L98" s="24" t="s">
        <v>1148</v>
      </c>
      <c r="M98" s="204"/>
      <c r="O98" s="186"/>
    </row>
    <row r="99" spans="2:15" s="203" customFormat="1" ht="13">
      <c r="B99" s="43" t="s">
        <v>1587</v>
      </c>
      <c r="C99" s="258" t="s">
        <v>1588</v>
      </c>
      <c r="D99" s="258" t="s">
        <v>1589</v>
      </c>
      <c r="E99" s="24">
        <v>0</v>
      </c>
      <c r="F99" s="24" t="s">
        <v>1148</v>
      </c>
      <c r="G99" s="24">
        <v>0</v>
      </c>
      <c r="H99" s="24" t="s">
        <v>1148</v>
      </c>
      <c r="I99" s="24">
        <v>0</v>
      </c>
      <c r="J99" s="24" t="s">
        <v>1148</v>
      </c>
      <c r="K99" s="24">
        <v>0</v>
      </c>
      <c r="L99" s="24" t="s">
        <v>1148</v>
      </c>
      <c r="M99" s="204"/>
      <c r="O99" s="186"/>
    </row>
    <row r="100" spans="2:15" s="203" customFormat="1" ht="13">
      <c r="B100" s="43" t="s">
        <v>1590</v>
      </c>
      <c r="C100" s="258" t="s">
        <v>1591</v>
      </c>
      <c r="D100" s="258" t="s">
        <v>1592</v>
      </c>
      <c r="E100" s="24">
        <v>-4.2943565599999998</v>
      </c>
      <c r="F100" s="24">
        <v>-0.38946442151775584</v>
      </c>
      <c r="G100" s="24">
        <v>-2.9185045999999999</v>
      </c>
      <c r="H100" s="24">
        <v>-0.21322904924163649</v>
      </c>
      <c r="I100" s="24">
        <v>-19.65447314</v>
      </c>
      <c r="J100" s="24">
        <v>-1.1807754938772228</v>
      </c>
      <c r="K100" s="24">
        <v>-16.735968540000002</v>
      </c>
      <c r="L100" s="24">
        <v>573.44328119270403</v>
      </c>
      <c r="M100" s="204"/>
      <c r="O100" s="186"/>
    </row>
    <row r="101" spans="2:15" s="203" customFormat="1" ht="13">
      <c r="B101" s="936" t="s">
        <v>93</v>
      </c>
      <c r="C101" s="936"/>
      <c r="D101" s="936"/>
      <c r="E101" s="19">
        <v>1102.6312861300009</v>
      </c>
      <c r="F101" s="19"/>
      <c r="G101" s="19">
        <v>1368.7181040200003</v>
      </c>
      <c r="H101" s="19"/>
      <c r="I101" s="19">
        <v>1664.53938466</v>
      </c>
      <c r="J101" s="19"/>
      <c r="K101" s="19">
        <v>295.82128063999971</v>
      </c>
      <c r="L101" s="19">
        <v>21.613017302186357</v>
      </c>
      <c r="O101" s="186"/>
    </row>
    <row r="102" spans="2:15" s="203" customFormat="1" ht="13">
      <c r="B102" s="268"/>
      <c r="C102" s="268"/>
      <c r="D102" s="268"/>
      <c r="E102" s="272"/>
      <c r="F102" s="272"/>
      <c r="G102" s="272"/>
      <c r="H102" s="272"/>
      <c r="I102" s="272"/>
      <c r="J102" s="272"/>
      <c r="K102" s="272"/>
      <c r="L102" s="272"/>
      <c r="O102" s="186"/>
    </row>
    <row r="103" spans="2:15" s="203" customFormat="1">
      <c r="B103" s="205"/>
      <c r="C103" s="205"/>
      <c r="D103" s="202"/>
      <c r="E103" s="206"/>
      <c r="F103" s="207"/>
      <c r="G103" s="206"/>
      <c r="H103" s="207"/>
      <c r="I103" s="208"/>
      <c r="J103" s="209"/>
      <c r="K103" s="202"/>
      <c r="L103" s="202"/>
      <c r="O103" s="186"/>
    </row>
    <row r="104" spans="2:15" customFormat="1" ht="19">
      <c r="B104" s="939" t="s">
        <v>2164</v>
      </c>
      <c r="C104" s="939"/>
      <c r="D104" s="939"/>
      <c r="E104" s="939"/>
      <c r="F104" s="939"/>
      <c r="G104" s="939"/>
      <c r="H104" s="939"/>
      <c r="I104" s="939"/>
      <c r="J104" s="939"/>
      <c r="K104" s="939"/>
      <c r="L104" s="939"/>
    </row>
    <row r="105" spans="2:15" customFormat="1" ht="16">
      <c r="B105" s="940" t="s">
        <v>1325</v>
      </c>
      <c r="C105" s="940"/>
      <c r="D105" s="940"/>
      <c r="E105" s="940"/>
      <c r="F105" s="940"/>
      <c r="G105" s="940"/>
      <c r="H105" s="940"/>
      <c r="I105" s="940"/>
      <c r="J105" s="940"/>
      <c r="K105" s="940"/>
      <c r="L105" s="940"/>
    </row>
    <row r="106" spans="2:15" s="10" customFormat="1" ht="11">
      <c r="B106" s="10" t="s">
        <v>51</v>
      </c>
    </row>
    <row r="107" spans="2:15" s="203" customFormat="1" ht="12.75" customHeight="1">
      <c r="B107" s="797" t="s">
        <v>1138</v>
      </c>
      <c r="C107" s="797" t="s">
        <v>332</v>
      </c>
      <c r="D107" s="797" t="s">
        <v>1196</v>
      </c>
      <c r="E107" s="797">
        <v>2020</v>
      </c>
      <c r="F107" s="827"/>
      <c r="G107" s="797">
        <v>2021</v>
      </c>
      <c r="H107" s="827"/>
      <c r="I107" s="797">
        <v>2022</v>
      </c>
      <c r="J107" s="827"/>
      <c r="K107" s="797" t="s">
        <v>1139</v>
      </c>
      <c r="L107" s="797"/>
      <c r="O107" s="186"/>
    </row>
    <row r="108" spans="2:15" s="203" customFormat="1" ht="12.75" customHeight="1">
      <c r="B108" s="797"/>
      <c r="C108" s="797"/>
      <c r="D108" s="797"/>
      <c r="E108" s="827"/>
      <c r="F108" s="827"/>
      <c r="G108" s="827"/>
      <c r="H108" s="827"/>
      <c r="I108" s="827"/>
      <c r="J108" s="827"/>
      <c r="K108" s="797"/>
      <c r="L108" s="797"/>
      <c r="O108" s="186"/>
    </row>
    <row r="109" spans="2:15" s="203" customFormat="1" ht="12.75" customHeight="1">
      <c r="B109" s="797"/>
      <c r="C109" s="797"/>
      <c r="D109" s="797"/>
      <c r="E109" s="11" t="s">
        <v>83</v>
      </c>
      <c r="F109" s="11" t="s">
        <v>84</v>
      </c>
      <c r="G109" s="11" t="s">
        <v>83</v>
      </c>
      <c r="H109" s="11" t="s">
        <v>84</v>
      </c>
      <c r="I109" s="11" t="s">
        <v>83</v>
      </c>
      <c r="J109" s="11" t="s">
        <v>84</v>
      </c>
      <c r="K109" s="11" t="s">
        <v>83</v>
      </c>
      <c r="L109" s="11" t="s">
        <v>84</v>
      </c>
      <c r="O109" s="186"/>
    </row>
    <row r="110" spans="2:15" s="203" customFormat="1" ht="13">
      <c r="B110" s="43" t="s">
        <v>1327</v>
      </c>
      <c r="C110" s="258" t="s">
        <v>1198</v>
      </c>
      <c r="D110" s="43"/>
      <c r="E110" s="24"/>
      <c r="F110" s="24"/>
      <c r="G110" s="24"/>
      <c r="H110" s="24"/>
      <c r="I110" s="24"/>
      <c r="J110" s="24"/>
      <c r="K110" s="24"/>
      <c r="L110" s="24"/>
      <c r="O110" s="186"/>
    </row>
    <row r="111" spans="2:15" s="203" customFormat="1" ht="13">
      <c r="B111" s="43" t="s">
        <v>1593</v>
      </c>
      <c r="C111" s="258" t="s">
        <v>1367</v>
      </c>
      <c r="D111" s="43"/>
      <c r="E111" s="24"/>
      <c r="F111" s="24"/>
      <c r="G111" s="24"/>
      <c r="H111" s="24"/>
      <c r="I111" s="24"/>
      <c r="J111" s="24"/>
      <c r="K111" s="24"/>
      <c r="L111" s="24"/>
      <c r="O111" s="186"/>
    </row>
    <row r="112" spans="2:15" s="203" customFormat="1" ht="13">
      <c r="B112" s="43" t="s">
        <v>1594</v>
      </c>
      <c r="C112" s="258" t="s">
        <v>1595</v>
      </c>
      <c r="D112" s="43" t="s">
        <v>1596</v>
      </c>
      <c r="E112" s="24">
        <v>309.00775154000002</v>
      </c>
      <c r="F112" s="24">
        <v>82.998490634431093</v>
      </c>
      <c r="G112" s="24">
        <v>272.39836607000001</v>
      </c>
      <c r="H112" s="24">
        <v>71.945286754267869</v>
      </c>
      <c r="I112" s="24">
        <v>34.28862273</v>
      </c>
      <c r="J112" s="24">
        <v>21.300548041319598</v>
      </c>
      <c r="K112" s="24">
        <v>-238.10974334000002</v>
      </c>
      <c r="L112" s="24">
        <v>-87.412324374519699</v>
      </c>
      <c r="M112" s="204"/>
      <c r="O112" s="186"/>
    </row>
    <row r="113" spans="2:15" s="203" customFormat="1" ht="13">
      <c r="B113" s="43" t="s">
        <v>1597</v>
      </c>
      <c r="C113" s="258" t="s">
        <v>1598</v>
      </c>
      <c r="D113" s="43" t="s">
        <v>1599</v>
      </c>
      <c r="E113" s="24">
        <v>5.1802191200000003</v>
      </c>
      <c r="F113" s="24">
        <v>1.3913902352704095</v>
      </c>
      <c r="G113" s="24">
        <v>12.65387567</v>
      </c>
      <c r="H113" s="24">
        <v>3.3421151777285454</v>
      </c>
      <c r="I113" s="24">
        <v>0</v>
      </c>
      <c r="J113" s="24" t="s">
        <v>1148</v>
      </c>
      <c r="K113" s="24">
        <v>-12.65387567</v>
      </c>
      <c r="L113" s="24">
        <v>-100</v>
      </c>
      <c r="M113" s="204"/>
      <c r="O113" s="186"/>
    </row>
    <row r="114" spans="2:15" s="203" customFormat="1" ht="13">
      <c r="B114" s="43" t="s">
        <v>1600</v>
      </c>
      <c r="C114" s="258" t="s">
        <v>1601</v>
      </c>
      <c r="D114" s="43" t="s">
        <v>1602</v>
      </c>
      <c r="E114" s="24">
        <v>34.874572490000006</v>
      </c>
      <c r="F114" s="24">
        <v>9.3671982782489049</v>
      </c>
      <c r="G114" s="24">
        <v>52.54034961</v>
      </c>
      <c r="H114" s="24">
        <v>13.876847256453647</v>
      </c>
      <c r="I114" s="24">
        <v>61.458256499999997</v>
      </c>
      <c r="J114" s="24">
        <v>38.178685548913336</v>
      </c>
      <c r="K114" s="24">
        <v>8.9179068899999976</v>
      </c>
      <c r="L114" s="24">
        <v>16.973444136166641</v>
      </c>
      <c r="M114" s="204"/>
      <c r="O114" s="186"/>
    </row>
    <row r="115" spans="2:15" s="203" customFormat="1" ht="13">
      <c r="B115" s="43" t="s">
        <v>1603</v>
      </c>
      <c r="C115" s="258" t="s">
        <v>1604</v>
      </c>
      <c r="D115" s="43" t="s">
        <v>1605</v>
      </c>
      <c r="E115" s="24">
        <v>0.25885209000000003</v>
      </c>
      <c r="F115" s="24">
        <v>6.9526840865630643E-2</v>
      </c>
      <c r="G115" s="24">
        <v>0.16189269000000001</v>
      </c>
      <c r="H115" s="24">
        <v>4.2758758701499262E-2</v>
      </c>
      <c r="I115" s="24">
        <v>0</v>
      </c>
      <c r="J115" s="24" t="s">
        <v>1148</v>
      </c>
      <c r="K115" s="24">
        <v>-0.16189269000000001</v>
      </c>
      <c r="L115" s="24">
        <v>-100</v>
      </c>
      <c r="M115" s="204"/>
      <c r="O115" s="186"/>
    </row>
    <row r="116" spans="2:15" s="203" customFormat="1" ht="13">
      <c r="B116" s="43" t="s">
        <v>1606</v>
      </c>
      <c r="C116" s="258" t="s">
        <v>1607</v>
      </c>
      <c r="D116" s="43" t="s">
        <v>1608</v>
      </c>
      <c r="E116" s="24">
        <v>0</v>
      </c>
      <c r="F116" s="24" t="s">
        <v>1148</v>
      </c>
      <c r="G116" s="24">
        <v>0</v>
      </c>
      <c r="H116" s="24" t="s">
        <v>1148</v>
      </c>
      <c r="I116" s="24">
        <v>0</v>
      </c>
      <c r="J116" s="24" t="s">
        <v>1148</v>
      </c>
      <c r="K116" s="24">
        <v>0</v>
      </c>
      <c r="L116" s="24" t="s">
        <v>1148</v>
      </c>
      <c r="M116" s="204"/>
      <c r="O116" s="186"/>
    </row>
    <row r="117" spans="2:15" s="203" customFormat="1" ht="26">
      <c r="B117" s="43" t="s">
        <v>1609</v>
      </c>
      <c r="C117" s="258" t="s">
        <v>1359</v>
      </c>
      <c r="D117" s="43" t="s">
        <v>1360</v>
      </c>
      <c r="E117" s="24">
        <v>22.983871010000044</v>
      </c>
      <c r="F117" s="24">
        <v>6.173394011183972</v>
      </c>
      <c r="G117" s="24">
        <v>40.864294700000002</v>
      </c>
      <c r="H117" s="24">
        <v>10.792992052848433</v>
      </c>
      <c r="I117" s="24">
        <v>65.228428370000003</v>
      </c>
      <c r="J117" s="24">
        <v>40.520766409767063</v>
      </c>
      <c r="K117" s="24">
        <v>24.364133670000001</v>
      </c>
      <c r="L117" s="24">
        <v>59.622058447028571</v>
      </c>
      <c r="M117" s="204"/>
      <c r="O117" s="186"/>
    </row>
    <row r="118" spans="2:15" s="203" customFormat="1" ht="13">
      <c r="B118" s="936" t="s">
        <v>93</v>
      </c>
      <c r="C118" s="936"/>
      <c r="D118" s="936"/>
      <c r="E118" s="19">
        <v>372.30526625000005</v>
      </c>
      <c r="F118" s="19">
        <v>100.00000000000001</v>
      </c>
      <c r="G118" s="19">
        <v>378.61877874000004</v>
      </c>
      <c r="H118" s="19">
        <v>99.999999999999986</v>
      </c>
      <c r="I118" s="19">
        <v>160.97530760000001</v>
      </c>
      <c r="J118" s="19">
        <v>100</v>
      </c>
      <c r="K118" s="19">
        <v>-217.64347114000003</v>
      </c>
      <c r="L118" s="19">
        <v>-57.483538419381254</v>
      </c>
      <c r="O118" s="186"/>
    </row>
    <row r="119" spans="2:15" s="203" customFormat="1" ht="12.75" customHeight="1">
      <c r="B119" s="41" t="s">
        <v>5739</v>
      </c>
      <c r="C119" s="41"/>
      <c r="D119" s="41"/>
      <c r="E119" s="273"/>
      <c r="F119" s="273"/>
      <c r="G119" s="273"/>
      <c r="H119" s="273"/>
      <c r="I119" s="273"/>
      <c r="J119" s="273"/>
      <c r="K119" s="273"/>
      <c r="L119" s="273"/>
      <c r="O119" s="186"/>
    </row>
    <row r="120" spans="2:15" s="203" customFormat="1" ht="13">
      <c r="B120" s="186"/>
      <c r="C120" s="186"/>
      <c r="D120" s="186"/>
      <c r="E120" s="186"/>
      <c r="F120" s="186"/>
      <c r="G120" s="186"/>
      <c r="H120" s="186"/>
      <c r="I120" s="186"/>
      <c r="J120" s="186"/>
      <c r="K120" s="186"/>
      <c r="L120" s="186"/>
      <c r="O120" s="186"/>
    </row>
    <row r="121" spans="2:15" s="203" customFormat="1" hidden="1">
      <c r="B121" s="186"/>
      <c r="C121" s="186"/>
      <c r="D121" s="186"/>
      <c r="E121" s="210"/>
      <c r="F121" s="186"/>
      <c r="G121" s="186"/>
      <c r="H121" s="186"/>
      <c r="I121" s="186"/>
      <c r="J121" s="186"/>
      <c r="K121" s="186"/>
      <c r="L121" s="186"/>
      <c r="O121" s="186"/>
    </row>
    <row r="122" spans="2:15" s="203" customFormat="1" ht="13" hidden="1">
      <c r="B122" s="186"/>
      <c r="C122" s="186"/>
      <c r="D122" s="186"/>
      <c r="E122" s="211"/>
      <c r="F122" s="186"/>
      <c r="G122" s="186"/>
      <c r="H122" s="186"/>
      <c r="I122" s="186"/>
      <c r="J122" s="186"/>
      <c r="K122" s="186"/>
      <c r="L122" s="186"/>
      <c r="O122" s="186"/>
    </row>
  </sheetData>
  <mergeCells count="20">
    <mergeCell ref="B3:L3"/>
    <mergeCell ref="B101:D101"/>
    <mergeCell ref="B104:L104"/>
    <mergeCell ref="B105:L105"/>
    <mergeCell ref="B107:B109"/>
    <mergeCell ref="C107:C109"/>
    <mergeCell ref="D107:D109"/>
    <mergeCell ref="E107:F108"/>
    <mergeCell ref="G107:H108"/>
    <mergeCell ref="I107:J108"/>
    <mergeCell ref="K107:L108"/>
    <mergeCell ref="B5:B7"/>
    <mergeCell ref="C5:C7"/>
    <mergeCell ref="D5:D7"/>
    <mergeCell ref="E5:F6"/>
    <mergeCell ref="G5:H6"/>
    <mergeCell ref="I5:J6"/>
    <mergeCell ref="K5:L6"/>
    <mergeCell ref="B4:L4"/>
    <mergeCell ref="B118:D118"/>
  </mergeCells>
  <pageMargins left="0.37" right="0.24" top="1.06" bottom="1.84" header="0.3" footer="1.66"/>
  <pageSetup paperSize="9" scale="53" fitToHeight="2" orientation="portrait" r:id="rId1"/>
  <drawing r:id="rId2"/>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6A6F4-D0C9-496D-A886-EC39E2B2D9B7}">
  <sheetPr codeName="Folha153">
    <tabColor rgb="FF0035BA"/>
  </sheetPr>
  <dimension ref="A1:W40"/>
  <sheetViews>
    <sheetView showGridLines="0" zoomScaleNormal="100" workbookViewId="0">
      <selection activeCell="B3" sqref="B3:K3"/>
    </sheetView>
  </sheetViews>
  <sheetFormatPr baseColWidth="10" defaultColWidth="0" defaultRowHeight="14" zeroHeight="1"/>
  <cols>
    <col min="1" max="1" width="12.1640625" style="191" customWidth="1"/>
    <col min="2" max="2" width="6.5" style="191" bestFit="1" customWidth="1"/>
    <col min="3" max="3" width="25.6640625" style="191" customWidth="1"/>
    <col min="4" max="4" width="11.5" style="191" customWidth="1"/>
    <col min="5" max="5" width="6.5" style="191" customWidth="1"/>
    <col min="6" max="6" width="11.5" style="191" customWidth="1"/>
    <col min="7" max="7" width="6.5" style="191" customWidth="1"/>
    <col min="8" max="8" width="11.5" style="191" customWidth="1"/>
    <col min="9" max="9" width="6.5" style="191" customWidth="1"/>
    <col min="10" max="10" width="11.5" style="191" customWidth="1"/>
    <col min="11" max="11" width="6.5" style="191" customWidth="1"/>
    <col min="12" max="12" width="8.33203125" style="191" customWidth="1"/>
    <col min="13" max="23" width="0" style="191" hidden="1" customWidth="1"/>
    <col min="24" max="16384" width="12.1640625" style="191" hidden="1"/>
  </cols>
  <sheetData>
    <row r="1" spans="1:23" customFormat="1" ht="100" customHeight="1">
      <c r="A1" s="42" t="s">
        <v>50</v>
      </c>
    </row>
    <row r="2" spans="1:23" s="9" customFormat="1" ht="16">
      <c r="B2" s="9" t="s">
        <v>5462</v>
      </c>
    </row>
    <row r="3" spans="1:23" s="10" customFormat="1" ht="11">
      <c r="B3" s="790" t="s">
        <v>51</v>
      </c>
      <c r="C3" s="790"/>
      <c r="D3" s="790"/>
      <c r="E3" s="790"/>
      <c r="F3" s="790"/>
      <c r="G3" s="790"/>
      <c r="H3" s="790"/>
      <c r="I3" s="790"/>
      <c r="J3" s="790"/>
      <c r="K3" s="790"/>
    </row>
    <row r="4" spans="1:23" ht="12.75" customHeight="1">
      <c r="B4" s="797" t="s">
        <v>1364</v>
      </c>
      <c r="C4" s="797" t="s">
        <v>1365</v>
      </c>
      <c r="D4" s="797">
        <v>2021</v>
      </c>
      <c r="E4" s="827"/>
      <c r="F4" s="797">
        <v>2022</v>
      </c>
      <c r="G4" s="827"/>
      <c r="H4" s="797">
        <v>2023</v>
      </c>
      <c r="I4" s="827"/>
      <c r="J4" s="797" t="s">
        <v>1154</v>
      </c>
      <c r="K4" s="797"/>
      <c r="N4" s="186"/>
      <c r="O4" s="186"/>
      <c r="P4" s="186"/>
      <c r="Q4" s="186"/>
      <c r="R4" s="186"/>
      <c r="S4" s="186"/>
      <c r="T4" s="186"/>
      <c r="U4" s="186"/>
      <c r="V4" s="186"/>
      <c r="W4" s="186"/>
    </row>
    <row r="5" spans="1:23" ht="12.75" customHeight="1">
      <c r="B5" s="797"/>
      <c r="C5" s="797"/>
      <c r="D5" s="827"/>
      <c r="E5" s="827"/>
      <c r="F5" s="827"/>
      <c r="G5" s="827"/>
      <c r="H5" s="827"/>
      <c r="I5" s="827"/>
      <c r="J5" s="797"/>
      <c r="K5" s="797"/>
      <c r="N5" s="186"/>
      <c r="O5" s="186"/>
      <c r="P5" s="186"/>
      <c r="Q5" s="186"/>
      <c r="R5" s="186"/>
      <c r="S5" s="186"/>
      <c r="T5" s="186"/>
      <c r="U5" s="186"/>
      <c r="V5" s="186"/>
      <c r="W5" s="186"/>
    </row>
    <row r="6" spans="1:23" ht="12.75" customHeight="1">
      <c r="B6" s="797"/>
      <c r="C6" s="797"/>
      <c r="D6" s="11" t="s">
        <v>83</v>
      </c>
      <c r="E6" s="11" t="s">
        <v>84</v>
      </c>
      <c r="F6" s="11" t="s">
        <v>83</v>
      </c>
      <c r="G6" s="11" t="s">
        <v>84</v>
      </c>
      <c r="H6" s="11" t="s">
        <v>83</v>
      </c>
      <c r="I6" s="11" t="s">
        <v>84</v>
      </c>
      <c r="J6" s="11" t="s">
        <v>83</v>
      </c>
      <c r="K6" s="11" t="s">
        <v>84</v>
      </c>
      <c r="N6" s="186"/>
      <c r="O6" s="186"/>
      <c r="P6" s="186"/>
      <c r="Q6" s="186"/>
      <c r="R6" s="186"/>
      <c r="S6" s="186"/>
      <c r="T6" s="186"/>
      <c r="U6" s="186"/>
      <c r="V6" s="186"/>
      <c r="W6" s="186"/>
    </row>
    <row r="7" spans="1:23" ht="12.75" customHeight="1">
      <c r="B7" s="43" t="s">
        <v>1140</v>
      </c>
      <c r="C7" s="43" t="s">
        <v>1141</v>
      </c>
      <c r="D7" s="24">
        <v>156.61407405999995</v>
      </c>
      <c r="E7" s="24">
        <v>14.20366681319935</v>
      </c>
      <c r="F7" s="24">
        <v>199.95005254000006</v>
      </c>
      <c r="G7" s="24">
        <v>14.608563439961507</v>
      </c>
      <c r="H7" s="24">
        <v>222.63949842000002</v>
      </c>
      <c r="I7" s="24">
        <v>13.375441907340422</v>
      </c>
      <c r="J7" s="24">
        <v>22.689445879999965</v>
      </c>
      <c r="K7" s="24">
        <v>11.347556848208848</v>
      </c>
      <c r="N7" s="186"/>
      <c r="O7" s="186"/>
      <c r="P7" s="186"/>
      <c r="Q7" s="186"/>
      <c r="R7" s="186"/>
      <c r="S7" s="186"/>
      <c r="T7" s="186"/>
      <c r="U7" s="186"/>
      <c r="V7" s="186"/>
      <c r="W7" s="186"/>
    </row>
    <row r="8" spans="1:23" ht="12.75" customHeight="1">
      <c r="B8" s="43" t="s">
        <v>1142</v>
      </c>
      <c r="C8" s="43" t="s">
        <v>1143</v>
      </c>
      <c r="D8" s="24">
        <v>113.04336510000002</v>
      </c>
      <c r="E8" s="24">
        <v>10.252145619480659</v>
      </c>
      <c r="F8" s="24">
        <v>128.71360384999994</v>
      </c>
      <c r="G8" s="24">
        <v>9.4039527549143269</v>
      </c>
      <c r="H8" s="24">
        <v>204.16906242999997</v>
      </c>
      <c r="I8" s="24">
        <v>12.265799434460583</v>
      </c>
      <c r="J8" s="24">
        <v>75.455458580000027</v>
      </c>
      <c r="K8" s="24">
        <v>58.622753402145577</v>
      </c>
      <c r="N8" s="186"/>
      <c r="O8" s="186"/>
      <c r="P8" s="186"/>
      <c r="Q8" s="186"/>
      <c r="R8" s="186"/>
      <c r="S8" s="186"/>
      <c r="T8" s="186"/>
      <c r="U8" s="186"/>
      <c r="V8" s="186"/>
      <c r="W8" s="186"/>
    </row>
    <row r="9" spans="1:23" ht="12.75" customHeight="1">
      <c r="B9" s="43" t="s">
        <v>1144</v>
      </c>
      <c r="C9" s="43" t="s">
        <v>1145</v>
      </c>
      <c r="D9" s="24">
        <v>821.96950042999993</v>
      </c>
      <c r="E9" s="24">
        <v>74.546179740186517</v>
      </c>
      <c r="F9" s="24">
        <v>993.45959475999996</v>
      </c>
      <c r="G9" s="24">
        <v>72.583214311416981</v>
      </c>
      <c r="H9" s="24">
        <v>1156.16465309</v>
      </c>
      <c r="I9" s="24">
        <v>69.458533919049259</v>
      </c>
      <c r="J9" s="24">
        <v>162.70505833000004</v>
      </c>
      <c r="K9" s="24">
        <v>16.37762211852273</v>
      </c>
      <c r="N9" s="186"/>
      <c r="O9" s="186"/>
      <c r="P9" s="186"/>
      <c r="Q9" s="186"/>
      <c r="R9" s="186"/>
      <c r="S9" s="186"/>
      <c r="T9" s="186"/>
      <c r="U9" s="186"/>
      <c r="V9" s="186"/>
      <c r="W9" s="186"/>
    </row>
    <row r="10" spans="1:23" ht="12.75" customHeight="1">
      <c r="B10" s="43" t="s">
        <v>1149</v>
      </c>
      <c r="C10" s="43" t="s">
        <v>1150</v>
      </c>
      <c r="D10" s="24">
        <v>15.196593500000011</v>
      </c>
      <c r="E10" s="24">
        <v>1.3782117096764781</v>
      </c>
      <c r="F10" s="24">
        <v>49.333446609999996</v>
      </c>
      <c r="G10" s="24">
        <v>3.6043540642229366</v>
      </c>
      <c r="H10" s="24">
        <v>101.17544956</v>
      </c>
      <c r="I10" s="24">
        <v>6.0782851095269308</v>
      </c>
      <c r="J10" s="24">
        <v>51.842002950000008</v>
      </c>
      <c r="K10" s="24">
        <v>105.08489982431416</v>
      </c>
      <c r="N10" s="186"/>
      <c r="O10" s="186"/>
      <c r="P10" s="186"/>
      <c r="Q10" s="186"/>
      <c r="R10" s="186"/>
      <c r="S10" s="186"/>
      <c r="T10" s="186"/>
      <c r="U10" s="186"/>
      <c r="V10" s="186"/>
      <c r="W10" s="186"/>
    </row>
    <row r="11" spans="1:23" ht="12.75" customHeight="1">
      <c r="B11" s="43" t="s">
        <v>1151</v>
      </c>
      <c r="C11" s="43" t="s">
        <v>1152</v>
      </c>
      <c r="D11" s="24">
        <v>0.10210959999999998</v>
      </c>
      <c r="E11" s="24">
        <v>9.2605389747630728E-3</v>
      </c>
      <c r="F11" s="24">
        <v>0.17991085999999998</v>
      </c>
      <c r="G11" s="24">
        <v>1.3144478725867067E-2</v>
      </c>
      <c r="H11" s="24">
        <v>4.51943E-2</v>
      </c>
      <c r="I11" s="24">
        <v>2.7151235000204823E-3</v>
      </c>
      <c r="J11" s="24">
        <v>-0.13471655999999999</v>
      </c>
      <c r="K11" s="24">
        <v>-74.879615382862383</v>
      </c>
      <c r="N11" s="186"/>
      <c r="O11" s="186"/>
      <c r="P11" s="186"/>
      <c r="Q11" s="186"/>
      <c r="R11" s="186"/>
      <c r="S11" s="186"/>
      <c r="T11" s="186"/>
      <c r="U11" s="186"/>
      <c r="V11" s="186"/>
      <c r="W11" s="186"/>
    </row>
    <row r="12" spans="1:23" ht="12.75" customHeight="1">
      <c r="B12" s="43"/>
      <c r="C12" s="43" t="s">
        <v>1153</v>
      </c>
      <c r="D12" s="24">
        <v>-4.2943565599999998</v>
      </c>
      <c r="E12" s="24">
        <v>-0.38946442151775629</v>
      </c>
      <c r="F12" s="24">
        <v>-2.9185045999999999</v>
      </c>
      <c r="G12" s="24">
        <v>-0.21322904924163652</v>
      </c>
      <c r="H12" s="24">
        <v>-19.65447314</v>
      </c>
      <c r="I12" s="24">
        <v>-1.1807754938772226</v>
      </c>
      <c r="J12" s="24">
        <v>-16.735968540000002</v>
      </c>
      <c r="K12" s="24">
        <v>573.44328119270403</v>
      </c>
      <c r="N12" s="186"/>
      <c r="O12" s="186"/>
      <c r="P12" s="186"/>
      <c r="Q12" s="186"/>
      <c r="R12" s="186"/>
      <c r="S12" s="186"/>
      <c r="T12" s="186"/>
      <c r="U12" s="186"/>
      <c r="V12" s="186"/>
      <c r="W12" s="186"/>
    </row>
    <row r="13" spans="1:23" ht="12.75" customHeight="1">
      <c r="B13" s="942" t="s">
        <v>93</v>
      </c>
      <c r="C13" s="943"/>
      <c r="D13" s="19">
        <v>1102.6312861299998</v>
      </c>
      <c r="E13" s="19">
        <v>100</v>
      </c>
      <c r="F13" s="19">
        <v>1368.7181040200001</v>
      </c>
      <c r="G13" s="19">
        <v>99.999999999999986</v>
      </c>
      <c r="H13" s="19">
        <v>1664.5393846600002</v>
      </c>
      <c r="I13" s="19">
        <v>100</v>
      </c>
      <c r="J13" s="19">
        <v>295.82128064000017</v>
      </c>
      <c r="K13" s="19">
        <v>21.613017302186392</v>
      </c>
      <c r="N13" s="186"/>
      <c r="O13" s="186"/>
      <c r="P13" s="186"/>
      <c r="Q13" s="186"/>
      <c r="R13" s="186"/>
      <c r="S13" s="186"/>
      <c r="T13" s="186"/>
      <c r="U13" s="186"/>
      <c r="V13" s="186"/>
      <c r="W13" s="186"/>
    </row>
    <row r="14" spans="1:23">
      <c r="B14" s="865" t="s">
        <v>5739</v>
      </c>
      <c r="C14" s="865"/>
      <c r="D14" s="865"/>
      <c r="E14" s="865"/>
      <c r="F14" s="865"/>
      <c r="G14" s="865"/>
      <c r="H14" s="865"/>
      <c r="I14" s="865"/>
      <c r="J14" s="865"/>
      <c r="K14" s="865"/>
      <c r="L14" s="186"/>
      <c r="M14" s="186"/>
    </row>
    <row r="15" spans="1:23">
      <c r="B15" s="186"/>
      <c r="C15" s="186"/>
      <c r="D15" s="187"/>
      <c r="E15" s="187"/>
      <c r="F15" s="187"/>
      <c r="G15" s="187"/>
      <c r="H15" s="187"/>
      <c r="I15" s="187"/>
      <c r="J15" s="187"/>
      <c r="K15" s="187"/>
      <c r="L15" s="186"/>
      <c r="M15" s="186"/>
    </row>
    <row r="16" spans="1:23" hidden="1">
      <c r="B16" s="186"/>
      <c r="C16" s="186"/>
      <c r="D16" s="186"/>
      <c r="E16" s="186"/>
      <c r="F16" s="186"/>
      <c r="G16" s="186"/>
      <c r="H16" s="186"/>
      <c r="I16" s="186"/>
      <c r="J16" s="186"/>
      <c r="K16" s="186"/>
      <c r="L16" s="186"/>
      <c r="M16" s="186"/>
    </row>
    <row r="17" spans="2:13" hidden="1">
      <c r="B17" s="186"/>
      <c r="C17" s="186"/>
      <c r="D17" s="186"/>
      <c r="E17" s="186"/>
      <c r="F17" s="186"/>
      <c r="G17" s="186"/>
      <c r="H17" s="186"/>
      <c r="I17" s="186"/>
      <c r="J17" s="186"/>
      <c r="K17" s="186"/>
      <c r="L17" s="186"/>
      <c r="M17" s="186"/>
    </row>
    <row r="18" spans="2:13" hidden="1">
      <c r="B18" s="186"/>
      <c r="C18" s="186"/>
      <c r="D18" s="186"/>
      <c r="E18" s="186"/>
      <c r="F18" s="186"/>
      <c r="G18" s="186"/>
      <c r="H18" s="186"/>
      <c r="I18" s="186"/>
      <c r="J18" s="186"/>
      <c r="K18" s="186"/>
      <c r="L18" s="186"/>
      <c r="M18" s="186"/>
    </row>
    <row r="19" spans="2:13" hidden="1">
      <c r="B19" s="186"/>
      <c r="C19" s="186"/>
      <c r="D19" s="186"/>
      <c r="E19" s="186"/>
      <c r="F19" s="186"/>
      <c r="G19" s="186"/>
      <c r="H19" s="186"/>
      <c r="I19" s="186"/>
      <c r="J19" s="186"/>
      <c r="K19" s="186"/>
      <c r="L19" s="186"/>
      <c r="M19" s="186"/>
    </row>
    <row r="20" spans="2:13" hidden="1">
      <c r="B20" s="186"/>
      <c r="C20" s="186"/>
      <c r="D20" s="186"/>
      <c r="E20" s="186"/>
      <c r="F20" s="186"/>
      <c r="G20" s="186"/>
      <c r="H20" s="186"/>
      <c r="I20" s="186"/>
      <c r="J20" s="186"/>
      <c r="K20" s="186"/>
      <c r="L20" s="186"/>
      <c r="M20" s="186"/>
    </row>
    <row r="21" spans="2:13" hidden="1">
      <c r="B21" s="186"/>
      <c r="C21" s="186"/>
      <c r="D21" s="186"/>
      <c r="E21" s="186"/>
      <c r="F21" s="186"/>
      <c r="G21" s="186"/>
      <c r="H21" s="186"/>
      <c r="I21" s="186"/>
      <c r="J21" s="186"/>
      <c r="K21" s="186"/>
      <c r="L21" s="186"/>
      <c r="M21" s="186"/>
    </row>
    <row r="22" spans="2:13" hidden="1">
      <c r="B22" s="186"/>
      <c r="C22" s="186"/>
      <c r="D22" s="186"/>
      <c r="E22" s="186"/>
      <c r="F22" s="186"/>
      <c r="G22" s="186"/>
      <c r="H22" s="186"/>
      <c r="I22" s="186"/>
      <c r="J22" s="186"/>
      <c r="K22" s="186"/>
      <c r="L22" s="186"/>
      <c r="M22" s="186"/>
    </row>
    <row r="23" spans="2:13" hidden="1">
      <c r="B23" s="186"/>
      <c r="C23" s="186"/>
      <c r="D23" s="186"/>
      <c r="E23" s="186"/>
      <c r="F23" s="186"/>
      <c r="G23" s="186"/>
      <c r="H23" s="186"/>
      <c r="I23" s="186"/>
      <c r="J23" s="186"/>
      <c r="K23" s="186"/>
      <c r="L23" s="186"/>
      <c r="M23" s="186"/>
    </row>
    <row r="24" spans="2:13" hidden="1">
      <c r="B24" s="186"/>
      <c r="C24" s="186"/>
      <c r="D24" s="186"/>
      <c r="E24" s="186"/>
      <c r="F24" s="186"/>
      <c r="G24" s="186"/>
      <c r="H24" s="186"/>
      <c r="I24" s="186"/>
      <c r="J24" s="186"/>
      <c r="K24" s="186"/>
      <c r="L24" s="186"/>
      <c r="M24" s="186"/>
    </row>
    <row r="25" spans="2:13" hidden="1">
      <c r="B25" s="186"/>
      <c r="C25" s="186"/>
      <c r="D25" s="186"/>
      <c r="E25" s="186"/>
      <c r="F25" s="186"/>
      <c r="G25" s="186"/>
      <c r="H25" s="186"/>
      <c r="I25" s="186"/>
      <c r="J25" s="186"/>
      <c r="K25" s="186"/>
      <c r="L25" s="186"/>
      <c r="M25" s="186"/>
    </row>
    <row r="26" spans="2:13" hidden="1">
      <c r="B26" s="186"/>
      <c r="C26" s="186"/>
      <c r="D26" s="186"/>
      <c r="E26" s="186"/>
      <c r="F26" s="186"/>
      <c r="G26" s="186"/>
      <c r="H26" s="186"/>
      <c r="I26" s="186"/>
      <c r="J26" s="186"/>
      <c r="K26" s="186"/>
      <c r="L26" s="186"/>
      <c r="M26" s="186"/>
    </row>
    <row r="27" spans="2:13" hidden="1">
      <c r="B27" s="186"/>
      <c r="C27" s="186"/>
      <c r="D27" s="186"/>
      <c r="E27" s="186"/>
      <c r="F27" s="186"/>
      <c r="G27" s="186"/>
      <c r="H27" s="186"/>
      <c r="I27" s="186"/>
      <c r="J27" s="186"/>
      <c r="K27" s="186"/>
      <c r="L27" s="186"/>
      <c r="M27" s="186"/>
    </row>
    <row r="28" spans="2:13" hidden="1">
      <c r="B28" s="186"/>
      <c r="C28" s="186"/>
      <c r="D28" s="186"/>
      <c r="E28" s="186"/>
      <c r="F28" s="186"/>
      <c r="G28" s="186"/>
      <c r="H28" s="186"/>
      <c r="I28" s="186"/>
      <c r="J28" s="186"/>
      <c r="K28" s="186"/>
      <c r="L28" s="186"/>
      <c r="M28" s="186"/>
    </row>
    <row r="29" spans="2:13" hidden="1">
      <c r="B29" s="186"/>
      <c r="C29" s="186"/>
      <c r="D29" s="186"/>
      <c r="E29" s="186"/>
      <c r="F29" s="186"/>
      <c r="G29" s="186"/>
      <c r="H29" s="186"/>
      <c r="I29" s="186"/>
      <c r="J29" s="186"/>
      <c r="K29" s="186"/>
      <c r="L29" s="186"/>
      <c r="M29" s="186"/>
    </row>
    <row r="30" spans="2:13" hidden="1">
      <c r="B30" s="186"/>
      <c r="C30" s="186"/>
      <c r="D30" s="186"/>
      <c r="E30" s="186"/>
      <c r="F30" s="186"/>
      <c r="G30" s="186"/>
      <c r="H30" s="186"/>
      <c r="I30" s="186"/>
      <c r="J30" s="186"/>
      <c r="K30" s="186"/>
      <c r="L30" s="186"/>
      <c r="M30" s="186"/>
    </row>
    <row r="31" spans="2:13" hidden="1">
      <c r="B31" s="186"/>
      <c r="C31" s="186"/>
      <c r="D31" s="186"/>
      <c r="E31" s="186"/>
      <c r="F31" s="186"/>
      <c r="G31" s="186"/>
      <c r="H31" s="186"/>
      <c r="I31" s="186"/>
      <c r="J31" s="186"/>
      <c r="K31" s="186"/>
      <c r="L31" s="186"/>
      <c r="M31" s="186"/>
    </row>
    <row r="32" spans="2:13" hidden="1">
      <c r="B32" s="186"/>
      <c r="C32" s="186"/>
      <c r="D32" s="186"/>
      <c r="E32" s="186"/>
      <c r="F32" s="186"/>
      <c r="G32" s="186"/>
      <c r="H32" s="186"/>
      <c r="I32" s="186"/>
      <c r="J32" s="186"/>
      <c r="K32" s="186"/>
      <c r="L32" s="186"/>
      <c r="M32" s="186"/>
    </row>
    <row r="33" spans="2:13" hidden="1">
      <c r="B33" s="186"/>
      <c r="C33" s="186"/>
      <c r="D33" s="186"/>
      <c r="E33" s="186"/>
      <c r="F33" s="186"/>
      <c r="G33" s="186"/>
      <c r="H33" s="186"/>
      <c r="I33" s="186"/>
      <c r="J33" s="186"/>
      <c r="K33" s="186"/>
      <c r="L33" s="186"/>
      <c r="M33" s="186"/>
    </row>
    <row r="34" spans="2:13" hidden="1">
      <c r="B34" s="186"/>
      <c r="C34" s="186"/>
      <c r="D34" s="186"/>
      <c r="E34" s="186"/>
      <c r="F34" s="186"/>
      <c r="G34" s="186"/>
      <c r="H34" s="186"/>
      <c r="I34" s="186"/>
      <c r="J34" s="186"/>
      <c r="K34" s="186"/>
      <c r="L34" s="186"/>
      <c r="M34" s="186"/>
    </row>
    <row r="35" spans="2:13" hidden="1">
      <c r="B35" s="186"/>
      <c r="C35" s="186"/>
      <c r="D35" s="186"/>
      <c r="E35" s="186"/>
      <c r="F35" s="186"/>
      <c r="G35" s="186"/>
      <c r="H35" s="186"/>
      <c r="I35" s="186"/>
      <c r="J35" s="186"/>
      <c r="K35" s="186"/>
      <c r="L35" s="186"/>
      <c r="M35" s="186"/>
    </row>
    <row r="36" spans="2:13" hidden="1">
      <c r="B36" s="186"/>
      <c r="C36" s="186"/>
      <c r="D36" s="186"/>
      <c r="E36" s="186"/>
      <c r="F36" s="186"/>
      <c r="G36" s="186"/>
      <c r="H36" s="186"/>
      <c r="I36" s="186"/>
      <c r="J36" s="186"/>
      <c r="K36" s="186"/>
      <c r="L36" s="186"/>
      <c r="M36" s="186"/>
    </row>
    <row r="37" spans="2:13" hidden="1">
      <c r="B37" s="186"/>
      <c r="C37" s="186"/>
      <c r="D37" s="186"/>
      <c r="E37" s="186"/>
      <c r="F37" s="186"/>
      <c r="G37" s="186"/>
      <c r="H37" s="186"/>
      <c r="I37" s="186"/>
      <c r="J37" s="186"/>
      <c r="K37" s="186"/>
      <c r="L37" s="186"/>
      <c r="M37" s="186"/>
    </row>
    <row r="38" spans="2:13" hidden="1">
      <c r="B38" s="186"/>
      <c r="C38" s="186"/>
      <c r="D38" s="186"/>
      <c r="E38" s="186"/>
      <c r="F38" s="186"/>
      <c r="G38" s="186"/>
      <c r="H38" s="186"/>
      <c r="I38" s="186"/>
      <c r="J38" s="186"/>
      <c r="K38" s="186"/>
      <c r="L38" s="186"/>
      <c r="M38" s="186"/>
    </row>
    <row r="39" spans="2:13" hidden="1">
      <c r="B39" s="186"/>
      <c r="C39" s="186"/>
      <c r="D39" s="186"/>
      <c r="E39" s="186"/>
      <c r="F39" s="186"/>
      <c r="G39" s="186"/>
      <c r="H39" s="186"/>
      <c r="I39" s="186"/>
      <c r="J39" s="186"/>
      <c r="K39" s="186"/>
      <c r="L39" s="186"/>
      <c r="M39" s="186"/>
    </row>
    <row r="40" spans="2:13" hidden="1">
      <c r="B40" s="186"/>
      <c r="C40" s="186"/>
      <c r="D40" s="186"/>
      <c r="E40" s="186"/>
      <c r="F40" s="186"/>
      <c r="G40" s="186"/>
      <c r="H40" s="186"/>
      <c r="I40" s="186"/>
      <c r="J40" s="186"/>
      <c r="K40" s="186"/>
      <c r="L40" s="186"/>
      <c r="M40" s="186"/>
    </row>
  </sheetData>
  <mergeCells count="9">
    <mergeCell ref="B3:K3"/>
    <mergeCell ref="B13:C13"/>
    <mergeCell ref="B14:K14"/>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oddFooter>&amp;L&amp;7DGO/DSConta-»AT</oddFooter>
  </headerFooter>
  <drawing r:id="rId2"/>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FC610-8BBA-4F3F-89F4-9924F3DA08BA}">
  <sheetPr codeName="Folha154">
    <tabColor rgb="FF0035BA"/>
  </sheetPr>
  <dimension ref="A1:IU63"/>
  <sheetViews>
    <sheetView showGridLines="0" zoomScaleNormal="100" workbookViewId="0">
      <selection activeCell="B3" sqref="B3:K3"/>
    </sheetView>
  </sheetViews>
  <sheetFormatPr baseColWidth="10" defaultColWidth="0" defaultRowHeight="14" zeroHeight="1"/>
  <cols>
    <col min="1" max="1" width="12.1640625" style="191" customWidth="1"/>
    <col min="2" max="2" width="10.83203125" style="191" customWidth="1"/>
    <col min="3" max="3" width="46.83203125" style="191" bestFit="1" customWidth="1"/>
    <col min="4" max="4" width="10" style="191" customWidth="1"/>
    <col min="5" max="5" width="6.5" style="191" customWidth="1"/>
    <col min="6" max="6" width="10" style="191" customWidth="1"/>
    <col min="7" max="7" width="6.5" style="191" customWidth="1"/>
    <col min="8" max="8" width="10" style="191" customWidth="1"/>
    <col min="9" max="9" width="6.5" style="191" customWidth="1"/>
    <col min="10" max="10" width="10" style="191" customWidth="1"/>
    <col min="11" max="11" width="6.5" style="191" customWidth="1"/>
    <col min="12" max="12" width="12.1640625" style="186" customWidth="1"/>
    <col min="13" max="15" width="0" style="186" hidden="1" customWidth="1"/>
    <col min="16" max="255" width="0" style="191" hidden="1" customWidth="1"/>
    <col min="256" max="16384" width="12.1640625" style="191" hidden="1"/>
  </cols>
  <sheetData>
    <row r="1" spans="1:255" customFormat="1" ht="100" customHeight="1">
      <c r="A1" s="42" t="s">
        <v>50</v>
      </c>
    </row>
    <row r="2" spans="1:255" s="9" customFormat="1" ht="16">
      <c r="B2" s="9" t="s">
        <v>5461</v>
      </c>
    </row>
    <row r="3" spans="1:255" s="10" customFormat="1" ht="11">
      <c r="B3" s="790" t="s">
        <v>51</v>
      </c>
      <c r="C3" s="790"/>
      <c r="D3" s="790"/>
      <c r="E3" s="790"/>
      <c r="F3" s="790"/>
      <c r="G3" s="790"/>
      <c r="H3" s="790"/>
      <c r="I3" s="790"/>
      <c r="J3" s="790"/>
      <c r="K3" s="790"/>
    </row>
    <row r="4" spans="1:255" s="186" customFormat="1" ht="12.75" customHeight="1">
      <c r="B4" s="797" t="s">
        <v>1138</v>
      </c>
      <c r="C4" s="797" t="s">
        <v>332</v>
      </c>
      <c r="D4" s="797">
        <v>2021</v>
      </c>
      <c r="E4" s="827"/>
      <c r="F4" s="797">
        <v>2022</v>
      </c>
      <c r="G4" s="827"/>
      <c r="H4" s="797">
        <v>2023</v>
      </c>
      <c r="I4" s="827"/>
      <c r="J4" s="797" t="s">
        <v>1154</v>
      </c>
      <c r="K4" s="797"/>
      <c r="P4" s="191"/>
      <c r="Q4" s="191"/>
      <c r="R4" s="191"/>
      <c r="S4" s="191"/>
      <c r="T4" s="191"/>
      <c r="U4" s="191"/>
      <c r="V4" s="191"/>
      <c r="W4" s="191"/>
      <c r="X4" s="191"/>
      <c r="Y4" s="191"/>
      <c r="Z4" s="191"/>
      <c r="AA4" s="191"/>
      <c r="AB4" s="191"/>
      <c r="AC4" s="191"/>
      <c r="AD4" s="191"/>
      <c r="AE4" s="191"/>
      <c r="AF4" s="191"/>
      <c r="AG4" s="191"/>
      <c r="AH4" s="191"/>
      <c r="AI4" s="191"/>
      <c r="AJ4" s="191"/>
      <c r="AK4" s="191"/>
      <c r="AL4" s="191"/>
      <c r="AM4" s="191"/>
      <c r="AN4" s="191"/>
      <c r="AO4" s="191"/>
      <c r="AP4" s="191"/>
      <c r="AQ4" s="191"/>
      <c r="AR4" s="191"/>
      <c r="AS4" s="191"/>
      <c r="AT4" s="191"/>
      <c r="AU4" s="191"/>
      <c r="AV4" s="191"/>
      <c r="AW4" s="191"/>
      <c r="AX4" s="191"/>
      <c r="AY4" s="191"/>
      <c r="AZ4" s="191"/>
      <c r="BA4" s="191"/>
      <c r="BB4" s="191"/>
      <c r="BC4" s="191"/>
      <c r="BD4" s="191"/>
      <c r="BE4" s="191"/>
      <c r="BF4" s="191"/>
      <c r="BG4" s="191"/>
      <c r="BH4" s="191"/>
      <c r="BI4" s="191"/>
      <c r="BJ4" s="191"/>
      <c r="BK4" s="191"/>
      <c r="BL4" s="191"/>
      <c r="BM4" s="191"/>
      <c r="BN4" s="191"/>
      <c r="BO4" s="191"/>
      <c r="BP4" s="191"/>
      <c r="BQ4" s="191"/>
      <c r="BR4" s="191"/>
      <c r="BS4" s="191"/>
      <c r="BT4" s="191"/>
      <c r="BU4" s="191"/>
      <c r="BV4" s="191"/>
      <c r="BW4" s="191"/>
      <c r="BX4" s="191"/>
      <c r="BY4" s="191"/>
      <c r="BZ4" s="191"/>
      <c r="CA4" s="191"/>
      <c r="CB4" s="191"/>
      <c r="CC4" s="191"/>
      <c r="CD4" s="191"/>
      <c r="CE4" s="191"/>
      <c r="CF4" s="191"/>
      <c r="CG4" s="191"/>
      <c r="CH4" s="191"/>
      <c r="CI4" s="191"/>
      <c r="CJ4" s="191"/>
      <c r="CK4" s="191"/>
      <c r="CL4" s="191"/>
      <c r="CM4" s="191"/>
      <c r="CN4" s="191"/>
      <c r="CO4" s="191"/>
      <c r="CP4" s="191"/>
      <c r="CQ4" s="191"/>
      <c r="CR4" s="191"/>
      <c r="CS4" s="191"/>
      <c r="CT4" s="191"/>
      <c r="CU4" s="191"/>
      <c r="CV4" s="191"/>
      <c r="CW4" s="191"/>
      <c r="CX4" s="191"/>
      <c r="CY4" s="191"/>
      <c r="CZ4" s="191"/>
      <c r="DA4" s="191"/>
      <c r="DB4" s="191"/>
      <c r="DC4" s="191"/>
      <c r="DD4" s="191"/>
      <c r="DE4" s="191"/>
      <c r="DF4" s="191"/>
      <c r="DG4" s="191"/>
      <c r="DH4" s="191"/>
      <c r="DI4" s="191"/>
      <c r="DJ4" s="191"/>
      <c r="DK4" s="191"/>
      <c r="DL4" s="191"/>
      <c r="DM4" s="191"/>
      <c r="DN4" s="191"/>
      <c r="DO4" s="191"/>
      <c r="DP4" s="191"/>
      <c r="DQ4" s="191"/>
      <c r="DR4" s="191"/>
      <c r="DS4" s="191"/>
      <c r="DT4" s="191"/>
      <c r="DU4" s="191"/>
      <c r="DV4" s="191"/>
      <c r="DW4" s="191"/>
      <c r="DX4" s="191"/>
      <c r="DY4" s="191"/>
      <c r="DZ4" s="191"/>
      <c r="EA4" s="191"/>
      <c r="EB4" s="191"/>
      <c r="EC4" s="191"/>
      <c r="ED4" s="191"/>
      <c r="EE4" s="191"/>
      <c r="EF4" s="191"/>
      <c r="EG4" s="191"/>
      <c r="EH4" s="191"/>
      <c r="EI4" s="191"/>
      <c r="EJ4" s="191"/>
      <c r="EK4" s="191"/>
      <c r="EL4" s="191"/>
      <c r="EM4" s="191"/>
      <c r="EN4" s="191"/>
      <c r="EO4" s="191"/>
      <c r="EP4" s="191"/>
      <c r="EQ4" s="191"/>
      <c r="ER4" s="191"/>
      <c r="ES4" s="191"/>
      <c r="ET4" s="191"/>
      <c r="EU4" s="191"/>
      <c r="EV4" s="191"/>
      <c r="EW4" s="191"/>
      <c r="EX4" s="191"/>
      <c r="EY4" s="191"/>
      <c r="EZ4" s="191"/>
      <c r="FA4" s="191"/>
      <c r="FB4" s="191"/>
      <c r="FC4" s="191"/>
      <c r="FD4" s="191"/>
      <c r="FE4" s="191"/>
      <c r="FF4" s="191"/>
      <c r="FG4" s="191"/>
      <c r="FH4" s="191"/>
      <c r="FI4" s="191"/>
      <c r="FJ4" s="191"/>
      <c r="FK4" s="191"/>
      <c r="FL4" s="191"/>
      <c r="FM4" s="191"/>
      <c r="FN4" s="191"/>
      <c r="FO4" s="191"/>
      <c r="FP4" s="191"/>
      <c r="FQ4" s="191"/>
      <c r="FR4" s="191"/>
      <c r="FS4" s="191"/>
      <c r="FT4" s="191"/>
      <c r="FU4" s="191"/>
      <c r="FV4" s="191"/>
      <c r="FW4" s="191"/>
      <c r="FX4" s="191"/>
      <c r="FY4" s="191"/>
      <c r="FZ4" s="191"/>
      <c r="GA4" s="191"/>
      <c r="GB4" s="191"/>
      <c r="GC4" s="191"/>
      <c r="GD4" s="191"/>
      <c r="GE4" s="191"/>
      <c r="GF4" s="191"/>
      <c r="GG4" s="191"/>
      <c r="GH4" s="191"/>
      <c r="GI4" s="191"/>
      <c r="GJ4" s="191"/>
      <c r="GK4" s="191"/>
      <c r="GL4" s="191"/>
      <c r="GM4" s="191"/>
      <c r="GN4" s="191"/>
      <c r="GO4" s="191"/>
      <c r="GP4" s="191"/>
      <c r="GQ4" s="191"/>
      <c r="GR4" s="191"/>
      <c r="GS4" s="191"/>
      <c r="GT4" s="191"/>
      <c r="GU4" s="191"/>
      <c r="GV4" s="191"/>
      <c r="GW4" s="191"/>
      <c r="GX4" s="191"/>
      <c r="GY4" s="191"/>
      <c r="GZ4" s="191"/>
      <c r="HA4" s="191"/>
      <c r="HB4" s="191"/>
      <c r="HC4" s="191"/>
      <c r="HD4" s="191"/>
      <c r="HE4" s="191"/>
      <c r="HF4" s="191"/>
      <c r="HG4" s="191"/>
      <c r="HH4" s="191"/>
      <c r="HI4" s="191"/>
      <c r="HJ4" s="191"/>
      <c r="HK4" s="191"/>
      <c r="HL4" s="191"/>
      <c r="HM4" s="191"/>
      <c r="HN4" s="191"/>
      <c r="HO4" s="191"/>
      <c r="HP4" s="191"/>
      <c r="HQ4" s="191"/>
      <c r="HR4" s="191"/>
      <c r="HS4" s="191"/>
      <c r="HT4" s="191"/>
      <c r="HU4" s="191"/>
      <c r="HV4" s="191"/>
      <c r="HW4" s="191"/>
      <c r="HX4" s="191"/>
      <c r="HY4" s="191"/>
      <c r="HZ4" s="191"/>
      <c r="IA4" s="191"/>
      <c r="IB4" s="191"/>
      <c r="IC4" s="191"/>
      <c r="ID4" s="191"/>
      <c r="IE4" s="191"/>
      <c r="IF4" s="191"/>
      <c r="IG4" s="191"/>
      <c r="IH4" s="191"/>
      <c r="II4" s="191"/>
      <c r="IJ4" s="191"/>
      <c r="IK4" s="191"/>
      <c r="IL4" s="191"/>
      <c r="IM4" s="191"/>
      <c r="IN4" s="191"/>
      <c r="IO4" s="191"/>
      <c r="IP4" s="191"/>
      <c r="IQ4" s="191"/>
      <c r="IR4" s="191"/>
      <c r="IS4" s="191"/>
      <c r="IT4" s="191"/>
      <c r="IU4" s="191"/>
    </row>
    <row r="5" spans="1:255" s="186" customFormat="1" ht="12.75" customHeight="1">
      <c r="B5" s="797"/>
      <c r="C5" s="797"/>
      <c r="D5" s="827"/>
      <c r="E5" s="827"/>
      <c r="F5" s="827"/>
      <c r="G5" s="827"/>
      <c r="H5" s="827"/>
      <c r="I5" s="827"/>
      <c r="J5" s="797"/>
      <c r="K5" s="797"/>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191"/>
      <c r="AZ5" s="191"/>
      <c r="BA5" s="191"/>
      <c r="BB5" s="191"/>
      <c r="BC5" s="191"/>
      <c r="BD5" s="191"/>
      <c r="BE5" s="191"/>
      <c r="BF5" s="191"/>
      <c r="BG5" s="191"/>
      <c r="BH5" s="191"/>
      <c r="BI5" s="191"/>
      <c r="BJ5" s="191"/>
      <c r="BK5" s="191"/>
      <c r="BL5" s="191"/>
      <c r="BM5" s="191"/>
      <c r="BN5" s="191"/>
      <c r="BO5" s="191"/>
      <c r="BP5" s="191"/>
      <c r="BQ5" s="191"/>
      <c r="BR5" s="191"/>
      <c r="BS5" s="191"/>
      <c r="BT5" s="191"/>
      <c r="BU5" s="191"/>
      <c r="BV5" s="191"/>
      <c r="BW5" s="191"/>
      <c r="BX5" s="191"/>
      <c r="BY5" s="191"/>
      <c r="BZ5" s="191"/>
      <c r="CA5" s="191"/>
      <c r="CB5" s="191"/>
      <c r="CC5" s="191"/>
      <c r="CD5" s="191"/>
      <c r="CE5" s="191"/>
      <c r="CF5" s="191"/>
      <c r="CG5" s="191"/>
      <c r="CH5" s="191"/>
      <c r="CI5" s="191"/>
      <c r="CJ5" s="191"/>
      <c r="CK5" s="191"/>
      <c r="CL5" s="191"/>
      <c r="CM5" s="191"/>
      <c r="CN5" s="191"/>
      <c r="CO5" s="191"/>
      <c r="CP5" s="191"/>
      <c r="CQ5" s="191"/>
      <c r="CR5" s="191"/>
      <c r="CS5" s="191"/>
      <c r="CT5" s="191"/>
      <c r="CU5" s="191"/>
      <c r="CV5" s="191"/>
      <c r="CW5" s="191"/>
      <c r="CX5" s="191"/>
      <c r="CY5" s="191"/>
      <c r="CZ5" s="191"/>
      <c r="DA5" s="191"/>
      <c r="DB5" s="191"/>
      <c r="DC5" s="191"/>
      <c r="DD5" s="191"/>
      <c r="DE5" s="191"/>
      <c r="DF5" s="191"/>
      <c r="DG5" s="191"/>
      <c r="DH5" s="191"/>
      <c r="DI5" s="191"/>
      <c r="DJ5" s="191"/>
      <c r="DK5" s="191"/>
      <c r="DL5" s="191"/>
      <c r="DM5" s="191"/>
      <c r="DN5" s="191"/>
      <c r="DO5" s="191"/>
      <c r="DP5" s="191"/>
      <c r="DQ5" s="191"/>
      <c r="DR5" s="191"/>
      <c r="DS5" s="191"/>
      <c r="DT5" s="191"/>
      <c r="DU5" s="191"/>
      <c r="DV5" s="191"/>
      <c r="DW5" s="191"/>
      <c r="DX5" s="191"/>
      <c r="DY5" s="191"/>
      <c r="DZ5" s="191"/>
      <c r="EA5" s="191"/>
      <c r="EB5" s="191"/>
      <c r="EC5" s="191"/>
      <c r="ED5" s="191"/>
      <c r="EE5" s="191"/>
      <c r="EF5" s="191"/>
      <c r="EG5" s="191"/>
      <c r="EH5" s="191"/>
      <c r="EI5" s="191"/>
      <c r="EJ5" s="191"/>
      <c r="EK5" s="191"/>
      <c r="EL5" s="191"/>
      <c r="EM5" s="191"/>
      <c r="EN5" s="191"/>
      <c r="EO5" s="191"/>
      <c r="EP5" s="191"/>
      <c r="EQ5" s="191"/>
      <c r="ER5" s="191"/>
      <c r="ES5" s="191"/>
      <c r="ET5" s="191"/>
      <c r="EU5" s="191"/>
      <c r="EV5" s="191"/>
      <c r="EW5" s="191"/>
      <c r="EX5" s="191"/>
      <c r="EY5" s="191"/>
      <c r="EZ5" s="191"/>
      <c r="FA5" s="191"/>
      <c r="FB5" s="191"/>
      <c r="FC5" s="191"/>
      <c r="FD5" s="191"/>
      <c r="FE5" s="191"/>
      <c r="FF5" s="191"/>
      <c r="FG5" s="191"/>
      <c r="FH5" s="191"/>
      <c r="FI5" s="191"/>
      <c r="FJ5" s="191"/>
      <c r="FK5" s="191"/>
      <c r="FL5" s="191"/>
      <c r="FM5" s="191"/>
      <c r="FN5" s="191"/>
      <c r="FO5" s="191"/>
      <c r="FP5" s="191"/>
      <c r="FQ5" s="191"/>
      <c r="FR5" s="191"/>
      <c r="FS5" s="191"/>
      <c r="FT5" s="191"/>
      <c r="FU5" s="191"/>
      <c r="FV5" s="191"/>
      <c r="FW5" s="191"/>
      <c r="FX5" s="191"/>
      <c r="FY5" s="191"/>
      <c r="FZ5" s="191"/>
      <c r="GA5" s="191"/>
      <c r="GB5" s="191"/>
      <c r="GC5" s="191"/>
      <c r="GD5" s="191"/>
      <c r="GE5" s="191"/>
      <c r="GF5" s="191"/>
      <c r="GG5" s="191"/>
      <c r="GH5" s="191"/>
      <c r="GI5" s="191"/>
      <c r="GJ5" s="191"/>
      <c r="GK5" s="191"/>
      <c r="GL5" s="191"/>
      <c r="GM5" s="191"/>
      <c r="GN5" s="191"/>
      <c r="GO5" s="191"/>
      <c r="GP5" s="191"/>
      <c r="GQ5" s="191"/>
      <c r="GR5" s="191"/>
      <c r="GS5" s="191"/>
      <c r="GT5" s="191"/>
      <c r="GU5" s="191"/>
      <c r="GV5" s="191"/>
      <c r="GW5" s="191"/>
      <c r="GX5" s="191"/>
      <c r="GY5" s="191"/>
      <c r="GZ5" s="191"/>
      <c r="HA5" s="191"/>
      <c r="HB5" s="191"/>
      <c r="HC5" s="191"/>
      <c r="HD5" s="191"/>
      <c r="HE5" s="191"/>
      <c r="HF5" s="191"/>
      <c r="HG5" s="191"/>
      <c r="HH5" s="191"/>
      <c r="HI5" s="191"/>
      <c r="HJ5" s="191"/>
      <c r="HK5" s="191"/>
      <c r="HL5" s="191"/>
      <c r="HM5" s="191"/>
      <c r="HN5" s="191"/>
      <c r="HO5" s="191"/>
      <c r="HP5" s="191"/>
      <c r="HQ5" s="191"/>
      <c r="HR5" s="191"/>
      <c r="HS5" s="191"/>
      <c r="HT5" s="191"/>
      <c r="HU5" s="191"/>
      <c r="HV5" s="191"/>
      <c r="HW5" s="191"/>
      <c r="HX5" s="191"/>
      <c r="HY5" s="191"/>
      <c r="HZ5" s="191"/>
      <c r="IA5" s="191"/>
      <c r="IB5" s="191"/>
      <c r="IC5" s="191"/>
      <c r="ID5" s="191"/>
      <c r="IE5" s="191"/>
      <c r="IF5" s="191"/>
      <c r="IG5" s="191"/>
      <c r="IH5" s="191"/>
      <c r="II5" s="191"/>
      <c r="IJ5" s="191"/>
      <c r="IK5" s="191"/>
      <c r="IL5" s="191"/>
      <c r="IM5" s="191"/>
      <c r="IN5" s="191"/>
      <c r="IO5" s="191"/>
      <c r="IP5" s="191"/>
      <c r="IQ5" s="191"/>
      <c r="IR5" s="191"/>
      <c r="IS5" s="191"/>
      <c r="IT5" s="191"/>
      <c r="IU5" s="191"/>
    </row>
    <row r="6" spans="1:255" s="186" customFormat="1" ht="12.75" customHeight="1">
      <c r="B6" s="797"/>
      <c r="C6" s="797"/>
      <c r="D6" s="11" t="s">
        <v>83</v>
      </c>
      <c r="E6" s="11" t="s">
        <v>84</v>
      </c>
      <c r="F6" s="11" t="s">
        <v>83</v>
      </c>
      <c r="G6" s="11" t="s">
        <v>84</v>
      </c>
      <c r="H6" s="11" t="s">
        <v>83</v>
      </c>
      <c r="I6" s="11" t="s">
        <v>84</v>
      </c>
      <c r="J6" s="11" t="s">
        <v>83</v>
      </c>
      <c r="K6" s="11" t="s">
        <v>84</v>
      </c>
      <c r="P6" s="191"/>
      <c r="Q6" s="191"/>
      <c r="R6" s="191"/>
      <c r="S6" s="191"/>
      <c r="T6" s="191"/>
      <c r="U6" s="191"/>
      <c r="V6" s="191"/>
      <c r="W6" s="191"/>
      <c r="X6" s="191"/>
      <c r="Y6" s="191"/>
      <c r="Z6" s="191"/>
      <c r="AA6" s="191"/>
      <c r="AB6" s="191"/>
      <c r="AC6" s="191"/>
      <c r="AD6" s="191"/>
      <c r="AE6" s="191"/>
      <c r="AF6" s="191"/>
      <c r="AG6" s="191"/>
      <c r="AH6" s="191"/>
      <c r="AI6" s="191"/>
      <c r="AJ6" s="191"/>
      <c r="AK6" s="191"/>
      <c r="AL6" s="191"/>
      <c r="AM6" s="191"/>
      <c r="AN6" s="191"/>
      <c r="AO6" s="191"/>
      <c r="AP6" s="191"/>
      <c r="AQ6" s="191"/>
      <c r="AR6" s="191"/>
      <c r="AS6" s="191"/>
      <c r="AT6" s="191"/>
      <c r="AU6" s="191"/>
      <c r="AV6" s="191"/>
      <c r="AW6" s="191"/>
      <c r="AX6" s="191"/>
      <c r="AY6" s="191"/>
      <c r="AZ6" s="191"/>
      <c r="BA6" s="191"/>
      <c r="BB6" s="191"/>
      <c r="BC6" s="191"/>
      <c r="BD6" s="191"/>
      <c r="BE6" s="191"/>
      <c r="BF6" s="191"/>
      <c r="BG6" s="191"/>
      <c r="BH6" s="191"/>
      <c r="BI6" s="191"/>
      <c r="BJ6" s="191"/>
      <c r="BK6" s="191"/>
      <c r="BL6" s="191"/>
      <c r="BM6" s="191"/>
      <c r="BN6" s="191"/>
      <c r="BO6" s="191"/>
      <c r="BP6" s="191"/>
      <c r="BQ6" s="191"/>
      <c r="BR6" s="191"/>
      <c r="BS6" s="191"/>
      <c r="BT6" s="191"/>
      <c r="BU6" s="191"/>
      <c r="BV6" s="191"/>
      <c r="BW6" s="191"/>
      <c r="BX6" s="191"/>
      <c r="BY6" s="191"/>
      <c r="BZ6" s="191"/>
      <c r="CA6" s="191"/>
      <c r="CB6" s="191"/>
      <c r="CC6" s="191"/>
      <c r="CD6" s="191"/>
      <c r="CE6" s="191"/>
      <c r="CF6" s="191"/>
      <c r="CG6" s="191"/>
      <c r="CH6" s="191"/>
      <c r="CI6" s="191"/>
      <c r="CJ6" s="191"/>
      <c r="CK6" s="191"/>
      <c r="CL6" s="191"/>
      <c r="CM6" s="191"/>
      <c r="CN6" s="191"/>
      <c r="CO6" s="191"/>
      <c r="CP6" s="191"/>
      <c r="CQ6" s="191"/>
      <c r="CR6" s="191"/>
      <c r="CS6" s="191"/>
      <c r="CT6" s="191"/>
      <c r="CU6" s="191"/>
      <c r="CV6" s="191"/>
      <c r="CW6" s="191"/>
      <c r="CX6" s="191"/>
      <c r="CY6" s="191"/>
      <c r="CZ6" s="191"/>
      <c r="DA6" s="191"/>
      <c r="DB6" s="191"/>
      <c r="DC6" s="191"/>
      <c r="DD6" s="191"/>
      <c r="DE6" s="191"/>
      <c r="DF6" s="191"/>
      <c r="DG6" s="191"/>
      <c r="DH6" s="191"/>
      <c r="DI6" s="191"/>
      <c r="DJ6" s="191"/>
      <c r="DK6" s="191"/>
      <c r="DL6" s="191"/>
      <c r="DM6" s="191"/>
      <c r="DN6" s="191"/>
      <c r="DO6" s="191"/>
      <c r="DP6" s="191"/>
      <c r="DQ6" s="191"/>
      <c r="DR6" s="191"/>
      <c r="DS6" s="191"/>
      <c r="DT6" s="191"/>
      <c r="DU6" s="191"/>
      <c r="DV6" s="191"/>
      <c r="DW6" s="191"/>
      <c r="DX6" s="191"/>
      <c r="DY6" s="191"/>
      <c r="DZ6" s="191"/>
      <c r="EA6" s="191"/>
      <c r="EB6" s="191"/>
      <c r="EC6" s="191"/>
      <c r="ED6" s="191"/>
      <c r="EE6" s="191"/>
      <c r="EF6" s="191"/>
      <c r="EG6" s="191"/>
      <c r="EH6" s="191"/>
      <c r="EI6" s="191"/>
      <c r="EJ6" s="191"/>
      <c r="EK6" s="191"/>
      <c r="EL6" s="191"/>
      <c r="EM6" s="191"/>
      <c r="EN6" s="191"/>
      <c r="EO6" s="191"/>
      <c r="EP6" s="191"/>
      <c r="EQ6" s="191"/>
      <c r="ER6" s="191"/>
      <c r="ES6" s="191"/>
      <c r="ET6" s="191"/>
      <c r="EU6" s="191"/>
      <c r="EV6" s="191"/>
      <c r="EW6" s="191"/>
      <c r="EX6" s="191"/>
      <c r="EY6" s="191"/>
      <c r="EZ6" s="191"/>
      <c r="FA6" s="191"/>
      <c r="FB6" s="191"/>
      <c r="FC6" s="191"/>
      <c r="FD6" s="191"/>
      <c r="FE6" s="191"/>
      <c r="FF6" s="191"/>
      <c r="FG6" s="191"/>
      <c r="FH6" s="191"/>
      <c r="FI6" s="191"/>
      <c r="FJ6" s="191"/>
      <c r="FK6" s="191"/>
      <c r="FL6" s="191"/>
      <c r="FM6" s="191"/>
      <c r="FN6" s="191"/>
      <c r="FO6" s="191"/>
      <c r="FP6" s="191"/>
      <c r="FQ6" s="191"/>
      <c r="FR6" s="191"/>
      <c r="FS6" s="191"/>
      <c r="FT6" s="191"/>
      <c r="FU6" s="191"/>
      <c r="FV6" s="191"/>
      <c r="FW6" s="191"/>
      <c r="FX6" s="191"/>
      <c r="FY6" s="191"/>
      <c r="FZ6" s="191"/>
      <c r="GA6" s="191"/>
      <c r="GB6" s="191"/>
      <c r="GC6" s="191"/>
      <c r="GD6" s="191"/>
      <c r="GE6" s="191"/>
      <c r="GF6" s="191"/>
      <c r="GG6" s="191"/>
      <c r="GH6" s="191"/>
      <c r="GI6" s="191"/>
      <c r="GJ6" s="191"/>
      <c r="GK6" s="191"/>
      <c r="GL6" s="191"/>
      <c r="GM6" s="191"/>
      <c r="GN6" s="191"/>
      <c r="GO6" s="191"/>
      <c r="GP6" s="191"/>
      <c r="GQ6" s="191"/>
      <c r="GR6" s="191"/>
      <c r="GS6" s="191"/>
      <c r="GT6" s="191"/>
      <c r="GU6" s="191"/>
      <c r="GV6" s="191"/>
      <c r="GW6" s="191"/>
      <c r="GX6" s="191"/>
      <c r="GY6" s="191"/>
      <c r="GZ6" s="191"/>
      <c r="HA6" s="191"/>
      <c r="HB6" s="191"/>
      <c r="HC6" s="191"/>
      <c r="HD6" s="191"/>
      <c r="HE6" s="191"/>
      <c r="HF6" s="191"/>
      <c r="HG6" s="191"/>
      <c r="HH6" s="191"/>
      <c r="HI6" s="191"/>
      <c r="HJ6" s="191"/>
      <c r="HK6" s="191"/>
      <c r="HL6" s="191"/>
      <c r="HM6" s="191"/>
      <c r="HN6" s="191"/>
      <c r="HO6" s="191"/>
      <c r="HP6" s="191"/>
      <c r="HQ6" s="191"/>
      <c r="HR6" s="191"/>
      <c r="HS6" s="191"/>
      <c r="HT6" s="191"/>
      <c r="HU6" s="191"/>
      <c r="HV6" s="191"/>
      <c r="HW6" s="191"/>
      <c r="HX6" s="191"/>
      <c r="HY6" s="191"/>
      <c r="HZ6" s="191"/>
      <c r="IA6" s="191"/>
      <c r="IB6" s="191"/>
      <c r="IC6" s="191"/>
      <c r="ID6" s="191"/>
      <c r="IE6" s="191"/>
      <c r="IF6" s="191"/>
      <c r="IG6" s="191"/>
      <c r="IH6" s="191"/>
      <c r="II6" s="191"/>
      <c r="IJ6" s="191"/>
      <c r="IK6" s="191"/>
      <c r="IL6" s="191"/>
      <c r="IM6" s="191"/>
      <c r="IN6" s="191"/>
      <c r="IO6" s="191"/>
      <c r="IP6" s="191"/>
      <c r="IQ6" s="191"/>
      <c r="IR6" s="191"/>
      <c r="IS6" s="191"/>
      <c r="IT6" s="191"/>
      <c r="IU6" s="191"/>
    </row>
    <row r="7" spans="1:255" s="186" customFormat="1" ht="12.75" customHeight="1">
      <c r="B7" s="43" t="s">
        <v>1155</v>
      </c>
      <c r="C7" s="43" t="s">
        <v>1156</v>
      </c>
      <c r="D7" s="24">
        <v>0</v>
      </c>
      <c r="E7" s="24">
        <v>0</v>
      </c>
      <c r="F7" s="24">
        <v>0</v>
      </c>
      <c r="G7" s="24">
        <v>0</v>
      </c>
      <c r="H7" s="24">
        <v>0</v>
      </c>
      <c r="I7" s="24">
        <v>0</v>
      </c>
      <c r="J7" s="24">
        <v>0</v>
      </c>
      <c r="K7" s="24" t="s">
        <v>1148</v>
      </c>
      <c r="M7" s="196"/>
      <c r="N7" s="197"/>
      <c r="P7" s="191"/>
      <c r="Q7" s="191"/>
      <c r="R7" s="191"/>
      <c r="S7" s="191"/>
      <c r="T7" s="191"/>
      <c r="U7" s="191"/>
      <c r="V7" s="191"/>
      <c r="W7" s="191"/>
      <c r="X7" s="191"/>
      <c r="Y7" s="191"/>
      <c r="Z7" s="191"/>
      <c r="AA7" s="191"/>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1"/>
      <c r="BA7" s="191"/>
      <c r="BB7" s="191"/>
      <c r="BC7" s="191"/>
      <c r="BD7" s="191"/>
      <c r="BE7" s="191"/>
      <c r="BF7" s="191"/>
      <c r="BG7" s="191"/>
      <c r="BH7" s="191"/>
      <c r="BI7" s="191"/>
      <c r="BJ7" s="191"/>
      <c r="BK7" s="191"/>
      <c r="BL7" s="191"/>
      <c r="BM7" s="191"/>
      <c r="BN7" s="191"/>
      <c r="BO7" s="191"/>
      <c r="BP7" s="191"/>
      <c r="BQ7" s="191"/>
      <c r="BR7" s="191"/>
      <c r="BS7" s="191"/>
      <c r="BT7" s="191"/>
      <c r="BU7" s="191"/>
      <c r="BV7" s="191"/>
      <c r="BW7" s="191"/>
      <c r="BX7" s="191"/>
      <c r="BY7" s="191"/>
      <c r="BZ7" s="191"/>
      <c r="CA7" s="191"/>
      <c r="CB7" s="191"/>
      <c r="CC7" s="191"/>
      <c r="CD7" s="191"/>
      <c r="CE7" s="191"/>
      <c r="CF7" s="191"/>
      <c r="CG7" s="191"/>
      <c r="CH7" s="191"/>
      <c r="CI7" s="191"/>
      <c r="CJ7" s="191"/>
      <c r="CK7" s="191"/>
      <c r="CL7" s="191"/>
      <c r="CM7" s="191"/>
      <c r="CN7" s="191"/>
      <c r="CO7" s="191"/>
      <c r="CP7" s="191"/>
      <c r="CQ7" s="191"/>
      <c r="CR7" s="191"/>
      <c r="CS7" s="191"/>
      <c r="CT7" s="191"/>
      <c r="CU7" s="191"/>
      <c r="CV7" s="191"/>
      <c r="CW7" s="191"/>
      <c r="CX7" s="191"/>
      <c r="CY7" s="191"/>
      <c r="CZ7" s="191"/>
      <c r="DA7" s="191"/>
      <c r="DB7" s="191"/>
      <c r="DC7" s="191"/>
      <c r="DD7" s="191"/>
      <c r="DE7" s="191"/>
      <c r="DF7" s="191"/>
      <c r="DG7" s="191"/>
      <c r="DH7" s="191"/>
      <c r="DI7" s="191"/>
      <c r="DJ7" s="191"/>
      <c r="DK7" s="191"/>
      <c r="DL7" s="191"/>
      <c r="DM7" s="191"/>
      <c r="DN7" s="191"/>
      <c r="DO7" s="191"/>
      <c r="DP7" s="191"/>
      <c r="DQ7" s="191"/>
      <c r="DR7" s="191"/>
      <c r="DS7" s="191"/>
      <c r="DT7" s="191"/>
      <c r="DU7" s="191"/>
      <c r="DV7" s="191"/>
      <c r="DW7" s="191"/>
      <c r="DX7" s="191"/>
      <c r="DY7" s="191"/>
      <c r="DZ7" s="191"/>
      <c r="EA7" s="191"/>
      <c r="EB7" s="191"/>
      <c r="EC7" s="191"/>
      <c r="ED7" s="191"/>
      <c r="EE7" s="191"/>
      <c r="EF7" s="191"/>
      <c r="EG7" s="191"/>
      <c r="EH7" s="191"/>
      <c r="EI7" s="191"/>
      <c r="EJ7" s="191"/>
      <c r="EK7" s="191"/>
      <c r="EL7" s="191"/>
      <c r="EM7" s="191"/>
      <c r="EN7" s="191"/>
      <c r="EO7" s="191"/>
      <c r="EP7" s="191"/>
      <c r="EQ7" s="191"/>
      <c r="ER7" s="191"/>
      <c r="ES7" s="191"/>
      <c r="ET7" s="191"/>
      <c r="EU7" s="191"/>
      <c r="EV7" s="191"/>
      <c r="EW7" s="191"/>
      <c r="EX7" s="191"/>
      <c r="EY7" s="191"/>
      <c r="EZ7" s="191"/>
      <c r="FA7" s="191"/>
      <c r="FB7" s="191"/>
      <c r="FC7" s="191"/>
      <c r="FD7" s="191"/>
      <c r="FE7" s="191"/>
      <c r="FF7" s="191"/>
      <c r="FG7" s="191"/>
      <c r="FH7" s="191"/>
      <c r="FI7" s="191"/>
      <c r="FJ7" s="191"/>
      <c r="FK7" s="191"/>
      <c r="FL7" s="191"/>
      <c r="FM7" s="191"/>
      <c r="FN7" s="191"/>
      <c r="FO7" s="191"/>
      <c r="FP7" s="191"/>
      <c r="FQ7" s="191"/>
      <c r="FR7" s="191"/>
      <c r="FS7" s="191"/>
      <c r="FT7" s="191"/>
      <c r="FU7" s="191"/>
      <c r="FV7" s="191"/>
      <c r="FW7" s="191"/>
      <c r="FX7" s="191"/>
      <c r="FY7" s="191"/>
      <c r="FZ7" s="191"/>
      <c r="GA7" s="191"/>
      <c r="GB7" s="191"/>
      <c r="GC7" s="191"/>
      <c r="GD7" s="191"/>
      <c r="GE7" s="191"/>
      <c r="GF7" s="191"/>
      <c r="GG7" s="191"/>
      <c r="GH7" s="191"/>
      <c r="GI7" s="191"/>
      <c r="GJ7" s="191"/>
      <c r="GK7" s="191"/>
      <c r="GL7" s="191"/>
      <c r="GM7" s="191"/>
      <c r="GN7" s="191"/>
      <c r="GO7" s="191"/>
      <c r="GP7" s="191"/>
      <c r="GQ7" s="191"/>
      <c r="GR7" s="191"/>
      <c r="GS7" s="191"/>
      <c r="GT7" s="191"/>
      <c r="GU7" s="191"/>
      <c r="GV7" s="191"/>
      <c r="GW7" s="191"/>
      <c r="GX7" s="191"/>
      <c r="GY7" s="191"/>
      <c r="GZ7" s="191"/>
      <c r="HA7" s="191"/>
      <c r="HB7" s="191"/>
      <c r="HC7" s="191"/>
      <c r="HD7" s="191"/>
      <c r="HE7" s="191"/>
      <c r="HF7" s="191"/>
      <c r="HG7" s="191"/>
      <c r="HH7" s="191"/>
      <c r="HI7" s="191"/>
      <c r="HJ7" s="191"/>
      <c r="HK7" s="191"/>
      <c r="HL7" s="191"/>
      <c r="HM7" s="191"/>
      <c r="HN7" s="191"/>
      <c r="HO7" s="191"/>
      <c r="HP7" s="191"/>
      <c r="HQ7" s="191"/>
      <c r="HR7" s="191"/>
      <c r="HS7" s="191"/>
      <c r="HT7" s="191"/>
      <c r="HU7" s="191"/>
      <c r="HV7" s="191"/>
      <c r="HW7" s="191"/>
      <c r="HX7" s="191"/>
      <c r="HY7" s="191"/>
      <c r="HZ7" s="191"/>
      <c r="IA7" s="191"/>
      <c r="IB7" s="191"/>
      <c r="IC7" s="191"/>
      <c r="ID7" s="191"/>
      <c r="IE7" s="191"/>
      <c r="IF7" s="191"/>
      <c r="IG7" s="191"/>
      <c r="IH7" s="191"/>
      <c r="II7" s="191"/>
      <c r="IJ7" s="191"/>
      <c r="IK7" s="191"/>
      <c r="IL7" s="191"/>
      <c r="IM7" s="191"/>
      <c r="IN7" s="191"/>
      <c r="IO7" s="191"/>
      <c r="IP7" s="191"/>
      <c r="IQ7" s="191"/>
      <c r="IR7" s="191"/>
      <c r="IS7" s="191"/>
      <c r="IT7" s="191"/>
      <c r="IU7" s="191"/>
    </row>
    <row r="8" spans="1:255" s="186" customFormat="1" ht="12.75" customHeight="1">
      <c r="B8" s="43" t="s">
        <v>1157</v>
      </c>
      <c r="C8" s="43" t="s">
        <v>1158</v>
      </c>
      <c r="D8" s="24">
        <v>0</v>
      </c>
      <c r="E8" s="24">
        <v>0</v>
      </c>
      <c r="F8" s="24">
        <v>0</v>
      </c>
      <c r="G8" s="24">
        <v>0</v>
      </c>
      <c r="H8" s="24">
        <v>0</v>
      </c>
      <c r="I8" s="24">
        <v>0</v>
      </c>
      <c r="J8" s="24">
        <v>0</v>
      </c>
      <c r="K8" s="24" t="s">
        <v>1148</v>
      </c>
      <c r="M8" s="196"/>
      <c r="N8" s="197"/>
      <c r="P8" s="191"/>
      <c r="Q8" s="191"/>
      <c r="R8" s="191"/>
      <c r="S8" s="191"/>
      <c r="T8" s="191"/>
      <c r="U8" s="191"/>
      <c r="V8" s="191"/>
      <c r="W8" s="191"/>
      <c r="X8" s="191"/>
      <c r="Y8" s="191"/>
      <c r="Z8" s="191"/>
      <c r="AA8" s="191"/>
      <c r="AB8" s="191"/>
      <c r="AC8" s="191"/>
      <c r="AD8" s="191"/>
      <c r="AE8" s="191"/>
      <c r="AF8" s="191"/>
      <c r="AG8" s="191"/>
      <c r="AH8" s="191"/>
      <c r="AI8" s="191"/>
      <c r="AJ8" s="191"/>
      <c r="AK8" s="191"/>
      <c r="AL8" s="191"/>
      <c r="AM8" s="191"/>
      <c r="AN8" s="191"/>
      <c r="AO8" s="191"/>
      <c r="AP8" s="191"/>
      <c r="AQ8" s="191"/>
      <c r="AR8" s="191"/>
      <c r="AS8" s="191"/>
      <c r="AT8" s="191"/>
      <c r="AU8" s="191"/>
      <c r="AV8" s="191"/>
      <c r="AW8" s="191"/>
      <c r="AX8" s="191"/>
      <c r="AY8" s="191"/>
      <c r="AZ8" s="191"/>
      <c r="BA8" s="191"/>
      <c r="BB8" s="191"/>
      <c r="BC8" s="191"/>
      <c r="BD8" s="191"/>
      <c r="BE8" s="191"/>
      <c r="BF8" s="191"/>
      <c r="BG8" s="191"/>
      <c r="BH8" s="191"/>
      <c r="BI8" s="191"/>
      <c r="BJ8" s="191"/>
      <c r="BK8" s="191"/>
      <c r="BL8" s="191"/>
      <c r="BM8" s="191"/>
      <c r="BN8" s="191"/>
      <c r="BO8" s="191"/>
      <c r="BP8" s="191"/>
      <c r="BQ8" s="191"/>
      <c r="BR8" s="191"/>
      <c r="BS8" s="191"/>
      <c r="BT8" s="191"/>
      <c r="BU8" s="191"/>
      <c r="BV8" s="191"/>
      <c r="BW8" s="191"/>
      <c r="BX8" s="191"/>
      <c r="BY8" s="191"/>
      <c r="BZ8" s="191"/>
      <c r="CA8" s="191"/>
      <c r="CB8" s="191"/>
      <c r="CC8" s="191"/>
      <c r="CD8" s="191"/>
      <c r="CE8" s="191"/>
      <c r="CF8" s="191"/>
      <c r="CG8" s="191"/>
      <c r="CH8" s="191"/>
      <c r="CI8" s="191"/>
      <c r="CJ8" s="191"/>
      <c r="CK8" s="191"/>
      <c r="CL8" s="191"/>
      <c r="CM8" s="191"/>
      <c r="CN8" s="191"/>
      <c r="CO8" s="191"/>
      <c r="CP8" s="191"/>
      <c r="CQ8" s="191"/>
      <c r="CR8" s="191"/>
      <c r="CS8" s="191"/>
      <c r="CT8" s="191"/>
      <c r="CU8" s="191"/>
      <c r="CV8" s="191"/>
      <c r="CW8" s="191"/>
      <c r="CX8" s="191"/>
      <c r="CY8" s="191"/>
      <c r="CZ8" s="191"/>
      <c r="DA8" s="191"/>
      <c r="DB8" s="191"/>
      <c r="DC8" s="191"/>
      <c r="DD8" s="191"/>
      <c r="DE8" s="191"/>
      <c r="DF8" s="191"/>
      <c r="DG8" s="191"/>
      <c r="DH8" s="191"/>
      <c r="DI8" s="191"/>
      <c r="DJ8" s="191"/>
      <c r="DK8" s="191"/>
      <c r="DL8" s="191"/>
      <c r="DM8" s="191"/>
      <c r="DN8" s="191"/>
      <c r="DO8" s="191"/>
      <c r="DP8" s="191"/>
      <c r="DQ8" s="191"/>
      <c r="DR8" s="191"/>
      <c r="DS8" s="191"/>
      <c r="DT8" s="191"/>
      <c r="DU8" s="191"/>
      <c r="DV8" s="191"/>
      <c r="DW8" s="191"/>
      <c r="DX8" s="191"/>
      <c r="DY8" s="191"/>
      <c r="DZ8" s="191"/>
      <c r="EA8" s="191"/>
      <c r="EB8" s="191"/>
      <c r="EC8" s="191"/>
      <c r="ED8" s="191"/>
      <c r="EE8" s="191"/>
      <c r="EF8" s="191"/>
      <c r="EG8" s="191"/>
      <c r="EH8" s="191"/>
      <c r="EI8" s="191"/>
      <c r="EJ8" s="191"/>
      <c r="EK8" s="191"/>
      <c r="EL8" s="191"/>
      <c r="EM8" s="191"/>
      <c r="EN8" s="191"/>
      <c r="EO8" s="191"/>
      <c r="EP8" s="191"/>
      <c r="EQ8" s="191"/>
      <c r="ER8" s="191"/>
      <c r="ES8" s="191"/>
      <c r="ET8" s="191"/>
      <c r="EU8" s="191"/>
      <c r="EV8" s="191"/>
      <c r="EW8" s="191"/>
      <c r="EX8" s="191"/>
      <c r="EY8" s="191"/>
      <c r="EZ8" s="191"/>
      <c r="FA8" s="191"/>
      <c r="FB8" s="191"/>
      <c r="FC8" s="191"/>
      <c r="FD8" s="191"/>
      <c r="FE8" s="191"/>
      <c r="FF8" s="191"/>
      <c r="FG8" s="191"/>
      <c r="FH8" s="191"/>
      <c r="FI8" s="191"/>
      <c r="FJ8" s="191"/>
      <c r="FK8" s="191"/>
      <c r="FL8" s="191"/>
      <c r="FM8" s="191"/>
      <c r="FN8" s="191"/>
      <c r="FO8" s="191"/>
      <c r="FP8" s="191"/>
      <c r="FQ8" s="191"/>
      <c r="FR8" s="191"/>
      <c r="FS8" s="191"/>
      <c r="FT8" s="191"/>
      <c r="FU8" s="191"/>
      <c r="FV8" s="191"/>
      <c r="FW8" s="191"/>
      <c r="FX8" s="191"/>
      <c r="FY8" s="191"/>
      <c r="FZ8" s="191"/>
      <c r="GA8" s="191"/>
      <c r="GB8" s="191"/>
      <c r="GC8" s="191"/>
      <c r="GD8" s="191"/>
      <c r="GE8" s="191"/>
      <c r="GF8" s="191"/>
      <c r="GG8" s="191"/>
      <c r="GH8" s="191"/>
      <c r="GI8" s="191"/>
      <c r="GJ8" s="191"/>
      <c r="GK8" s="191"/>
      <c r="GL8" s="191"/>
      <c r="GM8" s="191"/>
      <c r="GN8" s="191"/>
      <c r="GO8" s="191"/>
      <c r="GP8" s="191"/>
      <c r="GQ8" s="191"/>
      <c r="GR8" s="191"/>
      <c r="GS8" s="191"/>
      <c r="GT8" s="191"/>
      <c r="GU8" s="191"/>
      <c r="GV8" s="191"/>
      <c r="GW8" s="191"/>
      <c r="GX8" s="191"/>
      <c r="GY8" s="191"/>
      <c r="GZ8" s="191"/>
      <c r="HA8" s="191"/>
      <c r="HB8" s="191"/>
      <c r="HC8" s="191"/>
      <c r="HD8" s="191"/>
      <c r="HE8" s="191"/>
      <c r="HF8" s="191"/>
      <c r="HG8" s="191"/>
      <c r="HH8" s="191"/>
      <c r="HI8" s="191"/>
      <c r="HJ8" s="191"/>
      <c r="HK8" s="191"/>
      <c r="HL8" s="191"/>
      <c r="HM8" s="191"/>
      <c r="HN8" s="191"/>
      <c r="HO8" s="191"/>
      <c r="HP8" s="191"/>
      <c r="HQ8" s="191"/>
      <c r="HR8" s="191"/>
      <c r="HS8" s="191"/>
      <c r="HT8" s="191"/>
      <c r="HU8" s="191"/>
      <c r="HV8" s="191"/>
      <c r="HW8" s="191"/>
      <c r="HX8" s="191"/>
      <c r="HY8" s="191"/>
      <c r="HZ8" s="191"/>
      <c r="IA8" s="191"/>
      <c r="IB8" s="191"/>
      <c r="IC8" s="191"/>
      <c r="ID8" s="191"/>
      <c r="IE8" s="191"/>
      <c r="IF8" s="191"/>
      <c r="IG8" s="191"/>
      <c r="IH8" s="191"/>
      <c r="II8" s="191"/>
      <c r="IJ8" s="191"/>
      <c r="IK8" s="191"/>
      <c r="IL8" s="191"/>
      <c r="IM8" s="191"/>
      <c r="IN8" s="191"/>
      <c r="IO8" s="191"/>
      <c r="IP8" s="191"/>
      <c r="IQ8" s="191"/>
      <c r="IR8" s="191"/>
      <c r="IS8" s="191"/>
      <c r="IT8" s="191"/>
      <c r="IU8" s="191"/>
    </row>
    <row r="9" spans="1:255" s="186" customFormat="1" ht="12.75" customHeight="1">
      <c r="B9" s="43" t="s">
        <v>1159</v>
      </c>
      <c r="C9" s="43" t="s">
        <v>1160</v>
      </c>
      <c r="D9" s="24">
        <v>0</v>
      </c>
      <c r="E9" s="24">
        <v>0</v>
      </c>
      <c r="F9" s="24">
        <v>0</v>
      </c>
      <c r="G9" s="24">
        <v>0</v>
      </c>
      <c r="H9" s="24">
        <v>0</v>
      </c>
      <c r="I9" s="24">
        <v>0</v>
      </c>
      <c r="J9" s="24">
        <v>0</v>
      </c>
      <c r="K9" s="24" t="s">
        <v>1148</v>
      </c>
      <c r="M9" s="196"/>
      <c r="N9" s="197"/>
      <c r="P9" s="191"/>
      <c r="Q9" s="191"/>
      <c r="R9" s="191"/>
      <c r="S9" s="191"/>
      <c r="T9" s="191"/>
      <c r="U9" s="191"/>
      <c r="V9" s="191"/>
      <c r="W9" s="191"/>
      <c r="X9" s="191"/>
      <c r="Y9" s="191"/>
      <c r="Z9" s="191"/>
      <c r="AA9" s="191"/>
      <c r="AB9" s="191"/>
      <c r="AC9" s="191"/>
      <c r="AD9" s="191"/>
      <c r="AE9" s="191"/>
      <c r="AF9" s="191"/>
      <c r="AG9" s="191"/>
      <c r="AH9" s="191"/>
      <c r="AI9" s="191"/>
      <c r="AJ9" s="191"/>
      <c r="AK9" s="191"/>
      <c r="AL9" s="191"/>
      <c r="AM9" s="191"/>
      <c r="AN9" s="191"/>
      <c r="AO9" s="191"/>
      <c r="AP9" s="191"/>
      <c r="AQ9" s="191"/>
      <c r="AR9" s="191"/>
      <c r="AS9" s="191"/>
      <c r="AT9" s="191"/>
      <c r="AU9" s="191"/>
      <c r="AV9" s="191"/>
      <c r="AW9" s="191"/>
      <c r="AX9" s="191"/>
      <c r="AY9" s="191"/>
      <c r="AZ9" s="191"/>
      <c r="BA9" s="191"/>
      <c r="BB9" s="191"/>
      <c r="BC9" s="191"/>
      <c r="BD9" s="191"/>
      <c r="BE9" s="191"/>
      <c r="BF9" s="191"/>
      <c r="BG9" s="191"/>
      <c r="BH9" s="191"/>
      <c r="BI9" s="191"/>
      <c r="BJ9" s="191"/>
      <c r="BK9" s="191"/>
      <c r="BL9" s="191"/>
      <c r="BM9" s="191"/>
      <c r="BN9" s="191"/>
      <c r="BO9" s="191"/>
      <c r="BP9" s="191"/>
      <c r="BQ9" s="191"/>
      <c r="BR9" s="191"/>
      <c r="BS9" s="191"/>
      <c r="BT9" s="191"/>
      <c r="BU9" s="191"/>
      <c r="BV9" s="191"/>
      <c r="BW9" s="191"/>
      <c r="BX9" s="191"/>
      <c r="BY9" s="191"/>
      <c r="BZ9" s="191"/>
      <c r="CA9" s="191"/>
      <c r="CB9" s="191"/>
      <c r="CC9" s="191"/>
      <c r="CD9" s="191"/>
      <c r="CE9" s="191"/>
      <c r="CF9" s="191"/>
      <c r="CG9" s="191"/>
      <c r="CH9" s="191"/>
      <c r="CI9" s="191"/>
      <c r="CJ9" s="191"/>
      <c r="CK9" s="191"/>
      <c r="CL9" s="191"/>
      <c r="CM9" s="191"/>
      <c r="CN9" s="191"/>
      <c r="CO9" s="191"/>
      <c r="CP9" s="191"/>
      <c r="CQ9" s="191"/>
      <c r="CR9" s="191"/>
      <c r="CS9" s="191"/>
      <c r="CT9" s="191"/>
      <c r="CU9" s="191"/>
      <c r="CV9" s="191"/>
      <c r="CW9" s="191"/>
      <c r="CX9" s="191"/>
      <c r="CY9" s="191"/>
      <c r="CZ9" s="191"/>
      <c r="DA9" s="191"/>
      <c r="DB9" s="191"/>
      <c r="DC9" s="191"/>
      <c r="DD9" s="191"/>
      <c r="DE9" s="191"/>
      <c r="DF9" s="191"/>
      <c r="DG9" s="191"/>
      <c r="DH9" s="191"/>
      <c r="DI9" s="191"/>
      <c r="DJ9" s="191"/>
      <c r="DK9" s="191"/>
      <c r="DL9" s="191"/>
      <c r="DM9" s="191"/>
      <c r="DN9" s="191"/>
      <c r="DO9" s="191"/>
      <c r="DP9" s="191"/>
      <c r="DQ9" s="191"/>
      <c r="DR9" s="191"/>
      <c r="DS9" s="191"/>
      <c r="DT9" s="191"/>
      <c r="DU9" s="191"/>
      <c r="DV9" s="191"/>
      <c r="DW9" s="191"/>
      <c r="DX9" s="191"/>
      <c r="DY9" s="191"/>
      <c r="DZ9" s="191"/>
      <c r="EA9" s="191"/>
      <c r="EB9" s="191"/>
      <c r="EC9" s="191"/>
      <c r="ED9" s="191"/>
      <c r="EE9" s="191"/>
      <c r="EF9" s="191"/>
      <c r="EG9" s="191"/>
      <c r="EH9" s="191"/>
      <c r="EI9" s="191"/>
      <c r="EJ9" s="191"/>
      <c r="EK9" s="191"/>
      <c r="EL9" s="191"/>
      <c r="EM9" s="191"/>
      <c r="EN9" s="191"/>
      <c r="EO9" s="191"/>
      <c r="EP9" s="191"/>
      <c r="EQ9" s="191"/>
      <c r="ER9" s="191"/>
      <c r="ES9" s="191"/>
      <c r="ET9" s="191"/>
      <c r="EU9" s="191"/>
      <c r="EV9" s="191"/>
      <c r="EW9" s="191"/>
      <c r="EX9" s="191"/>
      <c r="EY9" s="191"/>
      <c r="EZ9" s="191"/>
      <c r="FA9" s="191"/>
      <c r="FB9" s="191"/>
      <c r="FC9" s="191"/>
      <c r="FD9" s="191"/>
      <c r="FE9" s="191"/>
      <c r="FF9" s="191"/>
      <c r="FG9" s="191"/>
      <c r="FH9" s="191"/>
      <c r="FI9" s="191"/>
      <c r="FJ9" s="191"/>
      <c r="FK9" s="191"/>
      <c r="FL9" s="191"/>
      <c r="FM9" s="191"/>
      <c r="FN9" s="191"/>
      <c r="FO9" s="191"/>
      <c r="FP9" s="191"/>
      <c r="FQ9" s="191"/>
      <c r="FR9" s="191"/>
      <c r="FS9" s="191"/>
      <c r="FT9" s="191"/>
      <c r="FU9" s="191"/>
      <c r="FV9" s="191"/>
      <c r="FW9" s="191"/>
      <c r="FX9" s="191"/>
      <c r="FY9" s="191"/>
      <c r="FZ9" s="191"/>
      <c r="GA9" s="191"/>
      <c r="GB9" s="191"/>
      <c r="GC9" s="191"/>
      <c r="GD9" s="191"/>
      <c r="GE9" s="191"/>
      <c r="GF9" s="191"/>
      <c r="GG9" s="191"/>
      <c r="GH9" s="191"/>
      <c r="GI9" s="191"/>
      <c r="GJ9" s="191"/>
      <c r="GK9" s="191"/>
      <c r="GL9" s="191"/>
      <c r="GM9" s="191"/>
      <c r="GN9" s="191"/>
      <c r="GO9" s="191"/>
      <c r="GP9" s="191"/>
      <c r="GQ9" s="191"/>
      <c r="GR9" s="191"/>
      <c r="GS9" s="191"/>
      <c r="GT9" s="191"/>
      <c r="GU9" s="191"/>
      <c r="GV9" s="191"/>
      <c r="GW9" s="191"/>
      <c r="GX9" s="191"/>
      <c r="GY9" s="191"/>
      <c r="GZ9" s="191"/>
      <c r="HA9" s="191"/>
      <c r="HB9" s="191"/>
      <c r="HC9" s="191"/>
      <c r="HD9" s="191"/>
      <c r="HE9" s="191"/>
      <c r="HF9" s="191"/>
      <c r="HG9" s="191"/>
      <c r="HH9" s="191"/>
      <c r="HI9" s="191"/>
      <c r="HJ9" s="191"/>
      <c r="HK9" s="191"/>
      <c r="HL9" s="191"/>
      <c r="HM9" s="191"/>
      <c r="HN9" s="191"/>
      <c r="HO9" s="191"/>
      <c r="HP9" s="191"/>
      <c r="HQ9" s="191"/>
      <c r="HR9" s="191"/>
      <c r="HS9" s="191"/>
      <c r="HT9" s="191"/>
      <c r="HU9" s="191"/>
      <c r="HV9" s="191"/>
      <c r="HW9" s="191"/>
      <c r="HX9" s="191"/>
      <c r="HY9" s="191"/>
      <c r="HZ9" s="191"/>
      <c r="IA9" s="191"/>
      <c r="IB9" s="191"/>
      <c r="IC9" s="191"/>
      <c r="ID9" s="191"/>
      <c r="IE9" s="191"/>
      <c r="IF9" s="191"/>
      <c r="IG9" s="191"/>
      <c r="IH9" s="191"/>
      <c r="II9" s="191"/>
      <c r="IJ9" s="191"/>
      <c r="IK9" s="191"/>
      <c r="IL9" s="191"/>
      <c r="IM9" s="191"/>
      <c r="IN9" s="191"/>
      <c r="IO9" s="191"/>
      <c r="IP9" s="191"/>
      <c r="IQ9" s="191"/>
      <c r="IR9" s="191"/>
      <c r="IS9" s="191"/>
      <c r="IT9" s="191"/>
      <c r="IU9" s="191"/>
    </row>
    <row r="10" spans="1:255" s="186" customFormat="1" ht="12.75" customHeight="1">
      <c r="B10" s="43" t="s">
        <v>1161</v>
      </c>
      <c r="C10" s="43" t="s">
        <v>1162</v>
      </c>
      <c r="D10" s="24">
        <v>951.29351125999972</v>
      </c>
      <c r="E10" s="24">
        <v>86.2748520948319</v>
      </c>
      <c r="F10" s="24">
        <v>1150.4123495399999</v>
      </c>
      <c r="G10" s="24">
        <v>84.050349459189263</v>
      </c>
      <c r="H10" s="24">
        <v>1444.1464155600002</v>
      </c>
      <c r="I10" s="24">
        <v>86.759522115782374</v>
      </c>
      <c r="J10" s="24">
        <v>293.73406602000023</v>
      </c>
      <c r="K10" s="24">
        <v>25.532937484324798</v>
      </c>
      <c r="M10" s="196"/>
      <c r="N10" s="197"/>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91"/>
      <c r="AN10" s="191"/>
      <c r="AO10" s="191"/>
      <c r="AP10" s="191"/>
      <c r="AQ10" s="191"/>
      <c r="AR10" s="191"/>
      <c r="AS10" s="191"/>
      <c r="AT10" s="191"/>
      <c r="AU10" s="191"/>
      <c r="AV10" s="191"/>
      <c r="AW10" s="191"/>
      <c r="AX10" s="191"/>
      <c r="AY10" s="191"/>
      <c r="AZ10" s="191"/>
      <c r="BA10" s="191"/>
      <c r="BB10" s="191"/>
      <c r="BC10" s="191"/>
      <c r="BD10" s="191"/>
      <c r="BE10" s="191"/>
      <c r="BF10" s="191"/>
      <c r="BG10" s="191"/>
      <c r="BH10" s="191"/>
      <c r="BI10" s="191"/>
      <c r="BJ10" s="191"/>
      <c r="BK10" s="191"/>
      <c r="BL10" s="191"/>
      <c r="BM10" s="191"/>
      <c r="BN10" s="191"/>
      <c r="BO10" s="191"/>
      <c r="BP10" s="191"/>
      <c r="BQ10" s="191"/>
      <c r="BR10" s="191"/>
      <c r="BS10" s="191"/>
      <c r="BT10" s="191"/>
      <c r="BU10" s="191"/>
      <c r="BV10" s="191"/>
      <c r="BW10" s="191"/>
      <c r="BX10" s="191"/>
      <c r="BY10" s="191"/>
      <c r="BZ10" s="191"/>
      <c r="CA10" s="191"/>
      <c r="CB10" s="191"/>
      <c r="CC10" s="191"/>
      <c r="CD10" s="191"/>
      <c r="CE10" s="191"/>
      <c r="CF10" s="191"/>
      <c r="CG10" s="191"/>
      <c r="CH10" s="191"/>
      <c r="CI10" s="191"/>
      <c r="CJ10" s="191"/>
      <c r="CK10" s="191"/>
      <c r="CL10" s="191"/>
      <c r="CM10" s="191"/>
      <c r="CN10" s="191"/>
      <c r="CO10" s="191"/>
      <c r="CP10" s="191"/>
      <c r="CQ10" s="191"/>
      <c r="CR10" s="191"/>
      <c r="CS10" s="191"/>
      <c r="CT10" s="191"/>
      <c r="CU10" s="191"/>
      <c r="CV10" s="191"/>
      <c r="CW10" s="191"/>
      <c r="CX10" s="191"/>
      <c r="CY10" s="191"/>
      <c r="CZ10" s="191"/>
      <c r="DA10" s="191"/>
      <c r="DB10" s="191"/>
      <c r="DC10" s="191"/>
      <c r="DD10" s="191"/>
      <c r="DE10" s="191"/>
      <c r="DF10" s="191"/>
      <c r="DG10" s="191"/>
      <c r="DH10" s="191"/>
      <c r="DI10" s="191"/>
      <c r="DJ10" s="191"/>
      <c r="DK10" s="191"/>
      <c r="DL10" s="191"/>
      <c r="DM10" s="191"/>
      <c r="DN10" s="191"/>
      <c r="DO10" s="191"/>
      <c r="DP10" s="191"/>
      <c r="DQ10" s="191"/>
      <c r="DR10" s="191"/>
      <c r="DS10" s="191"/>
      <c r="DT10" s="191"/>
      <c r="DU10" s="191"/>
      <c r="DV10" s="191"/>
      <c r="DW10" s="191"/>
      <c r="DX10" s="191"/>
      <c r="DY10" s="191"/>
      <c r="DZ10" s="191"/>
      <c r="EA10" s="191"/>
      <c r="EB10" s="191"/>
      <c r="EC10" s="191"/>
      <c r="ED10" s="191"/>
      <c r="EE10" s="191"/>
      <c r="EF10" s="191"/>
      <c r="EG10" s="191"/>
      <c r="EH10" s="191"/>
      <c r="EI10" s="191"/>
      <c r="EJ10" s="191"/>
      <c r="EK10" s="191"/>
      <c r="EL10" s="191"/>
      <c r="EM10" s="191"/>
      <c r="EN10" s="191"/>
      <c r="EO10" s="191"/>
      <c r="EP10" s="191"/>
      <c r="EQ10" s="191"/>
      <c r="ER10" s="191"/>
      <c r="ES10" s="191"/>
      <c r="ET10" s="191"/>
      <c r="EU10" s="191"/>
      <c r="EV10" s="191"/>
      <c r="EW10" s="191"/>
      <c r="EX10" s="191"/>
      <c r="EY10" s="191"/>
      <c r="EZ10" s="191"/>
      <c r="FA10" s="191"/>
      <c r="FB10" s="191"/>
      <c r="FC10" s="191"/>
      <c r="FD10" s="191"/>
      <c r="FE10" s="191"/>
      <c r="FF10" s="191"/>
      <c r="FG10" s="191"/>
      <c r="FH10" s="191"/>
      <c r="FI10" s="191"/>
      <c r="FJ10" s="191"/>
      <c r="FK10" s="191"/>
      <c r="FL10" s="191"/>
      <c r="FM10" s="191"/>
      <c r="FN10" s="191"/>
      <c r="FO10" s="191"/>
      <c r="FP10" s="191"/>
      <c r="FQ10" s="191"/>
      <c r="FR10" s="191"/>
      <c r="FS10" s="191"/>
      <c r="FT10" s="191"/>
      <c r="FU10" s="191"/>
      <c r="FV10" s="191"/>
      <c r="FW10" s="191"/>
      <c r="FX10" s="191"/>
      <c r="FY10" s="191"/>
      <c r="FZ10" s="191"/>
      <c r="GA10" s="191"/>
      <c r="GB10" s="191"/>
      <c r="GC10" s="191"/>
      <c r="GD10" s="191"/>
      <c r="GE10" s="191"/>
      <c r="GF10" s="191"/>
      <c r="GG10" s="191"/>
      <c r="GH10" s="191"/>
      <c r="GI10" s="191"/>
      <c r="GJ10" s="191"/>
      <c r="GK10" s="191"/>
      <c r="GL10" s="191"/>
      <c r="GM10" s="191"/>
      <c r="GN10" s="191"/>
      <c r="GO10" s="191"/>
      <c r="GP10" s="191"/>
      <c r="GQ10" s="191"/>
      <c r="GR10" s="191"/>
      <c r="GS10" s="191"/>
      <c r="GT10" s="191"/>
      <c r="GU10" s="191"/>
      <c r="GV10" s="191"/>
      <c r="GW10" s="191"/>
      <c r="GX10" s="191"/>
      <c r="GY10" s="191"/>
      <c r="GZ10" s="191"/>
      <c r="HA10" s="191"/>
      <c r="HB10" s="191"/>
      <c r="HC10" s="191"/>
      <c r="HD10" s="191"/>
      <c r="HE10" s="191"/>
      <c r="HF10" s="191"/>
      <c r="HG10" s="191"/>
      <c r="HH10" s="191"/>
      <c r="HI10" s="191"/>
      <c r="HJ10" s="191"/>
      <c r="HK10" s="191"/>
      <c r="HL10" s="191"/>
      <c r="HM10" s="191"/>
      <c r="HN10" s="191"/>
      <c r="HO10" s="191"/>
      <c r="HP10" s="191"/>
      <c r="HQ10" s="191"/>
      <c r="HR10" s="191"/>
      <c r="HS10" s="191"/>
      <c r="HT10" s="191"/>
      <c r="HU10" s="191"/>
      <c r="HV10" s="191"/>
      <c r="HW10" s="191"/>
      <c r="HX10" s="191"/>
      <c r="HY10" s="191"/>
      <c r="HZ10" s="191"/>
      <c r="IA10" s="191"/>
      <c r="IB10" s="191"/>
      <c r="IC10" s="191"/>
      <c r="ID10" s="191"/>
      <c r="IE10" s="191"/>
      <c r="IF10" s="191"/>
      <c r="IG10" s="191"/>
      <c r="IH10" s="191"/>
      <c r="II10" s="191"/>
      <c r="IJ10" s="191"/>
      <c r="IK10" s="191"/>
      <c r="IL10" s="191"/>
      <c r="IM10" s="191"/>
      <c r="IN10" s="191"/>
      <c r="IO10" s="191"/>
      <c r="IP10" s="191"/>
      <c r="IQ10" s="191"/>
      <c r="IR10" s="191"/>
      <c r="IS10" s="191"/>
      <c r="IT10" s="191"/>
      <c r="IU10" s="191"/>
    </row>
    <row r="11" spans="1:255" s="186" customFormat="1" ht="12.75" customHeight="1">
      <c r="B11" s="148" t="s">
        <v>1163</v>
      </c>
      <c r="C11" s="148" t="s">
        <v>1164</v>
      </c>
      <c r="D11" s="24">
        <v>412.80372673999977</v>
      </c>
      <c r="E11" s="24">
        <v>37.438056758651648</v>
      </c>
      <c r="F11" s="24">
        <v>559.39986025000007</v>
      </c>
      <c r="G11" s="24">
        <v>40.870348584344136</v>
      </c>
      <c r="H11" s="24">
        <v>578.01004595999996</v>
      </c>
      <c r="I11" s="24">
        <v>34.724924581947626</v>
      </c>
      <c r="J11" s="24">
        <v>18.610185709999882</v>
      </c>
      <c r="K11" s="24">
        <v>3.3268127206329385</v>
      </c>
      <c r="L11" s="187"/>
      <c r="M11" s="196"/>
      <c r="N11" s="197"/>
      <c r="P11" s="191"/>
      <c r="Q11" s="191"/>
      <c r="R11" s="191"/>
      <c r="S11" s="191"/>
      <c r="T11" s="191"/>
      <c r="U11" s="191"/>
      <c r="V11" s="191"/>
      <c r="W11" s="191"/>
      <c r="X11" s="191"/>
      <c r="Y11" s="191"/>
      <c r="Z11" s="191"/>
      <c r="AA11" s="191"/>
      <c r="AB11" s="191"/>
      <c r="AC11" s="191"/>
      <c r="AD11" s="191"/>
      <c r="AE11" s="191"/>
      <c r="AF11" s="191"/>
      <c r="AG11" s="191"/>
      <c r="AH11" s="191"/>
      <c r="AI11" s="191"/>
      <c r="AJ11" s="191"/>
      <c r="AK11" s="191"/>
      <c r="AL11" s="191"/>
      <c r="AM11" s="191"/>
      <c r="AN11" s="191"/>
      <c r="AO11" s="191"/>
      <c r="AP11" s="191"/>
      <c r="AQ11" s="191"/>
      <c r="AR11" s="191"/>
      <c r="AS11" s="191"/>
      <c r="AT11" s="191"/>
      <c r="AU11" s="191"/>
      <c r="AV11" s="191"/>
      <c r="AW11" s="191"/>
      <c r="AX11" s="191"/>
      <c r="AY11" s="191"/>
      <c r="AZ11" s="191"/>
      <c r="BA11" s="191"/>
      <c r="BB11" s="191"/>
      <c r="BC11" s="191"/>
      <c r="BD11" s="191"/>
      <c r="BE11" s="191"/>
      <c r="BF11" s="191"/>
      <c r="BG11" s="191"/>
      <c r="BH11" s="191"/>
      <c r="BI11" s="191"/>
      <c r="BJ11" s="191"/>
      <c r="BK11" s="191"/>
      <c r="BL11" s="191"/>
      <c r="BM11" s="191"/>
      <c r="BN11" s="191"/>
      <c r="BO11" s="191"/>
      <c r="BP11" s="191"/>
      <c r="BQ11" s="191"/>
      <c r="BR11" s="191"/>
      <c r="BS11" s="191"/>
      <c r="BT11" s="191"/>
      <c r="BU11" s="191"/>
      <c r="BV11" s="191"/>
      <c r="BW11" s="191"/>
      <c r="BX11" s="191"/>
      <c r="BY11" s="191"/>
      <c r="BZ11" s="191"/>
      <c r="CA11" s="191"/>
      <c r="CB11" s="191"/>
      <c r="CC11" s="191"/>
      <c r="CD11" s="191"/>
      <c r="CE11" s="191"/>
      <c r="CF11" s="191"/>
      <c r="CG11" s="191"/>
      <c r="CH11" s="191"/>
      <c r="CI11" s="191"/>
      <c r="CJ11" s="191"/>
      <c r="CK11" s="191"/>
      <c r="CL11" s="191"/>
      <c r="CM11" s="191"/>
      <c r="CN11" s="191"/>
      <c r="CO11" s="191"/>
      <c r="CP11" s="191"/>
      <c r="CQ11" s="191"/>
      <c r="CR11" s="191"/>
      <c r="CS11" s="191"/>
      <c r="CT11" s="191"/>
      <c r="CU11" s="191"/>
      <c r="CV11" s="191"/>
      <c r="CW11" s="191"/>
      <c r="CX11" s="191"/>
      <c r="CY11" s="191"/>
      <c r="CZ11" s="191"/>
      <c r="DA11" s="191"/>
      <c r="DB11" s="191"/>
      <c r="DC11" s="191"/>
      <c r="DD11" s="191"/>
      <c r="DE11" s="191"/>
      <c r="DF11" s="191"/>
      <c r="DG11" s="191"/>
      <c r="DH11" s="191"/>
      <c r="DI11" s="191"/>
      <c r="DJ11" s="191"/>
      <c r="DK11" s="191"/>
      <c r="DL11" s="191"/>
      <c r="DM11" s="191"/>
      <c r="DN11" s="191"/>
      <c r="DO11" s="191"/>
      <c r="DP11" s="191"/>
      <c r="DQ11" s="191"/>
      <c r="DR11" s="191"/>
      <c r="DS11" s="191"/>
      <c r="DT11" s="191"/>
      <c r="DU11" s="191"/>
      <c r="DV11" s="191"/>
      <c r="DW11" s="191"/>
      <c r="DX11" s="191"/>
      <c r="DY11" s="191"/>
      <c r="DZ11" s="191"/>
      <c r="EA11" s="191"/>
      <c r="EB11" s="191"/>
      <c r="EC11" s="191"/>
      <c r="ED11" s="191"/>
      <c r="EE11" s="191"/>
      <c r="EF11" s="191"/>
      <c r="EG11" s="191"/>
      <c r="EH11" s="191"/>
      <c r="EI11" s="191"/>
      <c r="EJ11" s="191"/>
      <c r="EK11" s="191"/>
      <c r="EL11" s="191"/>
      <c r="EM11" s="191"/>
      <c r="EN11" s="191"/>
      <c r="EO11" s="191"/>
      <c r="EP11" s="191"/>
      <c r="EQ11" s="191"/>
      <c r="ER11" s="191"/>
      <c r="ES11" s="191"/>
      <c r="ET11" s="191"/>
      <c r="EU11" s="191"/>
      <c r="EV11" s="191"/>
      <c r="EW11" s="191"/>
      <c r="EX11" s="191"/>
      <c r="EY11" s="191"/>
      <c r="EZ11" s="191"/>
      <c r="FA11" s="191"/>
      <c r="FB11" s="191"/>
      <c r="FC11" s="191"/>
      <c r="FD11" s="191"/>
      <c r="FE11" s="191"/>
      <c r="FF11" s="191"/>
      <c r="FG11" s="191"/>
      <c r="FH11" s="191"/>
      <c r="FI11" s="191"/>
      <c r="FJ11" s="191"/>
      <c r="FK11" s="191"/>
      <c r="FL11" s="191"/>
      <c r="FM11" s="191"/>
      <c r="FN11" s="191"/>
      <c r="FO11" s="191"/>
      <c r="FP11" s="191"/>
      <c r="FQ11" s="191"/>
      <c r="FR11" s="191"/>
      <c r="FS11" s="191"/>
      <c r="FT11" s="191"/>
      <c r="FU11" s="191"/>
      <c r="FV11" s="191"/>
      <c r="FW11" s="191"/>
      <c r="FX11" s="191"/>
      <c r="FY11" s="191"/>
      <c r="FZ11" s="191"/>
      <c r="GA11" s="191"/>
      <c r="GB11" s="191"/>
      <c r="GC11" s="191"/>
      <c r="GD11" s="191"/>
      <c r="GE11" s="191"/>
      <c r="GF11" s="191"/>
      <c r="GG11" s="191"/>
      <c r="GH11" s="191"/>
      <c r="GI11" s="191"/>
      <c r="GJ11" s="191"/>
      <c r="GK11" s="191"/>
      <c r="GL11" s="191"/>
      <c r="GM11" s="191"/>
      <c r="GN11" s="191"/>
      <c r="GO11" s="191"/>
      <c r="GP11" s="191"/>
      <c r="GQ11" s="191"/>
      <c r="GR11" s="191"/>
      <c r="GS11" s="191"/>
      <c r="GT11" s="191"/>
      <c r="GU11" s="191"/>
      <c r="GV11" s="191"/>
      <c r="GW11" s="191"/>
      <c r="GX11" s="191"/>
      <c r="GY11" s="191"/>
      <c r="GZ11" s="191"/>
      <c r="HA11" s="191"/>
      <c r="HB11" s="191"/>
      <c r="HC11" s="191"/>
      <c r="HD11" s="191"/>
      <c r="HE11" s="191"/>
      <c r="HF11" s="191"/>
      <c r="HG11" s="191"/>
      <c r="HH11" s="191"/>
      <c r="HI11" s="191"/>
      <c r="HJ11" s="191"/>
      <c r="HK11" s="191"/>
      <c r="HL11" s="191"/>
      <c r="HM11" s="191"/>
      <c r="HN11" s="191"/>
      <c r="HO11" s="191"/>
      <c r="HP11" s="191"/>
      <c r="HQ11" s="191"/>
      <c r="HR11" s="191"/>
      <c r="HS11" s="191"/>
      <c r="HT11" s="191"/>
      <c r="HU11" s="191"/>
      <c r="HV11" s="191"/>
      <c r="HW11" s="191"/>
      <c r="HX11" s="191"/>
      <c r="HY11" s="191"/>
      <c r="HZ11" s="191"/>
      <c r="IA11" s="191"/>
      <c r="IB11" s="191"/>
      <c r="IC11" s="191"/>
      <c r="ID11" s="191"/>
      <c r="IE11" s="191"/>
      <c r="IF11" s="191"/>
      <c r="IG11" s="191"/>
      <c r="IH11" s="191"/>
      <c r="II11" s="191"/>
      <c r="IJ11" s="191"/>
      <c r="IK11" s="191"/>
      <c r="IL11" s="191"/>
      <c r="IM11" s="191"/>
      <c r="IN11" s="191"/>
      <c r="IO11" s="191"/>
      <c r="IP11" s="191"/>
      <c r="IQ11" s="191"/>
      <c r="IR11" s="191"/>
      <c r="IS11" s="191"/>
      <c r="IT11" s="191"/>
      <c r="IU11" s="191"/>
    </row>
    <row r="12" spans="1:255" s="186" customFormat="1" ht="12.75" customHeight="1">
      <c r="B12" s="148" t="s">
        <v>1165</v>
      </c>
      <c r="C12" s="148" t="s">
        <v>1166</v>
      </c>
      <c r="D12" s="24">
        <v>0</v>
      </c>
      <c r="E12" s="24">
        <v>0</v>
      </c>
      <c r="F12" s="24">
        <v>0</v>
      </c>
      <c r="G12" s="24">
        <v>0</v>
      </c>
      <c r="H12" s="24">
        <v>0</v>
      </c>
      <c r="I12" s="24">
        <v>0</v>
      </c>
      <c r="J12" s="24">
        <v>0</v>
      </c>
      <c r="K12" s="24" t="s">
        <v>1148</v>
      </c>
      <c r="M12" s="196"/>
      <c r="N12" s="197"/>
      <c r="P12" s="191"/>
      <c r="Q12" s="191"/>
      <c r="R12" s="191"/>
      <c r="S12" s="191"/>
      <c r="T12" s="191"/>
      <c r="U12" s="191"/>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c r="AV12" s="191"/>
      <c r="AW12" s="191"/>
      <c r="AX12" s="191"/>
      <c r="AY12" s="191"/>
      <c r="AZ12" s="191"/>
      <c r="BA12" s="191"/>
      <c r="BB12" s="191"/>
      <c r="BC12" s="191"/>
      <c r="BD12" s="191"/>
      <c r="BE12" s="191"/>
      <c r="BF12" s="191"/>
      <c r="BG12" s="191"/>
      <c r="BH12" s="191"/>
      <c r="BI12" s="191"/>
      <c r="BJ12" s="191"/>
      <c r="BK12" s="191"/>
      <c r="BL12" s="191"/>
      <c r="BM12" s="191"/>
      <c r="BN12" s="191"/>
      <c r="BO12" s="191"/>
      <c r="BP12" s="191"/>
      <c r="BQ12" s="191"/>
      <c r="BR12" s="191"/>
      <c r="BS12" s="191"/>
      <c r="BT12" s="191"/>
      <c r="BU12" s="191"/>
      <c r="BV12" s="191"/>
      <c r="BW12" s="191"/>
      <c r="BX12" s="191"/>
      <c r="BY12" s="191"/>
      <c r="BZ12" s="191"/>
      <c r="CA12" s="191"/>
      <c r="CB12" s="191"/>
      <c r="CC12" s="191"/>
      <c r="CD12" s="191"/>
      <c r="CE12" s="191"/>
      <c r="CF12" s="191"/>
      <c r="CG12" s="191"/>
      <c r="CH12" s="191"/>
      <c r="CI12" s="191"/>
      <c r="CJ12" s="191"/>
      <c r="CK12" s="191"/>
      <c r="CL12" s="191"/>
      <c r="CM12" s="191"/>
      <c r="CN12" s="191"/>
      <c r="CO12" s="191"/>
      <c r="CP12" s="191"/>
      <c r="CQ12" s="191"/>
      <c r="CR12" s="191"/>
      <c r="CS12" s="191"/>
      <c r="CT12" s="191"/>
      <c r="CU12" s="191"/>
      <c r="CV12" s="191"/>
      <c r="CW12" s="191"/>
      <c r="CX12" s="191"/>
      <c r="CY12" s="191"/>
      <c r="CZ12" s="191"/>
      <c r="DA12" s="191"/>
      <c r="DB12" s="191"/>
      <c r="DC12" s="191"/>
      <c r="DD12" s="191"/>
      <c r="DE12" s="191"/>
      <c r="DF12" s="191"/>
      <c r="DG12" s="191"/>
      <c r="DH12" s="191"/>
      <c r="DI12" s="191"/>
      <c r="DJ12" s="191"/>
      <c r="DK12" s="191"/>
      <c r="DL12" s="191"/>
      <c r="DM12" s="191"/>
      <c r="DN12" s="191"/>
      <c r="DO12" s="191"/>
      <c r="DP12" s="191"/>
      <c r="DQ12" s="191"/>
      <c r="DR12" s="191"/>
      <c r="DS12" s="191"/>
      <c r="DT12" s="191"/>
      <c r="DU12" s="191"/>
      <c r="DV12" s="191"/>
      <c r="DW12" s="191"/>
      <c r="DX12" s="191"/>
      <c r="DY12" s="191"/>
      <c r="DZ12" s="191"/>
      <c r="EA12" s="191"/>
      <c r="EB12" s="191"/>
      <c r="EC12" s="191"/>
      <c r="ED12" s="191"/>
      <c r="EE12" s="191"/>
      <c r="EF12" s="191"/>
      <c r="EG12" s="191"/>
      <c r="EH12" s="191"/>
      <c r="EI12" s="191"/>
      <c r="EJ12" s="191"/>
      <c r="EK12" s="191"/>
      <c r="EL12" s="191"/>
      <c r="EM12" s="191"/>
      <c r="EN12" s="191"/>
      <c r="EO12" s="191"/>
      <c r="EP12" s="191"/>
      <c r="EQ12" s="191"/>
      <c r="ER12" s="191"/>
      <c r="ES12" s="191"/>
      <c r="ET12" s="191"/>
      <c r="EU12" s="191"/>
      <c r="EV12" s="191"/>
      <c r="EW12" s="191"/>
      <c r="EX12" s="191"/>
      <c r="EY12" s="191"/>
      <c r="EZ12" s="191"/>
      <c r="FA12" s="191"/>
      <c r="FB12" s="191"/>
      <c r="FC12" s="191"/>
      <c r="FD12" s="191"/>
      <c r="FE12" s="191"/>
      <c r="FF12" s="191"/>
      <c r="FG12" s="191"/>
      <c r="FH12" s="191"/>
      <c r="FI12" s="191"/>
      <c r="FJ12" s="191"/>
      <c r="FK12" s="191"/>
      <c r="FL12" s="191"/>
      <c r="FM12" s="191"/>
      <c r="FN12" s="191"/>
      <c r="FO12" s="191"/>
      <c r="FP12" s="191"/>
      <c r="FQ12" s="191"/>
      <c r="FR12" s="191"/>
      <c r="FS12" s="191"/>
      <c r="FT12" s="191"/>
      <c r="FU12" s="191"/>
      <c r="FV12" s="191"/>
      <c r="FW12" s="191"/>
      <c r="FX12" s="191"/>
      <c r="FY12" s="191"/>
      <c r="FZ12" s="191"/>
      <c r="GA12" s="191"/>
      <c r="GB12" s="191"/>
      <c r="GC12" s="191"/>
      <c r="GD12" s="191"/>
      <c r="GE12" s="191"/>
      <c r="GF12" s="191"/>
      <c r="GG12" s="191"/>
      <c r="GH12" s="191"/>
      <c r="GI12" s="191"/>
      <c r="GJ12" s="191"/>
      <c r="GK12" s="191"/>
      <c r="GL12" s="191"/>
      <c r="GM12" s="191"/>
      <c r="GN12" s="191"/>
      <c r="GO12" s="191"/>
      <c r="GP12" s="191"/>
      <c r="GQ12" s="191"/>
      <c r="GR12" s="191"/>
      <c r="GS12" s="191"/>
      <c r="GT12" s="191"/>
      <c r="GU12" s="191"/>
      <c r="GV12" s="191"/>
      <c r="GW12" s="191"/>
      <c r="GX12" s="191"/>
      <c r="GY12" s="191"/>
      <c r="GZ12" s="191"/>
      <c r="HA12" s="191"/>
      <c r="HB12" s="191"/>
      <c r="HC12" s="191"/>
      <c r="HD12" s="191"/>
      <c r="HE12" s="191"/>
      <c r="HF12" s="191"/>
      <c r="HG12" s="191"/>
      <c r="HH12" s="191"/>
      <c r="HI12" s="191"/>
      <c r="HJ12" s="191"/>
      <c r="HK12" s="191"/>
      <c r="HL12" s="191"/>
      <c r="HM12" s="191"/>
      <c r="HN12" s="191"/>
      <c r="HO12" s="191"/>
      <c r="HP12" s="191"/>
      <c r="HQ12" s="191"/>
      <c r="HR12" s="191"/>
      <c r="HS12" s="191"/>
      <c r="HT12" s="191"/>
      <c r="HU12" s="191"/>
      <c r="HV12" s="191"/>
      <c r="HW12" s="191"/>
      <c r="HX12" s="191"/>
      <c r="HY12" s="191"/>
      <c r="HZ12" s="191"/>
      <c r="IA12" s="191"/>
      <c r="IB12" s="191"/>
      <c r="IC12" s="191"/>
      <c r="ID12" s="191"/>
      <c r="IE12" s="191"/>
      <c r="IF12" s="191"/>
      <c r="IG12" s="191"/>
      <c r="IH12" s="191"/>
      <c r="II12" s="191"/>
      <c r="IJ12" s="191"/>
      <c r="IK12" s="191"/>
      <c r="IL12" s="191"/>
      <c r="IM12" s="191"/>
      <c r="IN12" s="191"/>
      <c r="IO12" s="191"/>
      <c r="IP12" s="191"/>
      <c r="IQ12" s="191"/>
      <c r="IR12" s="191"/>
      <c r="IS12" s="191"/>
      <c r="IT12" s="191"/>
      <c r="IU12" s="191"/>
    </row>
    <row r="13" spans="1:255" s="186" customFormat="1" ht="12.75" customHeight="1">
      <c r="B13" s="148" t="s">
        <v>1167</v>
      </c>
      <c r="C13" s="148" t="s">
        <v>1168</v>
      </c>
      <c r="D13" s="24">
        <v>8.13923241</v>
      </c>
      <c r="E13" s="24">
        <v>0.73816447187590428</v>
      </c>
      <c r="F13" s="24">
        <v>7.8800197299999972</v>
      </c>
      <c r="G13" s="24">
        <v>0.57572262008195452</v>
      </c>
      <c r="H13" s="24">
        <v>13.498818759999999</v>
      </c>
      <c r="I13" s="24">
        <v>0.81096421535001906</v>
      </c>
      <c r="J13" s="24">
        <v>5.6187990300000017</v>
      </c>
      <c r="K13" s="24">
        <v>71.304377685866584</v>
      </c>
      <c r="M13" s="196"/>
      <c r="N13" s="197"/>
      <c r="P13" s="191"/>
      <c r="Q13" s="191"/>
      <c r="R13" s="191"/>
      <c r="S13" s="191"/>
      <c r="T13" s="191"/>
      <c r="U13" s="191"/>
      <c r="V13" s="191"/>
      <c r="W13" s="191"/>
      <c r="X13" s="191"/>
      <c r="Y13" s="191"/>
      <c r="Z13" s="191"/>
      <c r="AA13" s="191"/>
      <c r="AB13" s="191"/>
      <c r="AC13" s="191"/>
      <c r="AD13" s="191"/>
      <c r="AE13" s="191"/>
      <c r="AF13" s="191"/>
      <c r="AG13" s="191"/>
      <c r="AH13" s="191"/>
      <c r="AI13" s="191"/>
      <c r="AJ13" s="191"/>
      <c r="AK13" s="191"/>
      <c r="AL13" s="191"/>
      <c r="AM13" s="191"/>
      <c r="AN13" s="191"/>
      <c r="AO13" s="191"/>
      <c r="AP13" s="191"/>
      <c r="AQ13" s="191"/>
      <c r="AR13" s="191"/>
      <c r="AS13" s="191"/>
      <c r="AT13" s="191"/>
      <c r="AU13" s="191"/>
      <c r="AV13" s="191"/>
      <c r="AW13" s="191"/>
      <c r="AX13" s="191"/>
      <c r="AY13" s="191"/>
      <c r="AZ13" s="191"/>
      <c r="BA13" s="191"/>
      <c r="BB13" s="191"/>
      <c r="BC13" s="191"/>
      <c r="BD13" s="191"/>
      <c r="BE13" s="191"/>
      <c r="BF13" s="191"/>
      <c r="BG13" s="191"/>
      <c r="BH13" s="191"/>
      <c r="BI13" s="191"/>
      <c r="BJ13" s="191"/>
      <c r="BK13" s="191"/>
      <c r="BL13" s="191"/>
      <c r="BM13" s="191"/>
      <c r="BN13" s="191"/>
      <c r="BO13" s="191"/>
      <c r="BP13" s="191"/>
      <c r="BQ13" s="191"/>
      <c r="BR13" s="191"/>
      <c r="BS13" s="191"/>
      <c r="BT13" s="191"/>
      <c r="BU13" s="191"/>
      <c r="BV13" s="191"/>
      <c r="BW13" s="191"/>
      <c r="BX13" s="191"/>
      <c r="BY13" s="191"/>
      <c r="BZ13" s="191"/>
      <c r="CA13" s="191"/>
      <c r="CB13" s="191"/>
      <c r="CC13" s="191"/>
      <c r="CD13" s="191"/>
      <c r="CE13" s="191"/>
      <c r="CF13" s="191"/>
      <c r="CG13" s="191"/>
      <c r="CH13" s="191"/>
      <c r="CI13" s="191"/>
      <c r="CJ13" s="191"/>
      <c r="CK13" s="191"/>
      <c r="CL13" s="191"/>
      <c r="CM13" s="191"/>
      <c r="CN13" s="191"/>
      <c r="CO13" s="191"/>
      <c r="CP13" s="191"/>
      <c r="CQ13" s="191"/>
      <c r="CR13" s="191"/>
      <c r="CS13" s="191"/>
      <c r="CT13" s="191"/>
      <c r="CU13" s="191"/>
      <c r="CV13" s="191"/>
      <c r="CW13" s="191"/>
      <c r="CX13" s="191"/>
      <c r="CY13" s="191"/>
      <c r="CZ13" s="191"/>
      <c r="DA13" s="191"/>
      <c r="DB13" s="191"/>
      <c r="DC13" s="191"/>
      <c r="DD13" s="191"/>
      <c r="DE13" s="191"/>
      <c r="DF13" s="191"/>
      <c r="DG13" s="191"/>
      <c r="DH13" s="191"/>
      <c r="DI13" s="191"/>
      <c r="DJ13" s="191"/>
      <c r="DK13" s="191"/>
      <c r="DL13" s="191"/>
      <c r="DM13" s="191"/>
      <c r="DN13" s="191"/>
      <c r="DO13" s="191"/>
      <c r="DP13" s="191"/>
      <c r="DQ13" s="191"/>
      <c r="DR13" s="191"/>
      <c r="DS13" s="191"/>
      <c r="DT13" s="191"/>
      <c r="DU13" s="191"/>
      <c r="DV13" s="191"/>
      <c r="DW13" s="191"/>
      <c r="DX13" s="191"/>
      <c r="DY13" s="191"/>
      <c r="DZ13" s="191"/>
      <c r="EA13" s="191"/>
      <c r="EB13" s="191"/>
      <c r="EC13" s="191"/>
      <c r="ED13" s="191"/>
      <c r="EE13" s="191"/>
      <c r="EF13" s="191"/>
      <c r="EG13" s="191"/>
      <c r="EH13" s="191"/>
      <c r="EI13" s="191"/>
      <c r="EJ13" s="191"/>
      <c r="EK13" s="191"/>
      <c r="EL13" s="191"/>
      <c r="EM13" s="191"/>
      <c r="EN13" s="191"/>
      <c r="EO13" s="191"/>
      <c r="EP13" s="191"/>
      <c r="EQ13" s="191"/>
      <c r="ER13" s="191"/>
      <c r="ES13" s="191"/>
      <c r="ET13" s="191"/>
      <c r="EU13" s="191"/>
      <c r="EV13" s="191"/>
      <c r="EW13" s="191"/>
      <c r="EX13" s="191"/>
      <c r="EY13" s="191"/>
      <c r="EZ13" s="191"/>
      <c r="FA13" s="191"/>
      <c r="FB13" s="191"/>
      <c r="FC13" s="191"/>
      <c r="FD13" s="191"/>
      <c r="FE13" s="191"/>
      <c r="FF13" s="191"/>
      <c r="FG13" s="191"/>
      <c r="FH13" s="191"/>
      <c r="FI13" s="191"/>
      <c r="FJ13" s="191"/>
      <c r="FK13" s="191"/>
      <c r="FL13" s="191"/>
      <c r="FM13" s="191"/>
      <c r="FN13" s="191"/>
      <c r="FO13" s="191"/>
      <c r="FP13" s="191"/>
      <c r="FQ13" s="191"/>
      <c r="FR13" s="191"/>
      <c r="FS13" s="191"/>
      <c r="FT13" s="191"/>
      <c r="FU13" s="191"/>
      <c r="FV13" s="191"/>
      <c r="FW13" s="191"/>
      <c r="FX13" s="191"/>
      <c r="FY13" s="191"/>
      <c r="FZ13" s="191"/>
      <c r="GA13" s="191"/>
      <c r="GB13" s="191"/>
      <c r="GC13" s="191"/>
      <c r="GD13" s="191"/>
      <c r="GE13" s="191"/>
      <c r="GF13" s="191"/>
      <c r="GG13" s="191"/>
      <c r="GH13" s="191"/>
      <c r="GI13" s="191"/>
      <c r="GJ13" s="191"/>
      <c r="GK13" s="191"/>
      <c r="GL13" s="191"/>
      <c r="GM13" s="191"/>
      <c r="GN13" s="191"/>
      <c r="GO13" s="191"/>
      <c r="GP13" s="191"/>
      <c r="GQ13" s="191"/>
      <c r="GR13" s="191"/>
      <c r="GS13" s="191"/>
      <c r="GT13" s="191"/>
      <c r="GU13" s="191"/>
      <c r="GV13" s="191"/>
      <c r="GW13" s="191"/>
      <c r="GX13" s="191"/>
      <c r="GY13" s="191"/>
      <c r="GZ13" s="191"/>
      <c r="HA13" s="191"/>
      <c r="HB13" s="191"/>
      <c r="HC13" s="191"/>
      <c r="HD13" s="191"/>
      <c r="HE13" s="191"/>
      <c r="HF13" s="191"/>
      <c r="HG13" s="191"/>
      <c r="HH13" s="191"/>
      <c r="HI13" s="191"/>
      <c r="HJ13" s="191"/>
      <c r="HK13" s="191"/>
      <c r="HL13" s="191"/>
      <c r="HM13" s="191"/>
      <c r="HN13" s="191"/>
      <c r="HO13" s="191"/>
      <c r="HP13" s="191"/>
      <c r="HQ13" s="191"/>
      <c r="HR13" s="191"/>
      <c r="HS13" s="191"/>
      <c r="HT13" s="191"/>
      <c r="HU13" s="191"/>
      <c r="HV13" s="191"/>
      <c r="HW13" s="191"/>
      <c r="HX13" s="191"/>
      <c r="HY13" s="191"/>
      <c r="HZ13" s="191"/>
      <c r="IA13" s="191"/>
      <c r="IB13" s="191"/>
      <c r="IC13" s="191"/>
      <c r="ID13" s="191"/>
      <c r="IE13" s="191"/>
      <c r="IF13" s="191"/>
      <c r="IG13" s="191"/>
      <c r="IH13" s="191"/>
      <c r="II13" s="191"/>
      <c r="IJ13" s="191"/>
      <c r="IK13" s="191"/>
      <c r="IL13" s="191"/>
      <c r="IM13" s="191"/>
      <c r="IN13" s="191"/>
      <c r="IO13" s="191"/>
      <c r="IP13" s="191"/>
      <c r="IQ13" s="191"/>
      <c r="IR13" s="191"/>
      <c r="IS13" s="191"/>
      <c r="IT13" s="191"/>
      <c r="IU13" s="191"/>
    </row>
    <row r="14" spans="1:255" s="186" customFormat="1" ht="12.75" customHeight="1">
      <c r="B14" s="148" t="s">
        <v>1169</v>
      </c>
      <c r="C14" s="148" t="s">
        <v>1170</v>
      </c>
      <c r="D14" s="24">
        <v>37.28952013</v>
      </c>
      <c r="E14" s="24">
        <v>3.3818666855425681</v>
      </c>
      <c r="F14" s="24">
        <v>28.528939390000001</v>
      </c>
      <c r="G14" s="24">
        <v>2.0843546458696598</v>
      </c>
      <c r="H14" s="24">
        <v>14.83469082</v>
      </c>
      <c r="I14" s="24">
        <v>0.89121897365199021</v>
      </c>
      <c r="J14" s="24">
        <v>-13.694248570000001</v>
      </c>
      <c r="K14" s="24">
        <v>-48.001253684180512</v>
      </c>
      <c r="M14" s="196"/>
      <c r="N14" s="197"/>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c r="AV14" s="191"/>
      <c r="AW14" s="191"/>
      <c r="AX14" s="191"/>
      <c r="AY14" s="191"/>
      <c r="AZ14" s="191"/>
      <c r="BA14" s="191"/>
      <c r="BB14" s="191"/>
      <c r="BC14" s="191"/>
      <c r="BD14" s="191"/>
      <c r="BE14" s="191"/>
      <c r="BF14" s="191"/>
      <c r="BG14" s="191"/>
      <c r="BH14" s="191"/>
      <c r="BI14" s="191"/>
      <c r="BJ14" s="191"/>
      <c r="BK14" s="191"/>
      <c r="BL14" s="191"/>
      <c r="BM14" s="191"/>
      <c r="BN14" s="191"/>
      <c r="BO14" s="191"/>
      <c r="BP14" s="191"/>
      <c r="BQ14" s="191"/>
      <c r="BR14" s="191"/>
      <c r="BS14" s="191"/>
      <c r="BT14" s="191"/>
      <c r="BU14" s="191"/>
      <c r="BV14" s="191"/>
      <c r="BW14" s="191"/>
      <c r="BX14" s="191"/>
      <c r="BY14" s="191"/>
      <c r="BZ14" s="191"/>
      <c r="CA14" s="191"/>
      <c r="CB14" s="191"/>
      <c r="CC14" s="191"/>
      <c r="CD14" s="191"/>
      <c r="CE14" s="191"/>
      <c r="CF14" s="191"/>
      <c r="CG14" s="191"/>
      <c r="CH14" s="191"/>
      <c r="CI14" s="191"/>
      <c r="CJ14" s="191"/>
      <c r="CK14" s="191"/>
      <c r="CL14" s="191"/>
      <c r="CM14" s="191"/>
      <c r="CN14" s="191"/>
      <c r="CO14" s="191"/>
      <c r="CP14" s="191"/>
      <c r="CQ14" s="191"/>
      <c r="CR14" s="191"/>
      <c r="CS14" s="191"/>
      <c r="CT14" s="191"/>
      <c r="CU14" s="191"/>
      <c r="CV14" s="191"/>
      <c r="CW14" s="191"/>
      <c r="CX14" s="191"/>
      <c r="CY14" s="191"/>
      <c r="CZ14" s="191"/>
      <c r="DA14" s="191"/>
      <c r="DB14" s="191"/>
      <c r="DC14" s="191"/>
      <c r="DD14" s="191"/>
      <c r="DE14" s="191"/>
      <c r="DF14" s="191"/>
      <c r="DG14" s="191"/>
      <c r="DH14" s="191"/>
      <c r="DI14" s="191"/>
      <c r="DJ14" s="191"/>
      <c r="DK14" s="191"/>
      <c r="DL14" s="191"/>
      <c r="DM14" s="191"/>
      <c r="DN14" s="191"/>
      <c r="DO14" s="191"/>
      <c r="DP14" s="191"/>
      <c r="DQ14" s="191"/>
      <c r="DR14" s="191"/>
      <c r="DS14" s="191"/>
      <c r="DT14" s="191"/>
      <c r="DU14" s="191"/>
      <c r="DV14" s="191"/>
      <c r="DW14" s="191"/>
      <c r="DX14" s="191"/>
      <c r="DY14" s="191"/>
      <c r="DZ14" s="191"/>
      <c r="EA14" s="191"/>
      <c r="EB14" s="191"/>
      <c r="EC14" s="191"/>
      <c r="ED14" s="191"/>
      <c r="EE14" s="191"/>
      <c r="EF14" s="191"/>
      <c r="EG14" s="191"/>
      <c r="EH14" s="191"/>
      <c r="EI14" s="191"/>
      <c r="EJ14" s="191"/>
      <c r="EK14" s="191"/>
      <c r="EL14" s="191"/>
      <c r="EM14" s="191"/>
      <c r="EN14" s="191"/>
      <c r="EO14" s="191"/>
      <c r="EP14" s="191"/>
      <c r="EQ14" s="191"/>
      <c r="ER14" s="191"/>
      <c r="ES14" s="191"/>
      <c r="ET14" s="191"/>
      <c r="EU14" s="191"/>
      <c r="EV14" s="191"/>
      <c r="EW14" s="191"/>
      <c r="EX14" s="191"/>
      <c r="EY14" s="191"/>
      <c r="EZ14" s="191"/>
      <c r="FA14" s="191"/>
      <c r="FB14" s="191"/>
      <c r="FC14" s="191"/>
      <c r="FD14" s="191"/>
      <c r="FE14" s="191"/>
      <c r="FF14" s="191"/>
      <c r="FG14" s="191"/>
      <c r="FH14" s="191"/>
      <c r="FI14" s="191"/>
      <c r="FJ14" s="191"/>
      <c r="FK14" s="191"/>
      <c r="FL14" s="191"/>
      <c r="FM14" s="191"/>
      <c r="FN14" s="191"/>
      <c r="FO14" s="191"/>
      <c r="FP14" s="191"/>
      <c r="FQ14" s="191"/>
      <c r="FR14" s="191"/>
      <c r="FS14" s="191"/>
      <c r="FT14" s="191"/>
      <c r="FU14" s="191"/>
      <c r="FV14" s="191"/>
      <c r="FW14" s="191"/>
      <c r="FX14" s="191"/>
      <c r="FY14" s="191"/>
      <c r="FZ14" s="191"/>
      <c r="GA14" s="191"/>
      <c r="GB14" s="191"/>
      <c r="GC14" s="191"/>
      <c r="GD14" s="191"/>
      <c r="GE14" s="191"/>
      <c r="GF14" s="191"/>
      <c r="GG14" s="191"/>
      <c r="GH14" s="191"/>
      <c r="GI14" s="191"/>
      <c r="GJ14" s="191"/>
      <c r="GK14" s="191"/>
      <c r="GL14" s="191"/>
      <c r="GM14" s="191"/>
      <c r="GN14" s="191"/>
      <c r="GO14" s="191"/>
      <c r="GP14" s="191"/>
      <c r="GQ14" s="191"/>
      <c r="GR14" s="191"/>
      <c r="GS14" s="191"/>
      <c r="GT14" s="191"/>
      <c r="GU14" s="191"/>
      <c r="GV14" s="191"/>
      <c r="GW14" s="191"/>
      <c r="GX14" s="191"/>
      <c r="GY14" s="191"/>
      <c r="GZ14" s="191"/>
      <c r="HA14" s="191"/>
      <c r="HB14" s="191"/>
      <c r="HC14" s="191"/>
      <c r="HD14" s="191"/>
      <c r="HE14" s="191"/>
      <c r="HF14" s="191"/>
      <c r="HG14" s="191"/>
      <c r="HH14" s="191"/>
      <c r="HI14" s="191"/>
      <c r="HJ14" s="191"/>
      <c r="HK14" s="191"/>
      <c r="HL14" s="191"/>
      <c r="HM14" s="191"/>
      <c r="HN14" s="191"/>
      <c r="HO14" s="191"/>
      <c r="HP14" s="191"/>
      <c r="HQ14" s="191"/>
      <c r="HR14" s="191"/>
      <c r="HS14" s="191"/>
      <c r="HT14" s="191"/>
      <c r="HU14" s="191"/>
      <c r="HV14" s="191"/>
      <c r="HW14" s="191"/>
      <c r="HX14" s="191"/>
      <c r="HY14" s="191"/>
      <c r="HZ14" s="191"/>
      <c r="IA14" s="191"/>
      <c r="IB14" s="191"/>
      <c r="IC14" s="191"/>
      <c r="ID14" s="191"/>
      <c r="IE14" s="191"/>
      <c r="IF14" s="191"/>
      <c r="IG14" s="191"/>
      <c r="IH14" s="191"/>
      <c r="II14" s="191"/>
      <c r="IJ14" s="191"/>
      <c r="IK14" s="191"/>
      <c r="IL14" s="191"/>
      <c r="IM14" s="191"/>
      <c r="IN14" s="191"/>
      <c r="IO14" s="191"/>
      <c r="IP14" s="191"/>
      <c r="IQ14" s="191"/>
      <c r="IR14" s="191"/>
      <c r="IS14" s="191"/>
      <c r="IT14" s="191"/>
      <c r="IU14" s="191"/>
    </row>
    <row r="15" spans="1:255" s="186" customFormat="1" ht="12.75" customHeight="1">
      <c r="B15" s="148" t="s">
        <v>1171</v>
      </c>
      <c r="C15" s="148" t="s">
        <v>1172</v>
      </c>
      <c r="D15" s="24">
        <v>440.00594920999998</v>
      </c>
      <c r="E15" s="24">
        <v>39.905084749982656</v>
      </c>
      <c r="F15" s="24">
        <v>480.92376535</v>
      </c>
      <c r="G15" s="24">
        <v>35.136801649477746</v>
      </c>
      <c r="H15" s="24">
        <v>642.7639905100001</v>
      </c>
      <c r="I15" s="24">
        <v>38.615126588986762</v>
      </c>
      <c r="J15" s="24">
        <v>161.8402251600001</v>
      </c>
      <c r="K15" s="24">
        <v>33.651950022103456</v>
      </c>
      <c r="M15" s="196"/>
      <c r="N15" s="197"/>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c r="AV15" s="191"/>
      <c r="AW15" s="191"/>
      <c r="AX15" s="191"/>
      <c r="AY15" s="191"/>
      <c r="AZ15" s="191"/>
      <c r="BA15" s="191"/>
      <c r="BB15" s="191"/>
      <c r="BC15" s="191"/>
      <c r="BD15" s="191"/>
      <c r="BE15" s="191"/>
      <c r="BF15" s="191"/>
      <c r="BG15" s="191"/>
      <c r="BH15" s="191"/>
      <c r="BI15" s="191"/>
      <c r="BJ15" s="191"/>
      <c r="BK15" s="191"/>
      <c r="BL15" s="191"/>
      <c r="BM15" s="191"/>
      <c r="BN15" s="191"/>
      <c r="BO15" s="191"/>
      <c r="BP15" s="191"/>
      <c r="BQ15" s="191"/>
      <c r="BR15" s="191"/>
      <c r="BS15" s="191"/>
      <c r="BT15" s="191"/>
      <c r="BU15" s="191"/>
      <c r="BV15" s="191"/>
      <c r="BW15" s="191"/>
      <c r="BX15" s="191"/>
      <c r="BY15" s="191"/>
      <c r="BZ15" s="191"/>
      <c r="CA15" s="191"/>
      <c r="CB15" s="191"/>
      <c r="CC15" s="191"/>
      <c r="CD15" s="191"/>
      <c r="CE15" s="191"/>
      <c r="CF15" s="191"/>
      <c r="CG15" s="191"/>
      <c r="CH15" s="191"/>
      <c r="CI15" s="191"/>
      <c r="CJ15" s="191"/>
      <c r="CK15" s="191"/>
      <c r="CL15" s="191"/>
      <c r="CM15" s="191"/>
      <c r="CN15" s="191"/>
      <c r="CO15" s="191"/>
      <c r="CP15" s="191"/>
      <c r="CQ15" s="191"/>
      <c r="CR15" s="191"/>
      <c r="CS15" s="191"/>
      <c r="CT15" s="191"/>
      <c r="CU15" s="191"/>
      <c r="CV15" s="191"/>
      <c r="CW15" s="191"/>
      <c r="CX15" s="191"/>
      <c r="CY15" s="191"/>
      <c r="CZ15" s="191"/>
      <c r="DA15" s="191"/>
      <c r="DB15" s="191"/>
      <c r="DC15" s="191"/>
      <c r="DD15" s="191"/>
      <c r="DE15" s="191"/>
      <c r="DF15" s="191"/>
      <c r="DG15" s="191"/>
      <c r="DH15" s="191"/>
      <c r="DI15" s="191"/>
      <c r="DJ15" s="191"/>
      <c r="DK15" s="191"/>
      <c r="DL15" s="191"/>
      <c r="DM15" s="191"/>
      <c r="DN15" s="191"/>
      <c r="DO15" s="191"/>
      <c r="DP15" s="191"/>
      <c r="DQ15" s="191"/>
      <c r="DR15" s="191"/>
      <c r="DS15" s="191"/>
      <c r="DT15" s="191"/>
      <c r="DU15" s="191"/>
      <c r="DV15" s="191"/>
      <c r="DW15" s="191"/>
      <c r="DX15" s="191"/>
      <c r="DY15" s="191"/>
      <c r="DZ15" s="191"/>
      <c r="EA15" s="191"/>
      <c r="EB15" s="191"/>
      <c r="EC15" s="191"/>
      <c r="ED15" s="191"/>
      <c r="EE15" s="191"/>
      <c r="EF15" s="191"/>
      <c r="EG15" s="191"/>
      <c r="EH15" s="191"/>
      <c r="EI15" s="191"/>
      <c r="EJ15" s="191"/>
      <c r="EK15" s="191"/>
      <c r="EL15" s="191"/>
      <c r="EM15" s="191"/>
      <c r="EN15" s="191"/>
      <c r="EO15" s="191"/>
      <c r="EP15" s="191"/>
      <c r="EQ15" s="191"/>
      <c r="ER15" s="191"/>
      <c r="ES15" s="191"/>
      <c r="ET15" s="191"/>
      <c r="EU15" s="191"/>
      <c r="EV15" s="191"/>
      <c r="EW15" s="191"/>
      <c r="EX15" s="191"/>
      <c r="EY15" s="191"/>
      <c r="EZ15" s="191"/>
      <c r="FA15" s="191"/>
      <c r="FB15" s="191"/>
      <c r="FC15" s="191"/>
      <c r="FD15" s="191"/>
      <c r="FE15" s="191"/>
      <c r="FF15" s="191"/>
      <c r="FG15" s="191"/>
      <c r="FH15" s="191"/>
      <c r="FI15" s="191"/>
      <c r="FJ15" s="191"/>
      <c r="FK15" s="191"/>
      <c r="FL15" s="191"/>
      <c r="FM15" s="191"/>
      <c r="FN15" s="191"/>
      <c r="FO15" s="191"/>
      <c r="FP15" s="191"/>
      <c r="FQ15" s="191"/>
      <c r="FR15" s="191"/>
      <c r="FS15" s="191"/>
      <c r="FT15" s="191"/>
      <c r="FU15" s="191"/>
      <c r="FV15" s="191"/>
      <c r="FW15" s="191"/>
      <c r="FX15" s="191"/>
      <c r="FY15" s="191"/>
      <c r="FZ15" s="191"/>
      <c r="GA15" s="191"/>
      <c r="GB15" s="191"/>
      <c r="GC15" s="191"/>
      <c r="GD15" s="191"/>
      <c r="GE15" s="191"/>
      <c r="GF15" s="191"/>
      <c r="GG15" s="191"/>
      <c r="GH15" s="191"/>
      <c r="GI15" s="191"/>
      <c r="GJ15" s="191"/>
      <c r="GK15" s="191"/>
      <c r="GL15" s="191"/>
      <c r="GM15" s="191"/>
      <c r="GN15" s="191"/>
      <c r="GO15" s="191"/>
      <c r="GP15" s="191"/>
      <c r="GQ15" s="191"/>
      <c r="GR15" s="191"/>
      <c r="GS15" s="191"/>
      <c r="GT15" s="191"/>
      <c r="GU15" s="191"/>
      <c r="GV15" s="191"/>
      <c r="GW15" s="191"/>
      <c r="GX15" s="191"/>
      <c r="GY15" s="191"/>
      <c r="GZ15" s="191"/>
      <c r="HA15" s="191"/>
      <c r="HB15" s="191"/>
      <c r="HC15" s="191"/>
      <c r="HD15" s="191"/>
      <c r="HE15" s="191"/>
      <c r="HF15" s="191"/>
      <c r="HG15" s="191"/>
      <c r="HH15" s="191"/>
      <c r="HI15" s="191"/>
      <c r="HJ15" s="191"/>
      <c r="HK15" s="191"/>
      <c r="HL15" s="191"/>
      <c r="HM15" s="191"/>
      <c r="HN15" s="191"/>
      <c r="HO15" s="191"/>
      <c r="HP15" s="191"/>
      <c r="HQ15" s="191"/>
      <c r="HR15" s="191"/>
      <c r="HS15" s="191"/>
      <c r="HT15" s="191"/>
      <c r="HU15" s="191"/>
      <c r="HV15" s="191"/>
      <c r="HW15" s="191"/>
      <c r="HX15" s="191"/>
      <c r="HY15" s="191"/>
      <c r="HZ15" s="191"/>
      <c r="IA15" s="191"/>
      <c r="IB15" s="191"/>
      <c r="IC15" s="191"/>
      <c r="ID15" s="191"/>
      <c r="IE15" s="191"/>
      <c r="IF15" s="191"/>
      <c r="IG15" s="191"/>
      <c r="IH15" s="191"/>
      <c r="II15" s="191"/>
      <c r="IJ15" s="191"/>
      <c r="IK15" s="191"/>
      <c r="IL15" s="191"/>
      <c r="IM15" s="191"/>
      <c r="IN15" s="191"/>
      <c r="IO15" s="191"/>
      <c r="IP15" s="191"/>
      <c r="IQ15" s="191"/>
      <c r="IR15" s="191"/>
      <c r="IS15" s="191"/>
      <c r="IT15" s="191"/>
      <c r="IU15" s="191"/>
    </row>
    <row r="16" spans="1:255" s="186" customFormat="1" ht="12.75" customHeight="1">
      <c r="B16" s="148" t="s">
        <v>1173</v>
      </c>
      <c r="C16" s="148" t="s">
        <v>1174</v>
      </c>
      <c r="D16" s="24">
        <v>0</v>
      </c>
      <c r="E16" s="24">
        <v>0</v>
      </c>
      <c r="F16" s="24">
        <v>0</v>
      </c>
      <c r="G16" s="24">
        <v>0</v>
      </c>
      <c r="H16" s="24">
        <v>0</v>
      </c>
      <c r="I16" s="24">
        <v>0</v>
      </c>
      <c r="J16" s="24">
        <v>0</v>
      </c>
      <c r="K16" s="24" t="s">
        <v>1148</v>
      </c>
      <c r="M16" s="196"/>
      <c r="N16" s="197"/>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c r="AV16" s="191"/>
      <c r="AW16" s="191"/>
      <c r="AX16" s="191"/>
      <c r="AY16" s="191"/>
      <c r="AZ16" s="191"/>
      <c r="BA16" s="191"/>
      <c r="BB16" s="191"/>
      <c r="BC16" s="191"/>
      <c r="BD16" s="191"/>
      <c r="BE16" s="191"/>
      <c r="BF16" s="191"/>
      <c r="BG16" s="191"/>
      <c r="BH16" s="191"/>
      <c r="BI16" s="191"/>
      <c r="BJ16" s="191"/>
      <c r="BK16" s="191"/>
      <c r="BL16" s="191"/>
      <c r="BM16" s="191"/>
      <c r="BN16" s="191"/>
      <c r="BO16" s="191"/>
      <c r="BP16" s="191"/>
      <c r="BQ16" s="191"/>
      <c r="BR16" s="191"/>
      <c r="BS16" s="191"/>
      <c r="BT16" s="191"/>
      <c r="BU16" s="191"/>
      <c r="BV16" s="191"/>
      <c r="BW16" s="191"/>
      <c r="BX16" s="191"/>
      <c r="BY16" s="191"/>
      <c r="BZ16" s="191"/>
      <c r="CA16" s="191"/>
      <c r="CB16" s="191"/>
      <c r="CC16" s="191"/>
      <c r="CD16" s="191"/>
      <c r="CE16" s="191"/>
      <c r="CF16" s="191"/>
      <c r="CG16" s="191"/>
      <c r="CH16" s="191"/>
      <c r="CI16" s="191"/>
      <c r="CJ16" s="191"/>
      <c r="CK16" s="191"/>
      <c r="CL16" s="191"/>
      <c r="CM16" s="191"/>
      <c r="CN16" s="191"/>
      <c r="CO16" s="191"/>
      <c r="CP16" s="191"/>
      <c r="CQ16" s="191"/>
      <c r="CR16" s="191"/>
      <c r="CS16" s="191"/>
      <c r="CT16" s="191"/>
      <c r="CU16" s="191"/>
      <c r="CV16" s="191"/>
      <c r="CW16" s="191"/>
      <c r="CX16" s="191"/>
      <c r="CY16" s="191"/>
      <c r="CZ16" s="191"/>
      <c r="DA16" s="191"/>
      <c r="DB16" s="191"/>
      <c r="DC16" s="191"/>
      <c r="DD16" s="191"/>
      <c r="DE16" s="191"/>
      <c r="DF16" s="191"/>
      <c r="DG16" s="191"/>
      <c r="DH16" s="191"/>
      <c r="DI16" s="191"/>
      <c r="DJ16" s="191"/>
      <c r="DK16" s="191"/>
      <c r="DL16" s="191"/>
      <c r="DM16" s="191"/>
      <c r="DN16" s="191"/>
      <c r="DO16" s="191"/>
      <c r="DP16" s="191"/>
      <c r="DQ16" s="191"/>
      <c r="DR16" s="191"/>
      <c r="DS16" s="191"/>
      <c r="DT16" s="191"/>
      <c r="DU16" s="191"/>
      <c r="DV16" s="191"/>
      <c r="DW16" s="191"/>
      <c r="DX16" s="191"/>
      <c r="DY16" s="191"/>
      <c r="DZ16" s="191"/>
      <c r="EA16" s="191"/>
      <c r="EB16" s="191"/>
      <c r="EC16" s="191"/>
      <c r="ED16" s="191"/>
      <c r="EE16" s="191"/>
      <c r="EF16" s="191"/>
      <c r="EG16" s="191"/>
      <c r="EH16" s="191"/>
      <c r="EI16" s="191"/>
      <c r="EJ16" s="191"/>
      <c r="EK16" s="191"/>
      <c r="EL16" s="191"/>
      <c r="EM16" s="191"/>
      <c r="EN16" s="191"/>
      <c r="EO16" s="191"/>
      <c r="EP16" s="191"/>
      <c r="EQ16" s="191"/>
      <c r="ER16" s="191"/>
      <c r="ES16" s="191"/>
      <c r="ET16" s="191"/>
      <c r="EU16" s="191"/>
      <c r="EV16" s="191"/>
      <c r="EW16" s="191"/>
      <c r="EX16" s="191"/>
      <c r="EY16" s="191"/>
      <c r="EZ16" s="191"/>
      <c r="FA16" s="191"/>
      <c r="FB16" s="191"/>
      <c r="FC16" s="191"/>
      <c r="FD16" s="191"/>
      <c r="FE16" s="191"/>
      <c r="FF16" s="191"/>
      <c r="FG16" s="191"/>
      <c r="FH16" s="191"/>
      <c r="FI16" s="191"/>
      <c r="FJ16" s="191"/>
      <c r="FK16" s="191"/>
      <c r="FL16" s="191"/>
      <c r="FM16" s="191"/>
      <c r="FN16" s="191"/>
      <c r="FO16" s="191"/>
      <c r="FP16" s="191"/>
      <c r="FQ16" s="191"/>
      <c r="FR16" s="191"/>
      <c r="FS16" s="191"/>
      <c r="FT16" s="191"/>
      <c r="FU16" s="191"/>
      <c r="FV16" s="191"/>
      <c r="FW16" s="191"/>
      <c r="FX16" s="191"/>
      <c r="FY16" s="191"/>
      <c r="FZ16" s="191"/>
      <c r="GA16" s="191"/>
      <c r="GB16" s="191"/>
      <c r="GC16" s="191"/>
      <c r="GD16" s="191"/>
      <c r="GE16" s="191"/>
      <c r="GF16" s="191"/>
      <c r="GG16" s="191"/>
      <c r="GH16" s="191"/>
      <c r="GI16" s="191"/>
      <c r="GJ16" s="191"/>
      <c r="GK16" s="191"/>
      <c r="GL16" s="191"/>
      <c r="GM16" s="191"/>
      <c r="GN16" s="191"/>
      <c r="GO16" s="191"/>
      <c r="GP16" s="191"/>
      <c r="GQ16" s="191"/>
      <c r="GR16" s="191"/>
      <c r="GS16" s="191"/>
      <c r="GT16" s="191"/>
      <c r="GU16" s="191"/>
      <c r="GV16" s="191"/>
      <c r="GW16" s="191"/>
      <c r="GX16" s="191"/>
      <c r="GY16" s="191"/>
      <c r="GZ16" s="191"/>
      <c r="HA16" s="191"/>
      <c r="HB16" s="191"/>
      <c r="HC16" s="191"/>
      <c r="HD16" s="191"/>
      <c r="HE16" s="191"/>
      <c r="HF16" s="191"/>
      <c r="HG16" s="191"/>
      <c r="HH16" s="191"/>
      <c r="HI16" s="191"/>
      <c r="HJ16" s="191"/>
      <c r="HK16" s="191"/>
      <c r="HL16" s="191"/>
      <c r="HM16" s="191"/>
      <c r="HN16" s="191"/>
      <c r="HO16" s="191"/>
      <c r="HP16" s="191"/>
      <c r="HQ16" s="191"/>
      <c r="HR16" s="191"/>
      <c r="HS16" s="191"/>
      <c r="HT16" s="191"/>
      <c r="HU16" s="191"/>
      <c r="HV16" s="191"/>
      <c r="HW16" s="191"/>
      <c r="HX16" s="191"/>
      <c r="HY16" s="191"/>
      <c r="HZ16" s="191"/>
      <c r="IA16" s="191"/>
      <c r="IB16" s="191"/>
      <c r="IC16" s="191"/>
      <c r="ID16" s="191"/>
      <c r="IE16" s="191"/>
      <c r="IF16" s="191"/>
      <c r="IG16" s="191"/>
      <c r="IH16" s="191"/>
      <c r="II16" s="191"/>
      <c r="IJ16" s="191"/>
      <c r="IK16" s="191"/>
      <c r="IL16" s="191"/>
      <c r="IM16" s="191"/>
      <c r="IN16" s="191"/>
      <c r="IO16" s="191"/>
      <c r="IP16" s="191"/>
      <c r="IQ16" s="191"/>
      <c r="IR16" s="191"/>
      <c r="IS16" s="191"/>
      <c r="IT16" s="191"/>
      <c r="IU16" s="191"/>
    </row>
    <row r="17" spans="2:255" s="186" customFormat="1" ht="12.75" customHeight="1">
      <c r="B17" s="148" t="s">
        <v>1175</v>
      </c>
      <c r="C17" s="148" t="s">
        <v>1176</v>
      </c>
      <c r="D17" s="24">
        <v>15.498167840000013</v>
      </c>
      <c r="E17" s="24">
        <v>1.4055621344098874</v>
      </c>
      <c r="F17" s="24">
        <v>14.280358770000003</v>
      </c>
      <c r="G17" s="24">
        <v>1.0433381956487464</v>
      </c>
      <c r="H17" s="24">
        <v>54.6122625</v>
      </c>
      <c r="I17" s="24">
        <v>3.2809234196134782</v>
      </c>
      <c r="J17" s="24">
        <v>40.331903729999993</v>
      </c>
      <c r="K17" s="24">
        <v>282.42920489314838</v>
      </c>
      <c r="M17" s="196"/>
      <c r="N17" s="197"/>
      <c r="P17" s="191"/>
      <c r="Q17" s="191"/>
      <c r="R17" s="191"/>
      <c r="S17" s="191"/>
      <c r="T17" s="191"/>
      <c r="U17" s="191"/>
      <c r="V17" s="191"/>
      <c r="W17" s="191"/>
      <c r="X17" s="191"/>
      <c r="Y17" s="191"/>
      <c r="Z17" s="191"/>
      <c r="AA17" s="191"/>
      <c r="AB17" s="191"/>
      <c r="AC17" s="191"/>
      <c r="AD17" s="191"/>
      <c r="AE17" s="191"/>
      <c r="AF17" s="191"/>
      <c r="AG17" s="191"/>
      <c r="AH17" s="191"/>
      <c r="AI17" s="191"/>
      <c r="AJ17" s="191"/>
      <c r="AK17" s="191"/>
      <c r="AL17" s="191"/>
      <c r="AM17" s="191"/>
      <c r="AN17" s="191"/>
      <c r="AO17" s="191"/>
      <c r="AP17" s="191"/>
      <c r="AQ17" s="191"/>
      <c r="AR17" s="191"/>
      <c r="AS17" s="191"/>
      <c r="AT17" s="191"/>
      <c r="AU17" s="191"/>
      <c r="AV17" s="191"/>
      <c r="AW17" s="191"/>
      <c r="AX17" s="191"/>
      <c r="AY17" s="191"/>
      <c r="AZ17" s="191"/>
      <c r="BA17" s="191"/>
      <c r="BB17" s="191"/>
      <c r="BC17" s="191"/>
      <c r="BD17" s="191"/>
      <c r="BE17" s="191"/>
      <c r="BF17" s="191"/>
      <c r="BG17" s="191"/>
      <c r="BH17" s="191"/>
      <c r="BI17" s="191"/>
      <c r="BJ17" s="191"/>
      <c r="BK17" s="191"/>
      <c r="BL17" s="191"/>
      <c r="BM17" s="191"/>
      <c r="BN17" s="191"/>
      <c r="BO17" s="191"/>
      <c r="BP17" s="191"/>
      <c r="BQ17" s="191"/>
      <c r="BR17" s="191"/>
      <c r="BS17" s="191"/>
      <c r="BT17" s="191"/>
      <c r="BU17" s="191"/>
      <c r="BV17" s="191"/>
      <c r="BW17" s="191"/>
      <c r="BX17" s="191"/>
      <c r="BY17" s="191"/>
      <c r="BZ17" s="191"/>
      <c r="CA17" s="191"/>
      <c r="CB17" s="191"/>
      <c r="CC17" s="191"/>
      <c r="CD17" s="191"/>
      <c r="CE17" s="191"/>
      <c r="CF17" s="191"/>
      <c r="CG17" s="191"/>
      <c r="CH17" s="191"/>
      <c r="CI17" s="191"/>
      <c r="CJ17" s="191"/>
      <c r="CK17" s="191"/>
      <c r="CL17" s="191"/>
      <c r="CM17" s="191"/>
      <c r="CN17" s="191"/>
      <c r="CO17" s="191"/>
      <c r="CP17" s="191"/>
      <c r="CQ17" s="191"/>
      <c r="CR17" s="191"/>
      <c r="CS17" s="191"/>
      <c r="CT17" s="191"/>
      <c r="CU17" s="191"/>
      <c r="CV17" s="191"/>
      <c r="CW17" s="191"/>
      <c r="CX17" s="191"/>
      <c r="CY17" s="191"/>
      <c r="CZ17" s="191"/>
      <c r="DA17" s="191"/>
      <c r="DB17" s="191"/>
      <c r="DC17" s="191"/>
      <c r="DD17" s="191"/>
      <c r="DE17" s="191"/>
      <c r="DF17" s="191"/>
      <c r="DG17" s="191"/>
      <c r="DH17" s="191"/>
      <c r="DI17" s="191"/>
      <c r="DJ17" s="191"/>
      <c r="DK17" s="191"/>
      <c r="DL17" s="191"/>
      <c r="DM17" s="191"/>
      <c r="DN17" s="191"/>
      <c r="DO17" s="191"/>
      <c r="DP17" s="191"/>
      <c r="DQ17" s="191"/>
      <c r="DR17" s="191"/>
      <c r="DS17" s="191"/>
      <c r="DT17" s="191"/>
      <c r="DU17" s="191"/>
      <c r="DV17" s="191"/>
      <c r="DW17" s="191"/>
      <c r="DX17" s="191"/>
      <c r="DY17" s="191"/>
      <c r="DZ17" s="191"/>
      <c r="EA17" s="191"/>
      <c r="EB17" s="191"/>
      <c r="EC17" s="191"/>
      <c r="ED17" s="191"/>
      <c r="EE17" s="191"/>
      <c r="EF17" s="191"/>
      <c r="EG17" s="191"/>
      <c r="EH17" s="191"/>
      <c r="EI17" s="191"/>
      <c r="EJ17" s="191"/>
      <c r="EK17" s="191"/>
      <c r="EL17" s="191"/>
      <c r="EM17" s="191"/>
      <c r="EN17" s="191"/>
      <c r="EO17" s="191"/>
      <c r="EP17" s="191"/>
      <c r="EQ17" s="191"/>
      <c r="ER17" s="191"/>
      <c r="ES17" s="191"/>
      <c r="ET17" s="191"/>
      <c r="EU17" s="191"/>
      <c r="EV17" s="191"/>
      <c r="EW17" s="191"/>
      <c r="EX17" s="191"/>
      <c r="EY17" s="191"/>
      <c r="EZ17" s="191"/>
      <c r="FA17" s="191"/>
      <c r="FB17" s="191"/>
      <c r="FC17" s="191"/>
      <c r="FD17" s="191"/>
      <c r="FE17" s="191"/>
      <c r="FF17" s="191"/>
      <c r="FG17" s="191"/>
      <c r="FH17" s="191"/>
      <c r="FI17" s="191"/>
      <c r="FJ17" s="191"/>
      <c r="FK17" s="191"/>
      <c r="FL17" s="191"/>
      <c r="FM17" s="191"/>
      <c r="FN17" s="191"/>
      <c r="FO17" s="191"/>
      <c r="FP17" s="191"/>
      <c r="FQ17" s="191"/>
      <c r="FR17" s="191"/>
      <c r="FS17" s="191"/>
      <c r="FT17" s="191"/>
      <c r="FU17" s="191"/>
      <c r="FV17" s="191"/>
      <c r="FW17" s="191"/>
      <c r="FX17" s="191"/>
      <c r="FY17" s="191"/>
      <c r="FZ17" s="191"/>
      <c r="GA17" s="191"/>
      <c r="GB17" s="191"/>
      <c r="GC17" s="191"/>
      <c r="GD17" s="191"/>
      <c r="GE17" s="191"/>
      <c r="GF17" s="191"/>
      <c r="GG17" s="191"/>
      <c r="GH17" s="191"/>
      <c r="GI17" s="191"/>
      <c r="GJ17" s="191"/>
      <c r="GK17" s="191"/>
      <c r="GL17" s="191"/>
      <c r="GM17" s="191"/>
      <c r="GN17" s="191"/>
      <c r="GO17" s="191"/>
      <c r="GP17" s="191"/>
      <c r="GQ17" s="191"/>
      <c r="GR17" s="191"/>
      <c r="GS17" s="191"/>
      <c r="GT17" s="191"/>
      <c r="GU17" s="191"/>
      <c r="GV17" s="191"/>
      <c r="GW17" s="191"/>
      <c r="GX17" s="191"/>
      <c r="GY17" s="191"/>
      <c r="GZ17" s="191"/>
      <c r="HA17" s="191"/>
      <c r="HB17" s="191"/>
      <c r="HC17" s="191"/>
      <c r="HD17" s="191"/>
      <c r="HE17" s="191"/>
      <c r="HF17" s="191"/>
      <c r="HG17" s="191"/>
      <c r="HH17" s="191"/>
      <c r="HI17" s="191"/>
      <c r="HJ17" s="191"/>
      <c r="HK17" s="191"/>
      <c r="HL17" s="191"/>
      <c r="HM17" s="191"/>
      <c r="HN17" s="191"/>
      <c r="HO17" s="191"/>
      <c r="HP17" s="191"/>
      <c r="HQ17" s="191"/>
      <c r="HR17" s="191"/>
      <c r="HS17" s="191"/>
      <c r="HT17" s="191"/>
      <c r="HU17" s="191"/>
      <c r="HV17" s="191"/>
      <c r="HW17" s="191"/>
      <c r="HX17" s="191"/>
      <c r="HY17" s="191"/>
      <c r="HZ17" s="191"/>
      <c r="IA17" s="191"/>
      <c r="IB17" s="191"/>
      <c r="IC17" s="191"/>
      <c r="ID17" s="191"/>
      <c r="IE17" s="191"/>
      <c r="IF17" s="191"/>
      <c r="IG17" s="191"/>
      <c r="IH17" s="191"/>
      <c r="II17" s="191"/>
      <c r="IJ17" s="191"/>
      <c r="IK17" s="191"/>
      <c r="IL17" s="191"/>
      <c r="IM17" s="191"/>
      <c r="IN17" s="191"/>
      <c r="IO17" s="191"/>
      <c r="IP17" s="191"/>
      <c r="IQ17" s="191"/>
      <c r="IR17" s="191"/>
      <c r="IS17" s="191"/>
      <c r="IT17" s="191"/>
      <c r="IU17" s="191"/>
    </row>
    <row r="18" spans="2:255" s="186" customFormat="1" ht="12.75" customHeight="1">
      <c r="B18" s="148" t="s">
        <v>1177</v>
      </c>
      <c r="C18" s="148" t="s">
        <v>1178</v>
      </c>
      <c r="D18" s="24">
        <v>0.10936247</v>
      </c>
      <c r="E18" s="24">
        <v>9.9183173356017264E-3</v>
      </c>
      <c r="F18" s="24">
        <v>6.8481630000000002E-2</v>
      </c>
      <c r="G18" s="24">
        <v>5.0033407024328595E-3</v>
      </c>
      <c r="H18" s="24">
        <v>2.1029019999999999E-2</v>
      </c>
      <c r="I18" s="24">
        <v>1.2633537057637964E-3</v>
      </c>
      <c r="J18" s="24">
        <v>-4.7452610000000006E-2</v>
      </c>
      <c r="K18" s="24">
        <v>-69.292465731320945</v>
      </c>
      <c r="M18" s="196"/>
      <c r="N18" s="197"/>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191"/>
      <c r="BB18" s="191"/>
      <c r="BC18" s="191"/>
      <c r="BD18" s="191"/>
      <c r="BE18" s="191"/>
      <c r="BF18" s="191"/>
      <c r="BG18" s="191"/>
      <c r="BH18" s="191"/>
      <c r="BI18" s="191"/>
      <c r="BJ18" s="191"/>
      <c r="BK18" s="191"/>
      <c r="BL18" s="191"/>
      <c r="BM18" s="191"/>
      <c r="BN18" s="191"/>
      <c r="BO18" s="191"/>
      <c r="BP18" s="191"/>
      <c r="BQ18" s="191"/>
      <c r="BR18" s="191"/>
      <c r="BS18" s="191"/>
      <c r="BT18" s="191"/>
      <c r="BU18" s="191"/>
      <c r="BV18" s="191"/>
      <c r="BW18" s="191"/>
      <c r="BX18" s="191"/>
      <c r="BY18" s="191"/>
      <c r="BZ18" s="191"/>
      <c r="CA18" s="191"/>
      <c r="CB18" s="191"/>
      <c r="CC18" s="191"/>
      <c r="CD18" s="191"/>
      <c r="CE18" s="191"/>
      <c r="CF18" s="191"/>
      <c r="CG18" s="191"/>
      <c r="CH18" s="191"/>
      <c r="CI18" s="191"/>
      <c r="CJ18" s="191"/>
      <c r="CK18" s="191"/>
      <c r="CL18" s="191"/>
      <c r="CM18" s="191"/>
      <c r="CN18" s="191"/>
      <c r="CO18" s="191"/>
      <c r="CP18" s="191"/>
      <c r="CQ18" s="191"/>
      <c r="CR18" s="191"/>
      <c r="CS18" s="191"/>
      <c r="CT18" s="191"/>
      <c r="CU18" s="191"/>
      <c r="CV18" s="191"/>
      <c r="CW18" s="191"/>
      <c r="CX18" s="191"/>
      <c r="CY18" s="191"/>
      <c r="CZ18" s="191"/>
      <c r="DA18" s="191"/>
      <c r="DB18" s="191"/>
      <c r="DC18" s="191"/>
      <c r="DD18" s="191"/>
      <c r="DE18" s="191"/>
      <c r="DF18" s="191"/>
      <c r="DG18" s="191"/>
      <c r="DH18" s="191"/>
      <c r="DI18" s="191"/>
      <c r="DJ18" s="191"/>
      <c r="DK18" s="191"/>
      <c r="DL18" s="191"/>
      <c r="DM18" s="191"/>
      <c r="DN18" s="191"/>
      <c r="DO18" s="191"/>
      <c r="DP18" s="191"/>
      <c r="DQ18" s="191"/>
      <c r="DR18" s="191"/>
      <c r="DS18" s="191"/>
      <c r="DT18" s="191"/>
      <c r="DU18" s="191"/>
      <c r="DV18" s="191"/>
      <c r="DW18" s="191"/>
      <c r="DX18" s="191"/>
      <c r="DY18" s="191"/>
      <c r="DZ18" s="191"/>
      <c r="EA18" s="191"/>
      <c r="EB18" s="191"/>
      <c r="EC18" s="191"/>
      <c r="ED18" s="191"/>
      <c r="EE18" s="191"/>
      <c r="EF18" s="191"/>
      <c r="EG18" s="191"/>
      <c r="EH18" s="191"/>
      <c r="EI18" s="191"/>
      <c r="EJ18" s="191"/>
      <c r="EK18" s="191"/>
      <c r="EL18" s="191"/>
      <c r="EM18" s="191"/>
      <c r="EN18" s="191"/>
      <c r="EO18" s="191"/>
      <c r="EP18" s="191"/>
      <c r="EQ18" s="191"/>
      <c r="ER18" s="191"/>
      <c r="ES18" s="191"/>
      <c r="ET18" s="191"/>
      <c r="EU18" s="191"/>
      <c r="EV18" s="191"/>
      <c r="EW18" s="191"/>
      <c r="EX18" s="191"/>
      <c r="EY18" s="191"/>
      <c r="EZ18" s="191"/>
      <c r="FA18" s="191"/>
      <c r="FB18" s="191"/>
      <c r="FC18" s="191"/>
      <c r="FD18" s="191"/>
      <c r="FE18" s="191"/>
      <c r="FF18" s="191"/>
      <c r="FG18" s="191"/>
      <c r="FH18" s="191"/>
      <c r="FI18" s="191"/>
      <c r="FJ18" s="191"/>
      <c r="FK18" s="191"/>
      <c r="FL18" s="191"/>
      <c r="FM18" s="191"/>
      <c r="FN18" s="191"/>
      <c r="FO18" s="191"/>
      <c r="FP18" s="191"/>
      <c r="FQ18" s="191"/>
      <c r="FR18" s="191"/>
      <c r="FS18" s="191"/>
      <c r="FT18" s="191"/>
      <c r="FU18" s="191"/>
      <c r="FV18" s="191"/>
      <c r="FW18" s="191"/>
      <c r="FX18" s="191"/>
      <c r="FY18" s="191"/>
      <c r="FZ18" s="191"/>
      <c r="GA18" s="191"/>
      <c r="GB18" s="191"/>
      <c r="GC18" s="191"/>
      <c r="GD18" s="191"/>
      <c r="GE18" s="191"/>
      <c r="GF18" s="191"/>
      <c r="GG18" s="191"/>
      <c r="GH18" s="191"/>
      <c r="GI18" s="191"/>
      <c r="GJ18" s="191"/>
      <c r="GK18" s="191"/>
      <c r="GL18" s="191"/>
      <c r="GM18" s="191"/>
      <c r="GN18" s="191"/>
      <c r="GO18" s="191"/>
      <c r="GP18" s="191"/>
      <c r="GQ18" s="191"/>
      <c r="GR18" s="191"/>
      <c r="GS18" s="191"/>
      <c r="GT18" s="191"/>
      <c r="GU18" s="191"/>
      <c r="GV18" s="191"/>
      <c r="GW18" s="191"/>
      <c r="GX18" s="191"/>
      <c r="GY18" s="191"/>
      <c r="GZ18" s="191"/>
      <c r="HA18" s="191"/>
      <c r="HB18" s="191"/>
      <c r="HC18" s="191"/>
      <c r="HD18" s="191"/>
      <c r="HE18" s="191"/>
      <c r="HF18" s="191"/>
      <c r="HG18" s="191"/>
      <c r="HH18" s="191"/>
      <c r="HI18" s="191"/>
      <c r="HJ18" s="191"/>
      <c r="HK18" s="191"/>
      <c r="HL18" s="191"/>
      <c r="HM18" s="191"/>
      <c r="HN18" s="191"/>
      <c r="HO18" s="191"/>
      <c r="HP18" s="191"/>
      <c r="HQ18" s="191"/>
      <c r="HR18" s="191"/>
      <c r="HS18" s="191"/>
      <c r="HT18" s="191"/>
      <c r="HU18" s="191"/>
      <c r="HV18" s="191"/>
      <c r="HW18" s="191"/>
      <c r="HX18" s="191"/>
      <c r="HY18" s="191"/>
      <c r="HZ18" s="191"/>
      <c r="IA18" s="191"/>
      <c r="IB18" s="191"/>
      <c r="IC18" s="191"/>
      <c r="ID18" s="191"/>
      <c r="IE18" s="191"/>
      <c r="IF18" s="191"/>
      <c r="IG18" s="191"/>
      <c r="IH18" s="191"/>
      <c r="II18" s="191"/>
      <c r="IJ18" s="191"/>
      <c r="IK18" s="191"/>
      <c r="IL18" s="191"/>
      <c r="IM18" s="191"/>
      <c r="IN18" s="191"/>
      <c r="IO18" s="191"/>
      <c r="IP18" s="191"/>
      <c r="IQ18" s="191"/>
      <c r="IR18" s="191"/>
      <c r="IS18" s="191"/>
      <c r="IT18" s="191"/>
      <c r="IU18" s="191"/>
    </row>
    <row r="19" spans="2:255" s="186" customFormat="1" ht="12.75" customHeight="1">
      <c r="B19" s="148" t="s">
        <v>1179</v>
      </c>
      <c r="C19" s="148" t="s">
        <v>704</v>
      </c>
      <c r="D19" s="24">
        <v>37.447552459999997</v>
      </c>
      <c r="E19" s="24">
        <v>3.3961989770336478</v>
      </c>
      <c r="F19" s="24">
        <v>59.330924419999995</v>
      </c>
      <c r="G19" s="24">
        <v>4.3347804230646041</v>
      </c>
      <c r="H19" s="24">
        <v>140.40557798999998</v>
      </c>
      <c r="I19" s="24">
        <v>8.4351009825267287</v>
      </c>
      <c r="J19" s="24">
        <v>81.074653569999981</v>
      </c>
      <c r="K19" s="24">
        <v>136.64822242794915</v>
      </c>
      <c r="M19" s="196"/>
      <c r="N19" s="197"/>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c r="AU19" s="191"/>
      <c r="AV19" s="191"/>
      <c r="AW19" s="191"/>
      <c r="AX19" s="191"/>
      <c r="AY19" s="191"/>
      <c r="AZ19" s="191"/>
      <c r="BA19" s="191"/>
      <c r="BB19" s="191"/>
      <c r="BC19" s="191"/>
      <c r="BD19" s="191"/>
      <c r="BE19" s="191"/>
      <c r="BF19" s="191"/>
      <c r="BG19" s="191"/>
      <c r="BH19" s="191"/>
      <c r="BI19" s="191"/>
      <c r="BJ19" s="191"/>
      <c r="BK19" s="191"/>
      <c r="BL19" s="191"/>
      <c r="BM19" s="191"/>
      <c r="BN19" s="191"/>
      <c r="BO19" s="191"/>
      <c r="BP19" s="191"/>
      <c r="BQ19" s="191"/>
      <c r="BR19" s="191"/>
      <c r="BS19" s="191"/>
      <c r="BT19" s="191"/>
      <c r="BU19" s="191"/>
      <c r="BV19" s="191"/>
      <c r="BW19" s="191"/>
      <c r="BX19" s="191"/>
      <c r="BY19" s="191"/>
      <c r="BZ19" s="191"/>
      <c r="CA19" s="191"/>
      <c r="CB19" s="191"/>
      <c r="CC19" s="191"/>
      <c r="CD19" s="191"/>
      <c r="CE19" s="191"/>
      <c r="CF19" s="191"/>
      <c r="CG19" s="191"/>
      <c r="CH19" s="191"/>
      <c r="CI19" s="191"/>
      <c r="CJ19" s="191"/>
      <c r="CK19" s="191"/>
      <c r="CL19" s="191"/>
      <c r="CM19" s="191"/>
      <c r="CN19" s="191"/>
      <c r="CO19" s="191"/>
      <c r="CP19" s="191"/>
      <c r="CQ19" s="191"/>
      <c r="CR19" s="191"/>
      <c r="CS19" s="191"/>
      <c r="CT19" s="191"/>
      <c r="CU19" s="191"/>
      <c r="CV19" s="191"/>
      <c r="CW19" s="191"/>
      <c r="CX19" s="191"/>
      <c r="CY19" s="191"/>
      <c r="CZ19" s="191"/>
      <c r="DA19" s="191"/>
      <c r="DB19" s="191"/>
      <c r="DC19" s="191"/>
      <c r="DD19" s="191"/>
      <c r="DE19" s="191"/>
      <c r="DF19" s="191"/>
      <c r="DG19" s="191"/>
      <c r="DH19" s="191"/>
      <c r="DI19" s="191"/>
      <c r="DJ19" s="191"/>
      <c r="DK19" s="191"/>
      <c r="DL19" s="191"/>
      <c r="DM19" s="191"/>
      <c r="DN19" s="191"/>
      <c r="DO19" s="191"/>
      <c r="DP19" s="191"/>
      <c r="DQ19" s="191"/>
      <c r="DR19" s="191"/>
      <c r="DS19" s="191"/>
      <c r="DT19" s="191"/>
      <c r="DU19" s="191"/>
      <c r="DV19" s="191"/>
      <c r="DW19" s="191"/>
      <c r="DX19" s="191"/>
      <c r="DY19" s="191"/>
      <c r="DZ19" s="191"/>
      <c r="EA19" s="191"/>
      <c r="EB19" s="191"/>
      <c r="EC19" s="191"/>
      <c r="ED19" s="191"/>
      <c r="EE19" s="191"/>
      <c r="EF19" s="191"/>
      <c r="EG19" s="191"/>
      <c r="EH19" s="191"/>
      <c r="EI19" s="191"/>
      <c r="EJ19" s="191"/>
      <c r="EK19" s="191"/>
      <c r="EL19" s="191"/>
      <c r="EM19" s="191"/>
      <c r="EN19" s="191"/>
      <c r="EO19" s="191"/>
      <c r="EP19" s="191"/>
      <c r="EQ19" s="191"/>
      <c r="ER19" s="191"/>
      <c r="ES19" s="191"/>
      <c r="ET19" s="191"/>
      <c r="EU19" s="191"/>
      <c r="EV19" s="191"/>
      <c r="EW19" s="191"/>
      <c r="EX19" s="191"/>
      <c r="EY19" s="191"/>
      <c r="EZ19" s="191"/>
      <c r="FA19" s="191"/>
      <c r="FB19" s="191"/>
      <c r="FC19" s="191"/>
      <c r="FD19" s="191"/>
      <c r="FE19" s="191"/>
      <c r="FF19" s="191"/>
      <c r="FG19" s="191"/>
      <c r="FH19" s="191"/>
      <c r="FI19" s="191"/>
      <c r="FJ19" s="191"/>
      <c r="FK19" s="191"/>
      <c r="FL19" s="191"/>
      <c r="FM19" s="191"/>
      <c r="FN19" s="191"/>
      <c r="FO19" s="191"/>
      <c r="FP19" s="191"/>
      <c r="FQ19" s="191"/>
      <c r="FR19" s="191"/>
      <c r="FS19" s="191"/>
      <c r="FT19" s="191"/>
      <c r="FU19" s="191"/>
      <c r="FV19" s="191"/>
      <c r="FW19" s="191"/>
      <c r="FX19" s="191"/>
      <c r="FY19" s="191"/>
      <c r="FZ19" s="191"/>
      <c r="GA19" s="191"/>
      <c r="GB19" s="191"/>
      <c r="GC19" s="191"/>
      <c r="GD19" s="191"/>
      <c r="GE19" s="191"/>
      <c r="GF19" s="191"/>
      <c r="GG19" s="191"/>
      <c r="GH19" s="191"/>
      <c r="GI19" s="191"/>
      <c r="GJ19" s="191"/>
      <c r="GK19" s="191"/>
      <c r="GL19" s="191"/>
      <c r="GM19" s="191"/>
      <c r="GN19" s="191"/>
      <c r="GO19" s="191"/>
      <c r="GP19" s="191"/>
      <c r="GQ19" s="191"/>
      <c r="GR19" s="191"/>
      <c r="GS19" s="191"/>
      <c r="GT19" s="191"/>
      <c r="GU19" s="191"/>
      <c r="GV19" s="191"/>
      <c r="GW19" s="191"/>
      <c r="GX19" s="191"/>
      <c r="GY19" s="191"/>
      <c r="GZ19" s="191"/>
      <c r="HA19" s="191"/>
      <c r="HB19" s="191"/>
      <c r="HC19" s="191"/>
      <c r="HD19" s="191"/>
      <c r="HE19" s="191"/>
      <c r="HF19" s="191"/>
      <c r="HG19" s="191"/>
      <c r="HH19" s="191"/>
      <c r="HI19" s="191"/>
      <c r="HJ19" s="191"/>
      <c r="HK19" s="191"/>
      <c r="HL19" s="191"/>
      <c r="HM19" s="191"/>
      <c r="HN19" s="191"/>
      <c r="HO19" s="191"/>
      <c r="HP19" s="191"/>
      <c r="HQ19" s="191"/>
      <c r="HR19" s="191"/>
      <c r="HS19" s="191"/>
      <c r="HT19" s="191"/>
      <c r="HU19" s="191"/>
      <c r="HV19" s="191"/>
      <c r="HW19" s="191"/>
      <c r="HX19" s="191"/>
      <c r="HY19" s="191"/>
      <c r="HZ19" s="191"/>
      <c r="IA19" s="191"/>
      <c r="IB19" s="191"/>
      <c r="IC19" s="191"/>
      <c r="ID19" s="191"/>
      <c r="IE19" s="191"/>
      <c r="IF19" s="191"/>
      <c r="IG19" s="191"/>
      <c r="IH19" s="191"/>
      <c r="II19" s="191"/>
      <c r="IJ19" s="191"/>
      <c r="IK19" s="191"/>
      <c r="IL19" s="191"/>
      <c r="IM19" s="191"/>
      <c r="IN19" s="191"/>
      <c r="IO19" s="191"/>
      <c r="IP19" s="191"/>
      <c r="IQ19" s="191"/>
      <c r="IR19" s="191"/>
      <c r="IS19" s="191"/>
      <c r="IT19" s="191"/>
      <c r="IU19" s="191"/>
    </row>
    <row r="20" spans="2:255" s="186" customFormat="1" ht="12.75" customHeight="1">
      <c r="B20" s="43" t="s">
        <v>1180</v>
      </c>
      <c r="C20" s="43" t="s">
        <v>1610</v>
      </c>
      <c r="D20" s="24">
        <v>1.0115240299999999</v>
      </c>
      <c r="E20" s="24">
        <v>9.1737287225926042E-2</v>
      </c>
      <c r="F20" s="24">
        <v>40.803869449999993</v>
      </c>
      <c r="G20" s="24">
        <v>2.9811740876486392</v>
      </c>
      <c r="H20" s="24">
        <v>48.288709060000009</v>
      </c>
      <c r="I20" s="24">
        <v>2.9010253229822798</v>
      </c>
      <c r="J20" s="24">
        <v>7.4848396100000159</v>
      </c>
      <c r="K20" s="24">
        <v>18.343455439126295</v>
      </c>
      <c r="M20" s="196"/>
      <c r="N20" s="197"/>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191"/>
      <c r="BE20" s="191"/>
      <c r="BF20" s="191"/>
      <c r="BG20" s="191"/>
      <c r="BH20" s="191"/>
      <c r="BI20" s="191"/>
      <c r="BJ20" s="191"/>
      <c r="BK20" s="191"/>
      <c r="BL20" s="191"/>
      <c r="BM20" s="191"/>
      <c r="BN20" s="191"/>
      <c r="BO20" s="191"/>
      <c r="BP20" s="191"/>
      <c r="BQ20" s="191"/>
      <c r="BR20" s="191"/>
      <c r="BS20" s="191"/>
      <c r="BT20" s="191"/>
      <c r="BU20" s="191"/>
      <c r="BV20" s="191"/>
      <c r="BW20" s="191"/>
      <c r="BX20" s="191"/>
      <c r="BY20" s="191"/>
      <c r="BZ20" s="191"/>
      <c r="CA20" s="191"/>
      <c r="CB20" s="191"/>
      <c r="CC20" s="191"/>
      <c r="CD20" s="191"/>
      <c r="CE20" s="191"/>
      <c r="CF20" s="191"/>
      <c r="CG20" s="191"/>
      <c r="CH20" s="191"/>
      <c r="CI20" s="191"/>
      <c r="CJ20" s="191"/>
      <c r="CK20" s="191"/>
      <c r="CL20" s="191"/>
      <c r="CM20" s="191"/>
      <c r="CN20" s="191"/>
      <c r="CO20" s="191"/>
      <c r="CP20" s="191"/>
      <c r="CQ20" s="191"/>
      <c r="CR20" s="191"/>
      <c r="CS20" s="191"/>
      <c r="CT20" s="191"/>
      <c r="CU20" s="191"/>
      <c r="CV20" s="191"/>
      <c r="CW20" s="191"/>
      <c r="CX20" s="191"/>
      <c r="CY20" s="191"/>
      <c r="CZ20" s="191"/>
      <c r="DA20" s="191"/>
      <c r="DB20" s="191"/>
      <c r="DC20" s="191"/>
      <c r="DD20" s="191"/>
      <c r="DE20" s="191"/>
      <c r="DF20" s="191"/>
      <c r="DG20" s="191"/>
      <c r="DH20" s="191"/>
      <c r="DI20" s="191"/>
      <c r="DJ20" s="191"/>
      <c r="DK20" s="191"/>
      <c r="DL20" s="191"/>
      <c r="DM20" s="191"/>
      <c r="DN20" s="191"/>
      <c r="DO20" s="191"/>
      <c r="DP20" s="191"/>
      <c r="DQ20" s="191"/>
      <c r="DR20" s="191"/>
      <c r="DS20" s="191"/>
      <c r="DT20" s="191"/>
      <c r="DU20" s="191"/>
      <c r="DV20" s="191"/>
      <c r="DW20" s="191"/>
      <c r="DX20" s="191"/>
      <c r="DY20" s="191"/>
      <c r="DZ20" s="191"/>
      <c r="EA20" s="191"/>
      <c r="EB20" s="191"/>
      <c r="EC20" s="191"/>
      <c r="ED20" s="191"/>
      <c r="EE20" s="191"/>
      <c r="EF20" s="191"/>
      <c r="EG20" s="191"/>
      <c r="EH20" s="191"/>
      <c r="EI20" s="191"/>
      <c r="EJ20" s="191"/>
      <c r="EK20" s="191"/>
      <c r="EL20" s="191"/>
      <c r="EM20" s="191"/>
      <c r="EN20" s="191"/>
      <c r="EO20" s="191"/>
      <c r="EP20" s="191"/>
      <c r="EQ20" s="191"/>
      <c r="ER20" s="191"/>
      <c r="ES20" s="191"/>
      <c r="ET20" s="191"/>
      <c r="EU20" s="191"/>
      <c r="EV20" s="191"/>
      <c r="EW20" s="191"/>
      <c r="EX20" s="191"/>
      <c r="EY20" s="191"/>
      <c r="EZ20" s="191"/>
      <c r="FA20" s="191"/>
      <c r="FB20" s="191"/>
      <c r="FC20" s="191"/>
      <c r="FD20" s="191"/>
      <c r="FE20" s="191"/>
      <c r="FF20" s="191"/>
      <c r="FG20" s="191"/>
      <c r="FH20" s="191"/>
      <c r="FI20" s="191"/>
      <c r="FJ20" s="191"/>
      <c r="FK20" s="191"/>
      <c r="FL20" s="191"/>
      <c r="FM20" s="191"/>
      <c r="FN20" s="191"/>
      <c r="FO20" s="191"/>
      <c r="FP20" s="191"/>
      <c r="FQ20" s="191"/>
      <c r="FR20" s="191"/>
      <c r="FS20" s="191"/>
      <c r="FT20" s="191"/>
      <c r="FU20" s="191"/>
      <c r="FV20" s="191"/>
      <c r="FW20" s="191"/>
      <c r="FX20" s="191"/>
      <c r="FY20" s="191"/>
      <c r="FZ20" s="191"/>
      <c r="GA20" s="191"/>
      <c r="GB20" s="191"/>
      <c r="GC20" s="191"/>
      <c r="GD20" s="191"/>
      <c r="GE20" s="191"/>
      <c r="GF20" s="191"/>
      <c r="GG20" s="191"/>
      <c r="GH20" s="191"/>
      <c r="GI20" s="191"/>
      <c r="GJ20" s="191"/>
      <c r="GK20" s="191"/>
      <c r="GL20" s="191"/>
      <c r="GM20" s="191"/>
      <c r="GN20" s="191"/>
      <c r="GO20" s="191"/>
      <c r="GP20" s="191"/>
      <c r="GQ20" s="191"/>
      <c r="GR20" s="191"/>
      <c r="GS20" s="191"/>
      <c r="GT20" s="191"/>
      <c r="GU20" s="191"/>
      <c r="GV20" s="191"/>
      <c r="GW20" s="191"/>
      <c r="GX20" s="191"/>
      <c r="GY20" s="191"/>
      <c r="GZ20" s="191"/>
      <c r="HA20" s="191"/>
      <c r="HB20" s="191"/>
      <c r="HC20" s="191"/>
      <c r="HD20" s="191"/>
      <c r="HE20" s="191"/>
      <c r="HF20" s="191"/>
      <c r="HG20" s="191"/>
      <c r="HH20" s="191"/>
      <c r="HI20" s="191"/>
      <c r="HJ20" s="191"/>
      <c r="HK20" s="191"/>
      <c r="HL20" s="191"/>
      <c r="HM20" s="191"/>
      <c r="HN20" s="191"/>
      <c r="HO20" s="191"/>
      <c r="HP20" s="191"/>
      <c r="HQ20" s="191"/>
      <c r="HR20" s="191"/>
      <c r="HS20" s="191"/>
      <c r="HT20" s="191"/>
      <c r="HU20" s="191"/>
      <c r="HV20" s="191"/>
      <c r="HW20" s="191"/>
      <c r="HX20" s="191"/>
      <c r="HY20" s="191"/>
      <c r="HZ20" s="191"/>
      <c r="IA20" s="191"/>
      <c r="IB20" s="191"/>
      <c r="IC20" s="191"/>
      <c r="ID20" s="191"/>
      <c r="IE20" s="191"/>
      <c r="IF20" s="191"/>
      <c r="IG20" s="191"/>
      <c r="IH20" s="191"/>
      <c r="II20" s="191"/>
      <c r="IJ20" s="191"/>
      <c r="IK20" s="191"/>
      <c r="IL20" s="191"/>
      <c r="IM20" s="191"/>
      <c r="IN20" s="191"/>
      <c r="IO20" s="191"/>
      <c r="IP20" s="191"/>
      <c r="IQ20" s="191"/>
      <c r="IR20" s="191"/>
      <c r="IS20" s="191"/>
      <c r="IT20" s="191"/>
      <c r="IU20" s="191"/>
    </row>
    <row r="21" spans="2:255" s="186" customFormat="1" ht="12.75" customHeight="1">
      <c r="B21" s="43" t="s">
        <v>1182</v>
      </c>
      <c r="C21" s="43" t="s">
        <v>1183</v>
      </c>
      <c r="D21" s="24">
        <v>1.3408799999999998E-2</v>
      </c>
      <c r="E21" s="24">
        <v>1.2160728766423838E-3</v>
      </c>
      <c r="F21" s="24">
        <v>3.4352759999999996E-2</v>
      </c>
      <c r="G21" s="24">
        <v>2.509849171944468E-3</v>
      </c>
      <c r="H21" s="24">
        <v>3.969048E-2</v>
      </c>
      <c r="I21" s="24">
        <v>2.3844722669693523E-3</v>
      </c>
      <c r="J21" s="24">
        <v>5.3377200000000041E-3</v>
      </c>
      <c r="K21" s="24">
        <v>15.537965508448243</v>
      </c>
      <c r="M21" s="196"/>
      <c r="N21" s="197"/>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c r="AV21" s="191"/>
      <c r="AW21" s="191"/>
      <c r="AX21" s="191"/>
      <c r="AY21" s="191"/>
      <c r="AZ21" s="191"/>
      <c r="BA21" s="191"/>
      <c r="BB21" s="191"/>
      <c r="BC21" s="191"/>
      <c r="BD21" s="191"/>
      <c r="BE21" s="191"/>
      <c r="BF21" s="191"/>
      <c r="BG21" s="191"/>
      <c r="BH21" s="191"/>
      <c r="BI21" s="191"/>
      <c r="BJ21" s="191"/>
      <c r="BK21" s="191"/>
      <c r="BL21" s="191"/>
      <c r="BM21" s="191"/>
      <c r="BN21" s="191"/>
      <c r="BO21" s="191"/>
      <c r="BP21" s="191"/>
      <c r="BQ21" s="191"/>
      <c r="BR21" s="191"/>
      <c r="BS21" s="191"/>
      <c r="BT21" s="191"/>
      <c r="BU21" s="191"/>
      <c r="BV21" s="191"/>
      <c r="BW21" s="191"/>
      <c r="BX21" s="191"/>
      <c r="BY21" s="191"/>
      <c r="BZ21" s="191"/>
      <c r="CA21" s="191"/>
      <c r="CB21" s="191"/>
      <c r="CC21" s="191"/>
      <c r="CD21" s="191"/>
      <c r="CE21" s="191"/>
      <c r="CF21" s="191"/>
      <c r="CG21" s="191"/>
      <c r="CH21" s="191"/>
      <c r="CI21" s="191"/>
      <c r="CJ21" s="191"/>
      <c r="CK21" s="191"/>
      <c r="CL21" s="191"/>
      <c r="CM21" s="191"/>
      <c r="CN21" s="191"/>
      <c r="CO21" s="191"/>
      <c r="CP21" s="191"/>
      <c r="CQ21" s="191"/>
      <c r="CR21" s="191"/>
      <c r="CS21" s="191"/>
      <c r="CT21" s="191"/>
      <c r="CU21" s="191"/>
      <c r="CV21" s="191"/>
      <c r="CW21" s="191"/>
      <c r="CX21" s="191"/>
      <c r="CY21" s="191"/>
      <c r="CZ21" s="191"/>
      <c r="DA21" s="191"/>
      <c r="DB21" s="191"/>
      <c r="DC21" s="191"/>
      <c r="DD21" s="191"/>
      <c r="DE21" s="191"/>
      <c r="DF21" s="191"/>
      <c r="DG21" s="191"/>
      <c r="DH21" s="191"/>
      <c r="DI21" s="191"/>
      <c r="DJ21" s="191"/>
      <c r="DK21" s="191"/>
      <c r="DL21" s="191"/>
      <c r="DM21" s="191"/>
      <c r="DN21" s="191"/>
      <c r="DO21" s="191"/>
      <c r="DP21" s="191"/>
      <c r="DQ21" s="191"/>
      <c r="DR21" s="191"/>
      <c r="DS21" s="191"/>
      <c r="DT21" s="191"/>
      <c r="DU21" s="191"/>
      <c r="DV21" s="191"/>
      <c r="DW21" s="191"/>
      <c r="DX21" s="191"/>
      <c r="DY21" s="191"/>
      <c r="DZ21" s="191"/>
      <c r="EA21" s="191"/>
      <c r="EB21" s="191"/>
      <c r="EC21" s="191"/>
      <c r="ED21" s="191"/>
      <c r="EE21" s="191"/>
      <c r="EF21" s="191"/>
      <c r="EG21" s="191"/>
      <c r="EH21" s="191"/>
      <c r="EI21" s="191"/>
      <c r="EJ21" s="191"/>
      <c r="EK21" s="191"/>
      <c r="EL21" s="191"/>
      <c r="EM21" s="191"/>
      <c r="EN21" s="191"/>
      <c r="EO21" s="191"/>
      <c r="EP21" s="191"/>
      <c r="EQ21" s="191"/>
      <c r="ER21" s="191"/>
      <c r="ES21" s="191"/>
      <c r="ET21" s="191"/>
      <c r="EU21" s="191"/>
      <c r="EV21" s="191"/>
      <c r="EW21" s="191"/>
      <c r="EX21" s="191"/>
      <c r="EY21" s="191"/>
      <c r="EZ21" s="191"/>
      <c r="FA21" s="191"/>
      <c r="FB21" s="191"/>
      <c r="FC21" s="191"/>
      <c r="FD21" s="191"/>
      <c r="FE21" s="191"/>
      <c r="FF21" s="191"/>
      <c r="FG21" s="191"/>
      <c r="FH21" s="191"/>
      <c r="FI21" s="191"/>
      <c r="FJ21" s="191"/>
      <c r="FK21" s="191"/>
      <c r="FL21" s="191"/>
      <c r="FM21" s="191"/>
      <c r="FN21" s="191"/>
      <c r="FO21" s="191"/>
      <c r="FP21" s="191"/>
      <c r="FQ21" s="191"/>
      <c r="FR21" s="191"/>
      <c r="FS21" s="191"/>
      <c r="FT21" s="191"/>
      <c r="FU21" s="191"/>
      <c r="FV21" s="191"/>
      <c r="FW21" s="191"/>
      <c r="FX21" s="191"/>
      <c r="FY21" s="191"/>
      <c r="FZ21" s="191"/>
      <c r="GA21" s="191"/>
      <c r="GB21" s="191"/>
      <c r="GC21" s="191"/>
      <c r="GD21" s="191"/>
      <c r="GE21" s="191"/>
      <c r="GF21" s="191"/>
      <c r="GG21" s="191"/>
      <c r="GH21" s="191"/>
      <c r="GI21" s="191"/>
      <c r="GJ21" s="191"/>
      <c r="GK21" s="191"/>
      <c r="GL21" s="191"/>
      <c r="GM21" s="191"/>
      <c r="GN21" s="191"/>
      <c r="GO21" s="191"/>
      <c r="GP21" s="191"/>
      <c r="GQ21" s="191"/>
      <c r="GR21" s="191"/>
      <c r="GS21" s="191"/>
      <c r="GT21" s="191"/>
      <c r="GU21" s="191"/>
      <c r="GV21" s="191"/>
      <c r="GW21" s="191"/>
      <c r="GX21" s="191"/>
      <c r="GY21" s="191"/>
      <c r="GZ21" s="191"/>
      <c r="HA21" s="191"/>
      <c r="HB21" s="191"/>
      <c r="HC21" s="191"/>
      <c r="HD21" s="191"/>
      <c r="HE21" s="191"/>
      <c r="HF21" s="191"/>
      <c r="HG21" s="191"/>
      <c r="HH21" s="191"/>
      <c r="HI21" s="191"/>
      <c r="HJ21" s="191"/>
      <c r="HK21" s="191"/>
      <c r="HL21" s="191"/>
      <c r="HM21" s="191"/>
      <c r="HN21" s="191"/>
      <c r="HO21" s="191"/>
      <c r="HP21" s="191"/>
      <c r="HQ21" s="191"/>
      <c r="HR21" s="191"/>
      <c r="HS21" s="191"/>
      <c r="HT21" s="191"/>
      <c r="HU21" s="191"/>
      <c r="HV21" s="191"/>
      <c r="HW21" s="191"/>
      <c r="HX21" s="191"/>
      <c r="HY21" s="191"/>
      <c r="HZ21" s="191"/>
      <c r="IA21" s="191"/>
      <c r="IB21" s="191"/>
      <c r="IC21" s="191"/>
      <c r="ID21" s="191"/>
      <c r="IE21" s="191"/>
      <c r="IF21" s="191"/>
      <c r="IG21" s="191"/>
      <c r="IH21" s="191"/>
      <c r="II21" s="191"/>
      <c r="IJ21" s="191"/>
      <c r="IK21" s="191"/>
      <c r="IL21" s="191"/>
      <c r="IM21" s="191"/>
      <c r="IN21" s="191"/>
      <c r="IO21" s="191"/>
      <c r="IP21" s="191"/>
      <c r="IQ21" s="191"/>
      <c r="IR21" s="191"/>
      <c r="IS21" s="191"/>
      <c r="IT21" s="191"/>
      <c r="IU21" s="191"/>
    </row>
    <row r="22" spans="2:255" s="186" customFormat="1" ht="12.75" customHeight="1">
      <c r="B22" s="43" t="s">
        <v>1184</v>
      </c>
      <c r="C22" s="43" t="s">
        <v>69</v>
      </c>
      <c r="D22" s="24">
        <v>0</v>
      </c>
      <c r="E22" s="24">
        <v>0</v>
      </c>
      <c r="F22" s="24">
        <v>0</v>
      </c>
      <c r="G22" s="24">
        <v>0</v>
      </c>
      <c r="H22" s="24">
        <v>0</v>
      </c>
      <c r="I22" s="24">
        <v>0</v>
      </c>
      <c r="J22" s="24">
        <v>0</v>
      </c>
      <c r="K22" s="24" t="s">
        <v>1148</v>
      </c>
      <c r="M22" s="196"/>
      <c r="N22" s="197"/>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c r="AV22" s="191"/>
      <c r="AW22" s="191"/>
      <c r="AX22" s="191"/>
      <c r="AY22" s="191"/>
      <c r="AZ22" s="191"/>
      <c r="BA22" s="191"/>
      <c r="BB22" s="191"/>
      <c r="BC22" s="191"/>
      <c r="BD22" s="191"/>
      <c r="BE22" s="191"/>
      <c r="BF22" s="191"/>
      <c r="BG22" s="191"/>
      <c r="BH22" s="191"/>
      <c r="BI22" s="191"/>
      <c r="BJ22" s="191"/>
      <c r="BK22" s="191"/>
      <c r="BL22" s="191"/>
      <c r="BM22" s="191"/>
      <c r="BN22" s="191"/>
      <c r="BO22" s="191"/>
      <c r="BP22" s="191"/>
      <c r="BQ22" s="191"/>
      <c r="BR22" s="191"/>
      <c r="BS22" s="191"/>
      <c r="BT22" s="191"/>
      <c r="BU22" s="191"/>
      <c r="BV22" s="191"/>
      <c r="BW22" s="191"/>
      <c r="BX22" s="191"/>
      <c r="BY22" s="191"/>
      <c r="BZ22" s="191"/>
      <c r="CA22" s="191"/>
      <c r="CB22" s="191"/>
      <c r="CC22" s="191"/>
      <c r="CD22" s="191"/>
      <c r="CE22" s="191"/>
      <c r="CF22" s="191"/>
      <c r="CG22" s="191"/>
      <c r="CH22" s="191"/>
      <c r="CI22" s="191"/>
      <c r="CJ22" s="191"/>
      <c r="CK22" s="191"/>
      <c r="CL22" s="191"/>
      <c r="CM22" s="191"/>
      <c r="CN22" s="191"/>
      <c r="CO22" s="191"/>
      <c r="CP22" s="191"/>
      <c r="CQ22" s="191"/>
      <c r="CR22" s="191"/>
      <c r="CS22" s="191"/>
      <c r="CT22" s="191"/>
      <c r="CU22" s="191"/>
      <c r="CV22" s="191"/>
      <c r="CW22" s="191"/>
      <c r="CX22" s="191"/>
      <c r="CY22" s="191"/>
      <c r="CZ22" s="191"/>
      <c r="DA22" s="191"/>
      <c r="DB22" s="191"/>
      <c r="DC22" s="191"/>
      <c r="DD22" s="191"/>
      <c r="DE22" s="191"/>
      <c r="DF22" s="191"/>
      <c r="DG22" s="191"/>
      <c r="DH22" s="191"/>
      <c r="DI22" s="191"/>
      <c r="DJ22" s="191"/>
      <c r="DK22" s="191"/>
      <c r="DL22" s="191"/>
      <c r="DM22" s="191"/>
      <c r="DN22" s="191"/>
      <c r="DO22" s="191"/>
      <c r="DP22" s="191"/>
      <c r="DQ22" s="191"/>
      <c r="DR22" s="191"/>
      <c r="DS22" s="191"/>
      <c r="DT22" s="191"/>
      <c r="DU22" s="191"/>
      <c r="DV22" s="191"/>
      <c r="DW22" s="191"/>
      <c r="DX22" s="191"/>
      <c r="DY22" s="191"/>
      <c r="DZ22" s="191"/>
      <c r="EA22" s="191"/>
      <c r="EB22" s="191"/>
      <c r="EC22" s="191"/>
      <c r="ED22" s="191"/>
      <c r="EE22" s="191"/>
      <c r="EF22" s="191"/>
      <c r="EG22" s="191"/>
      <c r="EH22" s="191"/>
      <c r="EI22" s="191"/>
      <c r="EJ22" s="191"/>
      <c r="EK22" s="191"/>
      <c r="EL22" s="191"/>
      <c r="EM22" s="191"/>
      <c r="EN22" s="191"/>
      <c r="EO22" s="191"/>
      <c r="EP22" s="191"/>
      <c r="EQ22" s="191"/>
      <c r="ER22" s="191"/>
      <c r="ES22" s="191"/>
      <c r="ET22" s="191"/>
      <c r="EU22" s="191"/>
      <c r="EV22" s="191"/>
      <c r="EW22" s="191"/>
      <c r="EX22" s="191"/>
      <c r="EY22" s="191"/>
      <c r="EZ22" s="191"/>
      <c r="FA22" s="191"/>
      <c r="FB22" s="191"/>
      <c r="FC22" s="191"/>
      <c r="FD22" s="191"/>
      <c r="FE22" s="191"/>
      <c r="FF22" s="191"/>
      <c r="FG22" s="191"/>
      <c r="FH22" s="191"/>
      <c r="FI22" s="191"/>
      <c r="FJ22" s="191"/>
      <c r="FK22" s="191"/>
      <c r="FL22" s="191"/>
      <c r="FM22" s="191"/>
      <c r="FN22" s="191"/>
      <c r="FO22" s="191"/>
      <c r="FP22" s="191"/>
      <c r="FQ22" s="191"/>
      <c r="FR22" s="191"/>
      <c r="FS22" s="191"/>
      <c r="FT22" s="191"/>
      <c r="FU22" s="191"/>
      <c r="FV22" s="191"/>
      <c r="FW22" s="191"/>
      <c r="FX22" s="191"/>
      <c r="FY22" s="191"/>
      <c r="FZ22" s="191"/>
      <c r="GA22" s="191"/>
      <c r="GB22" s="191"/>
      <c r="GC22" s="191"/>
      <c r="GD22" s="191"/>
      <c r="GE22" s="191"/>
      <c r="GF22" s="191"/>
      <c r="GG22" s="191"/>
      <c r="GH22" s="191"/>
      <c r="GI22" s="191"/>
      <c r="GJ22" s="191"/>
      <c r="GK22" s="191"/>
      <c r="GL22" s="191"/>
      <c r="GM22" s="191"/>
      <c r="GN22" s="191"/>
      <c r="GO22" s="191"/>
      <c r="GP22" s="191"/>
      <c r="GQ22" s="191"/>
      <c r="GR22" s="191"/>
      <c r="GS22" s="191"/>
      <c r="GT22" s="191"/>
      <c r="GU22" s="191"/>
      <c r="GV22" s="191"/>
      <c r="GW22" s="191"/>
      <c r="GX22" s="191"/>
      <c r="GY22" s="191"/>
      <c r="GZ22" s="191"/>
      <c r="HA22" s="191"/>
      <c r="HB22" s="191"/>
      <c r="HC22" s="191"/>
      <c r="HD22" s="191"/>
      <c r="HE22" s="191"/>
      <c r="HF22" s="191"/>
      <c r="HG22" s="191"/>
      <c r="HH22" s="191"/>
      <c r="HI22" s="191"/>
      <c r="HJ22" s="191"/>
      <c r="HK22" s="191"/>
      <c r="HL22" s="191"/>
      <c r="HM22" s="191"/>
      <c r="HN22" s="191"/>
      <c r="HO22" s="191"/>
      <c r="HP22" s="191"/>
      <c r="HQ22" s="191"/>
      <c r="HR22" s="191"/>
      <c r="HS22" s="191"/>
      <c r="HT22" s="191"/>
      <c r="HU22" s="191"/>
      <c r="HV22" s="191"/>
      <c r="HW22" s="191"/>
      <c r="HX22" s="191"/>
      <c r="HY22" s="191"/>
      <c r="HZ22" s="191"/>
      <c r="IA22" s="191"/>
      <c r="IB22" s="191"/>
      <c r="IC22" s="191"/>
      <c r="ID22" s="191"/>
      <c r="IE22" s="191"/>
      <c r="IF22" s="191"/>
      <c r="IG22" s="191"/>
      <c r="IH22" s="191"/>
      <c r="II22" s="191"/>
      <c r="IJ22" s="191"/>
      <c r="IK22" s="191"/>
      <c r="IL22" s="191"/>
      <c r="IM22" s="191"/>
      <c r="IN22" s="191"/>
      <c r="IO22" s="191"/>
      <c r="IP22" s="191"/>
      <c r="IQ22" s="191"/>
      <c r="IR22" s="191"/>
      <c r="IS22" s="191"/>
      <c r="IT22" s="191"/>
      <c r="IU22" s="191"/>
    </row>
    <row r="23" spans="2:255" s="186" customFormat="1" ht="12.75" customHeight="1">
      <c r="B23" s="43" t="s">
        <v>1185</v>
      </c>
      <c r="C23" s="43" t="s">
        <v>1186</v>
      </c>
      <c r="D23" s="24">
        <v>31.946304179999967</v>
      </c>
      <c r="E23" s="24">
        <v>2.8972789527970568</v>
      </c>
      <c r="F23" s="24">
        <v>33.190103230000005</v>
      </c>
      <c r="G23" s="24">
        <v>2.4249042321073162</v>
      </c>
      <c r="H23" s="24">
        <v>33.912217209999994</v>
      </c>
      <c r="I23" s="24">
        <v>2.0373334222384254</v>
      </c>
      <c r="J23" s="24">
        <v>0.72211397999998894</v>
      </c>
      <c r="K23" s="24">
        <v>2.1756906719930948</v>
      </c>
      <c r="M23" s="196"/>
      <c r="N23" s="197"/>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1"/>
      <c r="AW23" s="191"/>
      <c r="AX23" s="191"/>
      <c r="AY23" s="191"/>
      <c r="AZ23" s="191"/>
      <c r="BA23" s="191"/>
      <c r="BB23" s="191"/>
      <c r="BC23" s="191"/>
      <c r="BD23" s="191"/>
      <c r="BE23" s="191"/>
      <c r="BF23" s="191"/>
      <c r="BG23" s="191"/>
      <c r="BH23" s="191"/>
      <c r="BI23" s="191"/>
      <c r="BJ23" s="191"/>
      <c r="BK23" s="191"/>
      <c r="BL23" s="191"/>
      <c r="BM23" s="191"/>
      <c r="BN23" s="191"/>
      <c r="BO23" s="191"/>
      <c r="BP23" s="191"/>
      <c r="BQ23" s="191"/>
      <c r="BR23" s="191"/>
      <c r="BS23" s="191"/>
      <c r="BT23" s="191"/>
      <c r="BU23" s="191"/>
      <c r="BV23" s="191"/>
      <c r="BW23" s="191"/>
      <c r="BX23" s="191"/>
      <c r="BY23" s="191"/>
      <c r="BZ23" s="191"/>
      <c r="CA23" s="191"/>
      <c r="CB23" s="191"/>
      <c r="CC23" s="191"/>
      <c r="CD23" s="191"/>
      <c r="CE23" s="191"/>
      <c r="CF23" s="191"/>
      <c r="CG23" s="191"/>
      <c r="CH23" s="191"/>
      <c r="CI23" s="191"/>
      <c r="CJ23" s="191"/>
      <c r="CK23" s="191"/>
      <c r="CL23" s="191"/>
      <c r="CM23" s="191"/>
      <c r="CN23" s="191"/>
      <c r="CO23" s="191"/>
      <c r="CP23" s="191"/>
      <c r="CQ23" s="191"/>
      <c r="CR23" s="191"/>
      <c r="CS23" s="191"/>
      <c r="CT23" s="191"/>
      <c r="CU23" s="191"/>
      <c r="CV23" s="191"/>
      <c r="CW23" s="191"/>
      <c r="CX23" s="191"/>
      <c r="CY23" s="191"/>
      <c r="CZ23" s="191"/>
      <c r="DA23" s="191"/>
      <c r="DB23" s="191"/>
      <c r="DC23" s="191"/>
      <c r="DD23" s="191"/>
      <c r="DE23" s="191"/>
      <c r="DF23" s="191"/>
      <c r="DG23" s="191"/>
      <c r="DH23" s="191"/>
      <c r="DI23" s="191"/>
      <c r="DJ23" s="191"/>
      <c r="DK23" s="191"/>
      <c r="DL23" s="191"/>
      <c r="DM23" s="191"/>
      <c r="DN23" s="191"/>
      <c r="DO23" s="191"/>
      <c r="DP23" s="191"/>
      <c r="DQ23" s="191"/>
      <c r="DR23" s="191"/>
      <c r="DS23" s="191"/>
      <c r="DT23" s="191"/>
      <c r="DU23" s="191"/>
      <c r="DV23" s="191"/>
      <c r="DW23" s="191"/>
      <c r="DX23" s="191"/>
      <c r="DY23" s="191"/>
      <c r="DZ23" s="191"/>
      <c r="EA23" s="191"/>
      <c r="EB23" s="191"/>
      <c r="EC23" s="191"/>
      <c r="ED23" s="191"/>
      <c r="EE23" s="191"/>
      <c r="EF23" s="191"/>
      <c r="EG23" s="191"/>
      <c r="EH23" s="191"/>
      <c r="EI23" s="191"/>
      <c r="EJ23" s="191"/>
      <c r="EK23" s="191"/>
      <c r="EL23" s="191"/>
      <c r="EM23" s="191"/>
      <c r="EN23" s="191"/>
      <c r="EO23" s="191"/>
      <c r="EP23" s="191"/>
      <c r="EQ23" s="191"/>
      <c r="ER23" s="191"/>
      <c r="ES23" s="191"/>
      <c r="ET23" s="191"/>
      <c r="EU23" s="191"/>
      <c r="EV23" s="191"/>
      <c r="EW23" s="191"/>
      <c r="EX23" s="191"/>
      <c r="EY23" s="191"/>
      <c r="EZ23" s="191"/>
      <c r="FA23" s="191"/>
      <c r="FB23" s="191"/>
      <c r="FC23" s="191"/>
      <c r="FD23" s="191"/>
      <c r="FE23" s="191"/>
      <c r="FF23" s="191"/>
      <c r="FG23" s="191"/>
      <c r="FH23" s="191"/>
      <c r="FI23" s="191"/>
      <c r="FJ23" s="191"/>
      <c r="FK23" s="191"/>
      <c r="FL23" s="191"/>
      <c r="FM23" s="191"/>
      <c r="FN23" s="191"/>
      <c r="FO23" s="191"/>
      <c r="FP23" s="191"/>
      <c r="FQ23" s="191"/>
      <c r="FR23" s="191"/>
      <c r="FS23" s="191"/>
      <c r="FT23" s="191"/>
      <c r="FU23" s="191"/>
      <c r="FV23" s="191"/>
      <c r="FW23" s="191"/>
      <c r="FX23" s="191"/>
      <c r="FY23" s="191"/>
      <c r="FZ23" s="191"/>
      <c r="GA23" s="191"/>
      <c r="GB23" s="191"/>
      <c r="GC23" s="191"/>
      <c r="GD23" s="191"/>
      <c r="GE23" s="191"/>
      <c r="GF23" s="191"/>
      <c r="GG23" s="191"/>
      <c r="GH23" s="191"/>
      <c r="GI23" s="191"/>
      <c r="GJ23" s="191"/>
      <c r="GK23" s="191"/>
      <c r="GL23" s="191"/>
      <c r="GM23" s="191"/>
      <c r="GN23" s="191"/>
      <c r="GO23" s="191"/>
      <c r="GP23" s="191"/>
      <c r="GQ23" s="191"/>
      <c r="GR23" s="191"/>
      <c r="GS23" s="191"/>
      <c r="GT23" s="191"/>
      <c r="GU23" s="191"/>
      <c r="GV23" s="191"/>
      <c r="GW23" s="191"/>
      <c r="GX23" s="191"/>
      <c r="GY23" s="191"/>
      <c r="GZ23" s="191"/>
      <c r="HA23" s="191"/>
      <c r="HB23" s="191"/>
      <c r="HC23" s="191"/>
      <c r="HD23" s="191"/>
      <c r="HE23" s="191"/>
      <c r="HF23" s="191"/>
      <c r="HG23" s="191"/>
      <c r="HH23" s="191"/>
      <c r="HI23" s="191"/>
      <c r="HJ23" s="191"/>
      <c r="HK23" s="191"/>
      <c r="HL23" s="191"/>
      <c r="HM23" s="191"/>
      <c r="HN23" s="191"/>
      <c r="HO23" s="191"/>
      <c r="HP23" s="191"/>
      <c r="HQ23" s="191"/>
      <c r="HR23" s="191"/>
      <c r="HS23" s="191"/>
      <c r="HT23" s="191"/>
      <c r="HU23" s="191"/>
      <c r="HV23" s="191"/>
      <c r="HW23" s="191"/>
      <c r="HX23" s="191"/>
      <c r="HY23" s="191"/>
      <c r="HZ23" s="191"/>
      <c r="IA23" s="191"/>
      <c r="IB23" s="191"/>
      <c r="IC23" s="191"/>
      <c r="ID23" s="191"/>
      <c r="IE23" s="191"/>
      <c r="IF23" s="191"/>
      <c r="IG23" s="191"/>
      <c r="IH23" s="191"/>
      <c r="II23" s="191"/>
      <c r="IJ23" s="191"/>
      <c r="IK23" s="191"/>
      <c r="IL23" s="191"/>
      <c r="IM23" s="191"/>
      <c r="IN23" s="191"/>
      <c r="IO23" s="191"/>
      <c r="IP23" s="191"/>
      <c r="IQ23" s="191"/>
      <c r="IR23" s="191"/>
      <c r="IS23" s="191"/>
      <c r="IT23" s="191"/>
      <c r="IU23" s="191"/>
    </row>
    <row r="24" spans="2:255" s="186" customFormat="1" ht="12.75" customHeight="1">
      <c r="B24" s="43" t="s">
        <v>1187</v>
      </c>
      <c r="C24" s="43" t="s">
        <v>1188</v>
      </c>
      <c r="D24" s="24">
        <v>2.2404643099999988</v>
      </c>
      <c r="E24" s="24">
        <v>0.20319252121564144</v>
      </c>
      <c r="F24" s="24">
        <v>2.33920482</v>
      </c>
      <c r="G24" s="24">
        <v>0.17090479136132028</v>
      </c>
      <c r="H24" s="24">
        <v>2.7482589199999996</v>
      </c>
      <c r="I24" s="24">
        <v>0.16510627176066259</v>
      </c>
      <c r="J24" s="24">
        <v>0.40905409999999964</v>
      </c>
      <c r="K24" s="24">
        <v>17.486886847300514</v>
      </c>
      <c r="M24" s="196"/>
      <c r="N24" s="197"/>
      <c r="P24" s="191"/>
      <c r="Q24" s="191"/>
      <c r="R24" s="191"/>
      <c r="S24" s="191"/>
      <c r="T24" s="191"/>
      <c r="U24" s="191"/>
      <c r="V24" s="191"/>
      <c r="W24" s="191"/>
      <c r="X24" s="191"/>
      <c r="Y24" s="191"/>
      <c r="Z24" s="191"/>
      <c r="AA24" s="191"/>
      <c r="AB24" s="191"/>
      <c r="AC24" s="191"/>
      <c r="AD24" s="191"/>
      <c r="AE24" s="191"/>
      <c r="AF24" s="191"/>
      <c r="AG24" s="191"/>
      <c r="AH24" s="191"/>
      <c r="AI24" s="191"/>
      <c r="AJ24" s="191"/>
      <c r="AK24" s="191"/>
      <c r="AL24" s="191"/>
      <c r="AM24" s="191"/>
      <c r="AN24" s="191"/>
      <c r="AO24" s="191"/>
      <c r="AP24" s="191"/>
      <c r="AQ24" s="191"/>
      <c r="AR24" s="191"/>
      <c r="AS24" s="191"/>
      <c r="AT24" s="191"/>
      <c r="AU24" s="191"/>
      <c r="AV24" s="191"/>
      <c r="AW24" s="191"/>
      <c r="AX24" s="191"/>
      <c r="AY24" s="191"/>
      <c r="AZ24" s="191"/>
      <c r="BA24" s="191"/>
      <c r="BB24" s="191"/>
      <c r="BC24" s="191"/>
      <c r="BD24" s="191"/>
      <c r="BE24" s="191"/>
      <c r="BF24" s="191"/>
      <c r="BG24" s="191"/>
      <c r="BH24" s="191"/>
      <c r="BI24" s="191"/>
      <c r="BJ24" s="191"/>
      <c r="BK24" s="191"/>
      <c r="BL24" s="191"/>
      <c r="BM24" s="191"/>
      <c r="BN24" s="191"/>
      <c r="BO24" s="191"/>
      <c r="BP24" s="191"/>
      <c r="BQ24" s="191"/>
      <c r="BR24" s="191"/>
      <c r="BS24" s="191"/>
      <c r="BT24" s="191"/>
      <c r="BU24" s="191"/>
      <c r="BV24" s="191"/>
      <c r="BW24" s="191"/>
      <c r="BX24" s="191"/>
      <c r="BY24" s="191"/>
      <c r="BZ24" s="191"/>
      <c r="CA24" s="191"/>
      <c r="CB24" s="191"/>
      <c r="CC24" s="191"/>
      <c r="CD24" s="191"/>
      <c r="CE24" s="191"/>
      <c r="CF24" s="191"/>
      <c r="CG24" s="191"/>
      <c r="CH24" s="191"/>
      <c r="CI24" s="191"/>
      <c r="CJ24" s="191"/>
      <c r="CK24" s="191"/>
      <c r="CL24" s="191"/>
      <c r="CM24" s="191"/>
      <c r="CN24" s="191"/>
      <c r="CO24" s="191"/>
      <c r="CP24" s="191"/>
      <c r="CQ24" s="191"/>
      <c r="CR24" s="191"/>
      <c r="CS24" s="191"/>
      <c r="CT24" s="191"/>
      <c r="CU24" s="191"/>
      <c r="CV24" s="191"/>
      <c r="CW24" s="191"/>
      <c r="CX24" s="191"/>
      <c r="CY24" s="191"/>
      <c r="CZ24" s="191"/>
      <c r="DA24" s="191"/>
      <c r="DB24" s="191"/>
      <c r="DC24" s="191"/>
      <c r="DD24" s="191"/>
      <c r="DE24" s="191"/>
      <c r="DF24" s="191"/>
      <c r="DG24" s="191"/>
      <c r="DH24" s="191"/>
      <c r="DI24" s="191"/>
      <c r="DJ24" s="191"/>
      <c r="DK24" s="191"/>
      <c r="DL24" s="191"/>
      <c r="DM24" s="191"/>
      <c r="DN24" s="191"/>
      <c r="DO24" s="191"/>
      <c r="DP24" s="191"/>
      <c r="DQ24" s="191"/>
      <c r="DR24" s="191"/>
      <c r="DS24" s="191"/>
      <c r="DT24" s="191"/>
      <c r="DU24" s="191"/>
      <c r="DV24" s="191"/>
      <c r="DW24" s="191"/>
      <c r="DX24" s="191"/>
      <c r="DY24" s="191"/>
      <c r="DZ24" s="191"/>
      <c r="EA24" s="191"/>
      <c r="EB24" s="191"/>
      <c r="EC24" s="191"/>
      <c r="ED24" s="191"/>
      <c r="EE24" s="191"/>
      <c r="EF24" s="191"/>
      <c r="EG24" s="191"/>
      <c r="EH24" s="191"/>
      <c r="EI24" s="191"/>
      <c r="EJ24" s="191"/>
      <c r="EK24" s="191"/>
      <c r="EL24" s="191"/>
      <c r="EM24" s="191"/>
      <c r="EN24" s="191"/>
      <c r="EO24" s="191"/>
      <c r="EP24" s="191"/>
      <c r="EQ24" s="191"/>
      <c r="ER24" s="191"/>
      <c r="ES24" s="191"/>
      <c r="ET24" s="191"/>
      <c r="EU24" s="191"/>
      <c r="EV24" s="191"/>
      <c r="EW24" s="191"/>
      <c r="EX24" s="191"/>
      <c r="EY24" s="191"/>
      <c r="EZ24" s="191"/>
      <c r="FA24" s="191"/>
      <c r="FB24" s="191"/>
      <c r="FC24" s="191"/>
      <c r="FD24" s="191"/>
      <c r="FE24" s="191"/>
      <c r="FF24" s="191"/>
      <c r="FG24" s="191"/>
      <c r="FH24" s="191"/>
      <c r="FI24" s="191"/>
      <c r="FJ24" s="191"/>
      <c r="FK24" s="191"/>
      <c r="FL24" s="191"/>
      <c r="FM24" s="191"/>
      <c r="FN24" s="191"/>
      <c r="FO24" s="191"/>
      <c r="FP24" s="191"/>
      <c r="FQ24" s="191"/>
      <c r="FR24" s="191"/>
      <c r="FS24" s="191"/>
      <c r="FT24" s="191"/>
      <c r="FU24" s="191"/>
      <c r="FV24" s="191"/>
      <c r="FW24" s="191"/>
      <c r="FX24" s="191"/>
      <c r="FY24" s="191"/>
      <c r="FZ24" s="191"/>
      <c r="GA24" s="191"/>
      <c r="GB24" s="191"/>
      <c r="GC24" s="191"/>
      <c r="GD24" s="191"/>
      <c r="GE24" s="191"/>
      <c r="GF24" s="191"/>
      <c r="GG24" s="191"/>
      <c r="GH24" s="191"/>
      <c r="GI24" s="191"/>
      <c r="GJ24" s="191"/>
      <c r="GK24" s="191"/>
      <c r="GL24" s="191"/>
      <c r="GM24" s="191"/>
      <c r="GN24" s="191"/>
      <c r="GO24" s="191"/>
      <c r="GP24" s="191"/>
      <c r="GQ24" s="191"/>
      <c r="GR24" s="191"/>
      <c r="GS24" s="191"/>
      <c r="GT24" s="191"/>
      <c r="GU24" s="191"/>
      <c r="GV24" s="191"/>
      <c r="GW24" s="191"/>
      <c r="GX24" s="191"/>
      <c r="GY24" s="191"/>
      <c r="GZ24" s="191"/>
      <c r="HA24" s="191"/>
      <c r="HB24" s="191"/>
      <c r="HC24" s="191"/>
      <c r="HD24" s="191"/>
      <c r="HE24" s="191"/>
      <c r="HF24" s="191"/>
      <c r="HG24" s="191"/>
      <c r="HH24" s="191"/>
      <c r="HI24" s="191"/>
      <c r="HJ24" s="191"/>
      <c r="HK24" s="191"/>
      <c r="HL24" s="191"/>
      <c r="HM24" s="191"/>
      <c r="HN24" s="191"/>
      <c r="HO24" s="191"/>
      <c r="HP24" s="191"/>
      <c r="HQ24" s="191"/>
      <c r="HR24" s="191"/>
      <c r="HS24" s="191"/>
      <c r="HT24" s="191"/>
      <c r="HU24" s="191"/>
      <c r="HV24" s="191"/>
      <c r="HW24" s="191"/>
      <c r="HX24" s="191"/>
      <c r="HY24" s="191"/>
      <c r="HZ24" s="191"/>
      <c r="IA24" s="191"/>
      <c r="IB24" s="191"/>
      <c r="IC24" s="191"/>
      <c r="ID24" s="191"/>
      <c r="IE24" s="191"/>
      <c r="IF24" s="191"/>
      <c r="IG24" s="191"/>
      <c r="IH24" s="191"/>
      <c r="II24" s="191"/>
      <c r="IJ24" s="191"/>
      <c r="IK24" s="191"/>
      <c r="IL24" s="191"/>
      <c r="IM24" s="191"/>
      <c r="IN24" s="191"/>
      <c r="IO24" s="191"/>
      <c r="IP24" s="191"/>
      <c r="IQ24" s="191"/>
      <c r="IR24" s="191"/>
      <c r="IS24" s="191"/>
      <c r="IT24" s="191"/>
      <c r="IU24" s="191"/>
    </row>
    <row r="25" spans="2:255" s="186" customFormat="1" ht="12.75" customHeight="1">
      <c r="B25" s="43" t="s">
        <v>1189</v>
      </c>
      <c r="C25" s="43" t="s">
        <v>1611</v>
      </c>
      <c r="D25" s="24">
        <v>120.41792808</v>
      </c>
      <c r="E25" s="24">
        <v>10.92096057809508</v>
      </c>
      <c r="F25" s="24">
        <v>144.84943245000002</v>
      </c>
      <c r="G25" s="24">
        <v>10.582853549212894</v>
      </c>
      <c r="H25" s="24">
        <v>155.04651723999999</v>
      </c>
      <c r="I25" s="24">
        <v>9.3146800051036305</v>
      </c>
      <c r="J25" s="24">
        <v>10.197084789999963</v>
      </c>
      <c r="K25" s="24">
        <v>7.0397823571175202</v>
      </c>
      <c r="M25" s="196"/>
      <c r="N25" s="197"/>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91"/>
      <c r="AU25" s="191"/>
      <c r="AV25" s="191"/>
      <c r="AW25" s="191"/>
      <c r="AX25" s="191"/>
      <c r="AY25" s="191"/>
      <c r="AZ25" s="191"/>
      <c r="BA25" s="191"/>
      <c r="BB25" s="191"/>
      <c r="BC25" s="191"/>
      <c r="BD25" s="191"/>
      <c r="BE25" s="191"/>
      <c r="BF25" s="191"/>
      <c r="BG25" s="191"/>
      <c r="BH25" s="191"/>
      <c r="BI25" s="191"/>
      <c r="BJ25" s="191"/>
      <c r="BK25" s="191"/>
      <c r="BL25" s="191"/>
      <c r="BM25" s="191"/>
      <c r="BN25" s="191"/>
      <c r="BO25" s="191"/>
      <c r="BP25" s="191"/>
      <c r="BQ25" s="191"/>
      <c r="BR25" s="191"/>
      <c r="BS25" s="191"/>
      <c r="BT25" s="191"/>
      <c r="BU25" s="191"/>
      <c r="BV25" s="191"/>
      <c r="BW25" s="191"/>
      <c r="BX25" s="191"/>
      <c r="BY25" s="191"/>
      <c r="BZ25" s="191"/>
      <c r="CA25" s="191"/>
      <c r="CB25" s="191"/>
      <c r="CC25" s="191"/>
      <c r="CD25" s="191"/>
      <c r="CE25" s="191"/>
      <c r="CF25" s="191"/>
      <c r="CG25" s="191"/>
      <c r="CH25" s="191"/>
      <c r="CI25" s="191"/>
      <c r="CJ25" s="191"/>
      <c r="CK25" s="191"/>
      <c r="CL25" s="191"/>
      <c r="CM25" s="191"/>
      <c r="CN25" s="191"/>
      <c r="CO25" s="191"/>
      <c r="CP25" s="191"/>
      <c r="CQ25" s="191"/>
      <c r="CR25" s="191"/>
      <c r="CS25" s="191"/>
      <c r="CT25" s="191"/>
      <c r="CU25" s="191"/>
      <c r="CV25" s="191"/>
      <c r="CW25" s="191"/>
      <c r="CX25" s="191"/>
      <c r="CY25" s="191"/>
      <c r="CZ25" s="191"/>
      <c r="DA25" s="191"/>
      <c r="DB25" s="191"/>
      <c r="DC25" s="191"/>
      <c r="DD25" s="191"/>
      <c r="DE25" s="191"/>
      <c r="DF25" s="191"/>
      <c r="DG25" s="191"/>
      <c r="DH25" s="191"/>
      <c r="DI25" s="191"/>
      <c r="DJ25" s="191"/>
      <c r="DK25" s="191"/>
      <c r="DL25" s="191"/>
      <c r="DM25" s="191"/>
      <c r="DN25" s="191"/>
      <c r="DO25" s="191"/>
      <c r="DP25" s="191"/>
      <c r="DQ25" s="191"/>
      <c r="DR25" s="191"/>
      <c r="DS25" s="191"/>
      <c r="DT25" s="191"/>
      <c r="DU25" s="191"/>
      <c r="DV25" s="191"/>
      <c r="DW25" s="191"/>
      <c r="DX25" s="191"/>
      <c r="DY25" s="191"/>
      <c r="DZ25" s="191"/>
      <c r="EA25" s="191"/>
      <c r="EB25" s="191"/>
      <c r="EC25" s="191"/>
      <c r="ED25" s="191"/>
      <c r="EE25" s="191"/>
      <c r="EF25" s="191"/>
      <c r="EG25" s="191"/>
      <c r="EH25" s="191"/>
      <c r="EI25" s="191"/>
      <c r="EJ25" s="191"/>
      <c r="EK25" s="191"/>
      <c r="EL25" s="191"/>
      <c r="EM25" s="191"/>
      <c r="EN25" s="191"/>
      <c r="EO25" s="191"/>
      <c r="EP25" s="191"/>
      <c r="EQ25" s="191"/>
      <c r="ER25" s="191"/>
      <c r="ES25" s="191"/>
      <c r="ET25" s="191"/>
      <c r="EU25" s="191"/>
      <c r="EV25" s="191"/>
      <c r="EW25" s="191"/>
      <c r="EX25" s="191"/>
      <c r="EY25" s="191"/>
      <c r="EZ25" s="191"/>
      <c r="FA25" s="191"/>
      <c r="FB25" s="191"/>
      <c r="FC25" s="191"/>
      <c r="FD25" s="191"/>
      <c r="FE25" s="191"/>
      <c r="FF25" s="191"/>
      <c r="FG25" s="191"/>
      <c r="FH25" s="191"/>
      <c r="FI25" s="191"/>
      <c r="FJ25" s="191"/>
      <c r="FK25" s="191"/>
      <c r="FL25" s="191"/>
      <c r="FM25" s="191"/>
      <c r="FN25" s="191"/>
      <c r="FO25" s="191"/>
      <c r="FP25" s="191"/>
      <c r="FQ25" s="191"/>
      <c r="FR25" s="191"/>
      <c r="FS25" s="191"/>
      <c r="FT25" s="191"/>
      <c r="FU25" s="191"/>
      <c r="FV25" s="191"/>
      <c r="FW25" s="191"/>
      <c r="FX25" s="191"/>
      <c r="FY25" s="191"/>
      <c r="FZ25" s="191"/>
      <c r="GA25" s="191"/>
      <c r="GB25" s="191"/>
      <c r="GC25" s="191"/>
      <c r="GD25" s="191"/>
      <c r="GE25" s="191"/>
      <c r="GF25" s="191"/>
      <c r="GG25" s="191"/>
      <c r="GH25" s="191"/>
      <c r="GI25" s="191"/>
      <c r="GJ25" s="191"/>
      <c r="GK25" s="191"/>
      <c r="GL25" s="191"/>
      <c r="GM25" s="191"/>
      <c r="GN25" s="191"/>
      <c r="GO25" s="191"/>
      <c r="GP25" s="191"/>
      <c r="GQ25" s="191"/>
      <c r="GR25" s="191"/>
      <c r="GS25" s="191"/>
      <c r="GT25" s="191"/>
      <c r="GU25" s="191"/>
      <c r="GV25" s="191"/>
      <c r="GW25" s="191"/>
      <c r="GX25" s="191"/>
      <c r="GY25" s="191"/>
      <c r="GZ25" s="191"/>
      <c r="HA25" s="191"/>
      <c r="HB25" s="191"/>
      <c r="HC25" s="191"/>
      <c r="HD25" s="191"/>
      <c r="HE25" s="191"/>
      <c r="HF25" s="191"/>
      <c r="HG25" s="191"/>
      <c r="HH25" s="191"/>
      <c r="HI25" s="191"/>
      <c r="HJ25" s="191"/>
      <c r="HK25" s="191"/>
      <c r="HL25" s="191"/>
      <c r="HM25" s="191"/>
      <c r="HN25" s="191"/>
      <c r="HO25" s="191"/>
      <c r="HP25" s="191"/>
      <c r="HQ25" s="191"/>
      <c r="HR25" s="191"/>
      <c r="HS25" s="191"/>
      <c r="HT25" s="191"/>
      <c r="HU25" s="191"/>
      <c r="HV25" s="191"/>
      <c r="HW25" s="191"/>
      <c r="HX25" s="191"/>
      <c r="HY25" s="191"/>
      <c r="HZ25" s="191"/>
      <c r="IA25" s="191"/>
      <c r="IB25" s="191"/>
      <c r="IC25" s="191"/>
      <c r="ID25" s="191"/>
      <c r="IE25" s="191"/>
      <c r="IF25" s="191"/>
      <c r="IG25" s="191"/>
      <c r="IH25" s="191"/>
      <c r="II25" s="191"/>
      <c r="IJ25" s="191"/>
      <c r="IK25" s="191"/>
      <c r="IL25" s="191"/>
      <c r="IM25" s="191"/>
      <c r="IN25" s="191"/>
      <c r="IO25" s="191"/>
      <c r="IP25" s="191"/>
      <c r="IQ25" s="191"/>
      <c r="IR25" s="191"/>
      <c r="IS25" s="191"/>
      <c r="IT25" s="191"/>
      <c r="IU25" s="191"/>
    </row>
    <row r="26" spans="2:255" s="186" customFormat="1" ht="12.75" customHeight="1">
      <c r="B26" s="43" t="s">
        <v>1191</v>
      </c>
      <c r="C26" s="43" t="s">
        <v>1192</v>
      </c>
      <c r="D26" s="24">
        <v>2.5020300000000001E-3</v>
      </c>
      <c r="E26" s="24">
        <v>2.2691447553439118E-4</v>
      </c>
      <c r="F26" s="24">
        <v>7.2963699999999999E-3</v>
      </c>
      <c r="G26" s="24">
        <v>5.330805502294563E-4</v>
      </c>
      <c r="H26" s="24">
        <v>1.204933E-2</v>
      </c>
      <c r="I26" s="24">
        <v>7.2388374291673544E-4</v>
      </c>
      <c r="J26" s="24">
        <v>4.7529600000000005E-3</v>
      </c>
      <c r="K26" s="24">
        <v>65.14143334288147</v>
      </c>
      <c r="M26" s="196"/>
      <c r="N26" s="197"/>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c r="AU26" s="191"/>
      <c r="AV26" s="191"/>
      <c r="AW26" s="191"/>
      <c r="AX26" s="191"/>
      <c r="AY26" s="191"/>
      <c r="AZ26" s="191"/>
      <c r="BA26" s="191"/>
      <c r="BB26" s="191"/>
      <c r="BC26" s="191"/>
      <c r="BD26" s="191"/>
      <c r="BE26" s="191"/>
      <c r="BF26" s="191"/>
      <c r="BG26" s="191"/>
      <c r="BH26" s="191"/>
      <c r="BI26" s="191"/>
      <c r="BJ26" s="191"/>
      <c r="BK26" s="191"/>
      <c r="BL26" s="191"/>
      <c r="BM26" s="191"/>
      <c r="BN26" s="191"/>
      <c r="BO26" s="191"/>
      <c r="BP26" s="191"/>
      <c r="BQ26" s="191"/>
      <c r="BR26" s="191"/>
      <c r="BS26" s="191"/>
      <c r="BT26" s="191"/>
      <c r="BU26" s="191"/>
      <c r="BV26" s="191"/>
      <c r="BW26" s="191"/>
      <c r="BX26" s="191"/>
      <c r="BY26" s="191"/>
      <c r="BZ26" s="191"/>
      <c r="CA26" s="191"/>
      <c r="CB26" s="191"/>
      <c r="CC26" s="191"/>
      <c r="CD26" s="191"/>
      <c r="CE26" s="191"/>
      <c r="CF26" s="191"/>
      <c r="CG26" s="191"/>
      <c r="CH26" s="191"/>
      <c r="CI26" s="191"/>
      <c r="CJ26" s="191"/>
      <c r="CK26" s="191"/>
      <c r="CL26" s="191"/>
      <c r="CM26" s="191"/>
      <c r="CN26" s="191"/>
      <c r="CO26" s="191"/>
      <c r="CP26" s="191"/>
      <c r="CQ26" s="191"/>
      <c r="CR26" s="191"/>
      <c r="CS26" s="191"/>
      <c r="CT26" s="191"/>
      <c r="CU26" s="191"/>
      <c r="CV26" s="191"/>
      <c r="CW26" s="191"/>
      <c r="CX26" s="191"/>
      <c r="CY26" s="191"/>
      <c r="CZ26" s="191"/>
      <c r="DA26" s="191"/>
      <c r="DB26" s="191"/>
      <c r="DC26" s="191"/>
      <c r="DD26" s="191"/>
      <c r="DE26" s="191"/>
      <c r="DF26" s="191"/>
      <c r="DG26" s="191"/>
      <c r="DH26" s="191"/>
      <c r="DI26" s="191"/>
      <c r="DJ26" s="191"/>
      <c r="DK26" s="191"/>
      <c r="DL26" s="191"/>
      <c r="DM26" s="191"/>
      <c r="DN26" s="191"/>
      <c r="DO26" s="191"/>
      <c r="DP26" s="191"/>
      <c r="DQ26" s="191"/>
      <c r="DR26" s="191"/>
      <c r="DS26" s="191"/>
      <c r="DT26" s="191"/>
      <c r="DU26" s="191"/>
      <c r="DV26" s="191"/>
      <c r="DW26" s="191"/>
      <c r="DX26" s="191"/>
      <c r="DY26" s="191"/>
      <c r="DZ26" s="191"/>
      <c r="EA26" s="191"/>
      <c r="EB26" s="191"/>
      <c r="EC26" s="191"/>
      <c r="ED26" s="191"/>
      <c r="EE26" s="191"/>
      <c r="EF26" s="191"/>
      <c r="EG26" s="191"/>
      <c r="EH26" s="191"/>
      <c r="EI26" s="191"/>
      <c r="EJ26" s="191"/>
      <c r="EK26" s="191"/>
      <c r="EL26" s="191"/>
      <c r="EM26" s="191"/>
      <c r="EN26" s="191"/>
      <c r="EO26" s="191"/>
      <c r="EP26" s="191"/>
      <c r="EQ26" s="191"/>
      <c r="ER26" s="191"/>
      <c r="ES26" s="191"/>
      <c r="ET26" s="191"/>
      <c r="EU26" s="191"/>
      <c r="EV26" s="191"/>
      <c r="EW26" s="191"/>
      <c r="EX26" s="191"/>
      <c r="EY26" s="191"/>
      <c r="EZ26" s="191"/>
      <c r="FA26" s="191"/>
      <c r="FB26" s="191"/>
      <c r="FC26" s="191"/>
      <c r="FD26" s="191"/>
      <c r="FE26" s="191"/>
      <c r="FF26" s="191"/>
      <c r="FG26" s="191"/>
      <c r="FH26" s="191"/>
      <c r="FI26" s="191"/>
      <c r="FJ26" s="191"/>
      <c r="FK26" s="191"/>
      <c r="FL26" s="191"/>
      <c r="FM26" s="191"/>
      <c r="FN26" s="191"/>
      <c r="FO26" s="191"/>
      <c r="FP26" s="191"/>
      <c r="FQ26" s="191"/>
      <c r="FR26" s="191"/>
      <c r="FS26" s="191"/>
      <c r="FT26" s="191"/>
      <c r="FU26" s="191"/>
      <c r="FV26" s="191"/>
      <c r="FW26" s="191"/>
      <c r="FX26" s="191"/>
      <c r="FY26" s="191"/>
      <c r="FZ26" s="191"/>
      <c r="GA26" s="191"/>
      <c r="GB26" s="191"/>
      <c r="GC26" s="191"/>
      <c r="GD26" s="191"/>
      <c r="GE26" s="191"/>
      <c r="GF26" s="191"/>
      <c r="GG26" s="191"/>
      <c r="GH26" s="191"/>
      <c r="GI26" s="191"/>
      <c r="GJ26" s="191"/>
      <c r="GK26" s="191"/>
      <c r="GL26" s="191"/>
      <c r="GM26" s="191"/>
      <c r="GN26" s="191"/>
      <c r="GO26" s="191"/>
      <c r="GP26" s="191"/>
      <c r="GQ26" s="191"/>
      <c r="GR26" s="191"/>
      <c r="GS26" s="191"/>
      <c r="GT26" s="191"/>
      <c r="GU26" s="191"/>
      <c r="GV26" s="191"/>
      <c r="GW26" s="191"/>
      <c r="GX26" s="191"/>
      <c r="GY26" s="191"/>
      <c r="GZ26" s="191"/>
      <c r="HA26" s="191"/>
      <c r="HB26" s="191"/>
      <c r="HC26" s="191"/>
      <c r="HD26" s="191"/>
      <c r="HE26" s="191"/>
      <c r="HF26" s="191"/>
      <c r="HG26" s="191"/>
      <c r="HH26" s="191"/>
      <c r="HI26" s="191"/>
      <c r="HJ26" s="191"/>
      <c r="HK26" s="191"/>
      <c r="HL26" s="191"/>
      <c r="HM26" s="191"/>
      <c r="HN26" s="191"/>
      <c r="HO26" s="191"/>
      <c r="HP26" s="191"/>
      <c r="HQ26" s="191"/>
      <c r="HR26" s="191"/>
      <c r="HS26" s="191"/>
      <c r="HT26" s="191"/>
      <c r="HU26" s="191"/>
      <c r="HV26" s="191"/>
      <c r="HW26" s="191"/>
      <c r="HX26" s="191"/>
      <c r="HY26" s="191"/>
      <c r="HZ26" s="191"/>
      <c r="IA26" s="191"/>
      <c r="IB26" s="191"/>
      <c r="IC26" s="191"/>
      <c r="ID26" s="191"/>
      <c r="IE26" s="191"/>
      <c r="IF26" s="191"/>
      <c r="IG26" s="191"/>
      <c r="IH26" s="191"/>
      <c r="II26" s="191"/>
      <c r="IJ26" s="191"/>
      <c r="IK26" s="191"/>
      <c r="IL26" s="191"/>
      <c r="IM26" s="191"/>
      <c r="IN26" s="191"/>
      <c r="IO26" s="191"/>
      <c r="IP26" s="191"/>
      <c r="IQ26" s="191"/>
      <c r="IR26" s="191"/>
      <c r="IS26" s="191"/>
      <c r="IT26" s="191"/>
      <c r="IU26" s="191"/>
    </row>
    <row r="27" spans="2:255" s="186" customFormat="1" ht="12.75" customHeight="1">
      <c r="B27" s="43" t="s">
        <v>1193</v>
      </c>
      <c r="C27" s="43" t="s">
        <v>1194</v>
      </c>
      <c r="D27" s="24">
        <v>0</v>
      </c>
      <c r="E27" s="24">
        <v>0</v>
      </c>
      <c r="F27" s="24">
        <v>0</v>
      </c>
      <c r="G27" s="24">
        <v>0</v>
      </c>
      <c r="H27" s="24">
        <v>0</v>
      </c>
      <c r="I27" s="24">
        <v>0</v>
      </c>
      <c r="J27" s="24">
        <v>0</v>
      </c>
      <c r="K27" s="24" t="s">
        <v>1148</v>
      </c>
      <c r="M27" s="196"/>
      <c r="N27" s="197"/>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c r="AU27" s="191"/>
      <c r="AV27" s="191"/>
      <c r="AW27" s="191"/>
      <c r="AX27" s="191"/>
      <c r="AY27" s="191"/>
      <c r="AZ27" s="191"/>
      <c r="BA27" s="191"/>
      <c r="BB27" s="191"/>
      <c r="BC27" s="191"/>
      <c r="BD27" s="191"/>
      <c r="BE27" s="191"/>
      <c r="BF27" s="191"/>
      <c r="BG27" s="191"/>
      <c r="BH27" s="191"/>
      <c r="BI27" s="191"/>
      <c r="BJ27" s="191"/>
      <c r="BK27" s="191"/>
      <c r="BL27" s="191"/>
      <c r="BM27" s="191"/>
      <c r="BN27" s="191"/>
      <c r="BO27" s="191"/>
      <c r="BP27" s="191"/>
      <c r="BQ27" s="191"/>
      <c r="BR27" s="191"/>
      <c r="BS27" s="191"/>
      <c r="BT27" s="191"/>
      <c r="BU27" s="191"/>
      <c r="BV27" s="191"/>
      <c r="BW27" s="191"/>
      <c r="BX27" s="191"/>
      <c r="BY27" s="191"/>
      <c r="BZ27" s="191"/>
      <c r="CA27" s="191"/>
      <c r="CB27" s="191"/>
      <c r="CC27" s="191"/>
      <c r="CD27" s="191"/>
      <c r="CE27" s="191"/>
      <c r="CF27" s="191"/>
      <c r="CG27" s="191"/>
      <c r="CH27" s="191"/>
      <c r="CI27" s="191"/>
      <c r="CJ27" s="191"/>
      <c r="CK27" s="191"/>
      <c r="CL27" s="191"/>
      <c r="CM27" s="191"/>
      <c r="CN27" s="191"/>
      <c r="CO27" s="191"/>
      <c r="CP27" s="191"/>
      <c r="CQ27" s="191"/>
      <c r="CR27" s="191"/>
      <c r="CS27" s="191"/>
      <c r="CT27" s="191"/>
      <c r="CU27" s="191"/>
      <c r="CV27" s="191"/>
      <c r="CW27" s="191"/>
      <c r="CX27" s="191"/>
      <c r="CY27" s="191"/>
      <c r="CZ27" s="191"/>
      <c r="DA27" s="191"/>
      <c r="DB27" s="191"/>
      <c r="DC27" s="191"/>
      <c r="DD27" s="191"/>
      <c r="DE27" s="191"/>
      <c r="DF27" s="191"/>
      <c r="DG27" s="191"/>
      <c r="DH27" s="191"/>
      <c r="DI27" s="191"/>
      <c r="DJ27" s="191"/>
      <c r="DK27" s="191"/>
      <c r="DL27" s="191"/>
      <c r="DM27" s="191"/>
      <c r="DN27" s="191"/>
      <c r="DO27" s="191"/>
      <c r="DP27" s="191"/>
      <c r="DQ27" s="191"/>
      <c r="DR27" s="191"/>
      <c r="DS27" s="191"/>
      <c r="DT27" s="191"/>
      <c r="DU27" s="191"/>
      <c r="DV27" s="191"/>
      <c r="DW27" s="191"/>
      <c r="DX27" s="191"/>
      <c r="DY27" s="191"/>
      <c r="DZ27" s="191"/>
      <c r="EA27" s="191"/>
      <c r="EB27" s="191"/>
      <c r="EC27" s="191"/>
      <c r="ED27" s="191"/>
      <c r="EE27" s="191"/>
      <c r="EF27" s="191"/>
      <c r="EG27" s="191"/>
      <c r="EH27" s="191"/>
      <c r="EI27" s="191"/>
      <c r="EJ27" s="191"/>
      <c r="EK27" s="191"/>
      <c r="EL27" s="191"/>
      <c r="EM27" s="191"/>
      <c r="EN27" s="191"/>
      <c r="EO27" s="191"/>
      <c r="EP27" s="191"/>
      <c r="EQ27" s="191"/>
      <c r="ER27" s="191"/>
      <c r="ES27" s="191"/>
      <c r="ET27" s="191"/>
      <c r="EU27" s="191"/>
      <c r="EV27" s="191"/>
      <c r="EW27" s="191"/>
      <c r="EX27" s="191"/>
      <c r="EY27" s="191"/>
      <c r="EZ27" s="191"/>
      <c r="FA27" s="191"/>
      <c r="FB27" s="191"/>
      <c r="FC27" s="191"/>
      <c r="FD27" s="191"/>
      <c r="FE27" s="191"/>
      <c r="FF27" s="191"/>
      <c r="FG27" s="191"/>
      <c r="FH27" s="191"/>
      <c r="FI27" s="191"/>
      <c r="FJ27" s="191"/>
      <c r="FK27" s="191"/>
      <c r="FL27" s="191"/>
      <c r="FM27" s="191"/>
      <c r="FN27" s="191"/>
      <c r="FO27" s="191"/>
      <c r="FP27" s="191"/>
      <c r="FQ27" s="191"/>
      <c r="FR27" s="191"/>
      <c r="FS27" s="191"/>
      <c r="FT27" s="191"/>
      <c r="FU27" s="191"/>
      <c r="FV27" s="191"/>
      <c r="FW27" s="191"/>
      <c r="FX27" s="191"/>
      <c r="FY27" s="191"/>
      <c r="FZ27" s="191"/>
      <c r="GA27" s="191"/>
      <c r="GB27" s="191"/>
      <c r="GC27" s="191"/>
      <c r="GD27" s="191"/>
      <c r="GE27" s="191"/>
      <c r="GF27" s="191"/>
      <c r="GG27" s="191"/>
      <c r="GH27" s="191"/>
      <c r="GI27" s="191"/>
      <c r="GJ27" s="191"/>
      <c r="GK27" s="191"/>
      <c r="GL27" s="191"/>
      <c r="GM27" s="191"/>
      <c r="GN27" s="191"/>
      <c r="GO27" s="191"/>
      <c r="GP27" s="191"/>
      <c r="GQ27" s="191"/>
      <c r="GR27" s="191"/>
      <c r="GS27" s="191"/>
      <c r="GT27" s="191"/>
      <c r="GU27" s="191"/>
      <c r="GV27" s="191"/>
      <c r="GW27" s="191"/>
      <c r="GX27" s="191"/>
      <c r="GY27" s="191"/>
      <c r="GZ27" s="191"/>
      <c r="HA27" s="191"/>
      <c r="HB27" s="191"/>
      <c r="HC27" s="191"/>
      <c r="HD27" s="191"/>
      <c r="HE27" s="191"/>
      <c r="HF27" s="191"/>
      <c r="HG27" s="191"/>
      <c r="HH27" s="191"/>
      <c r="HI27" s="191"/>
      <c r="HJ27" s="191"/>
      <c r="HK27" s="191"/>
      <c r="HL27" s="191"/>
      <c r="HM27" s="191"/>
      <c r="HN27" s="191"/>
      <c r="HO27" s="191"/>
      <c r="HP27" s="191"/>
      <c r="HQ27" s="191"/>
      <c r="HR27" s="191"/>
      <c r="HS27" s="191"/>
      <c r="HT27" s="191"/>
      <c r="HU27" s="191"/>
      <c r="HV27" s="191"/>
      <c r="HW27" s="191"/>
      <c r="HX27" s="191"/>
      <c r="HY27" s="191"/>
      <c r="HZ27" s="191"/>
      <c r="IA27" s="191"/>
      <c r="IB27" s="191"/>
      <c r="IC27" s="191"/>
      <c r="ID27" s="191"/>
      <c r="IE27" s="191"/>
      <c r="IF27" s="191"/>
      <c r="IG27" s="191"/>
      <c r="IH27" s="191"/>
      <c r="II27" s="191"/>
      <c r="IJ27" s="191"/>
      <c r="IK27" s="191"/>
      <c r="IL27" s="191"/>
      <c r="IM27" s="191"/>
      <c r="IN27" s="191"/>
      <c r="IO27" s="191"/>
      <c r="IP27" s="191"/>
      <c r="IQ27" s="191"/>
      <c r="IR27" s="191"/>
      <c r="IS27" s="191"/>
      <c r="IT27" s="191"/>
      <c r="IU27" s="191"/>
    </row>
    <row r="28" spans="2:255" s="186" customFormat="1" ht="12.75" customHeight="1">
      <c r="B28" s="43"/>
      <c r="C28" s="43" t="s">
        <v>1153</v>
      </c>
      <c r="D28" s="24">
        <v>-4.2943565599999998</v>
      </c>
      <c r="E28" s="24">
        <v>-0.3894644215177564</v>
      </c>
      <c r="F28" s="24">
        <v>-2.9185045999999999</v>
      </c>
      <c r="G28" s="24">
        <v>-0.21322904924163649</v>
      </c>
      <c r="H28" s="24">
        <v>-19.65447314</v>
      </c>
      <c r="I28" s="24">
        <v>-1.1807754938772232</v>
      </c>
      <c r="J28" s="24">
        <v>-16.735968540000002</v>
      </c>
      <c r="K28" s="24">
        <v>573.44328119270403</v>
      </c>
      <c r="M28" s="196"/>
      <c r="N28" s="197"/>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191"/>
      <c r="AU28" s="191"/>
      <c r="AV28" s="191"/>
      <c r="AW28" s="191"/>
      <c r="AX28" s="191"/>
      <c r="AY28" s="191"/>
      <c r="AZ28" s="191"/>
      <c r="BA28" s="191"/>
      <c r="BB28" s="191"/>
      <c r="BC28" s="191"/>
      <c r="BD28" s="191"/>
      <c r="BE28" s="191"/>
      <c r="BF28" s="191"/>
      <c r="BG28" s="191"/>
      <c r="BH28" s="191"/>
      <c r="BI28" s="191"/>
      <c r="BJ28" s="191"/>
      <c r="BK28" s="191"/>
      <c r="BL28" s="191"/>
      <c r="BM28" s="191"/>
      <c r="BN28" s="191"/>
      <c r="BO28" s="191"/>
      <c r="BP28" s="191"/>
      <c r="BQ28" s="191"/>
      <c r="BR28" s="191"/>
      <c r="BS28" s="191"/>
      <c r="BT28" s="191"/>
      <c r="BU28" s="191"/>
      <c r="BV28" s="191"/>
      <c r="BW28" s="191"/>
      <c r="BX28" s="191"/>
      <c r="BY28" s="191"/>
      <c r="BZ28" s="191"/>
      <c r="CA28" s="191"/>
      <c r="CB28" s="191"/>
      <c r="CC28" s="191"/>
      <c r="CD28" s="191"/>
      <c r="CE28" s="191"/>
      <c r="CF28" s="191"/>
      <c r="CG28" s="191"/>
      <c r="CH28" s="191"/>
      <c r="CI28" s="191"/>
      <c r="CJ28" s="191"/>
      <c r="CK28" s="191"/>
      <c r="CL28" s="191"/>
      <c r="CM28" s="191"/>
      <c r="CN28" s="191"/>
      <c r="CO28" s="191"/>
      <c r="CP28" s="191"/>
      <c r="CQ28" s="191"/>
      <c r="CR28" s="191"/>
      <c r="CS28" s="191"/>
      <c r="CT28" s="191"/>
      <c r="CU28" s="191"/>
      <c r="CV28" s="191"/>
      <c r="CW28" s="191"/>
      <c r="CX28" s="191"/>
      <c r="CY28" s="191"/>
      <c r="CZ28" s="191"/>
      <c r="DA28" s="191"/>
      <c r="DB28" s="191"/>
      <c r="DC28" s="191"/>
      <c r="DD28" s="191"/>
      <c r="DE28" s="191"/>
      <c r="DF28" s="191"/>
      <c r="DG28" s="191"/>
      <c r="DH28" s="191"/>
      <c r="DI28" s="191"/>
      <c r="DJ28" s="191"/>
      <c r="DK28" s="191"/>
      <c r="DL28" s="191"/>
      <c r="DM28" s="191"/>
      <c r="DN28" s="191"/>
      <c r="DO28" s="191"/>
      <c r="DP28" s="191"/>
      <c r="DQ28" s="191"/>
      <c r="DR28" s="191"/>
      <c r="DS28" s="191"/>
      <c r="DT28" s="191"/>
      <c r="DU28" s="191"/>
      <c r="DV28" s="191"/>
      <c r="DW28" s="191"/>
      <c r="DX28" s="191"/>
      <c r="DY28" s="191"/>
      <c r="DZ28" s="191"/>
      <c r="EA28" s="191"/>
      <c r="EB28" s="191"/>
      <c r="EC28" s="191"/>
      <c r="ED28" s="191"/>
      <c r="EE28" s="191"/>
      <c r="EF28" s="191"/>
      <c r="EG28" s="191"/>
      <c r="EH28" s="191"/>
      <c r="EI28" s="191"/>
      <c r="EJ28" s="191"/>
      <c r="EK28" s="191"/>
      <c r="EL28" s="191"/>
      <c r="EM28" s="191"/>
      <c r="EN28" s="191"/>
      <c r="EO28" s="191"/>
      <c r="EP28" s="191"/>
      <c r="EQ28" s="191"/>
      <c r="ER28" s="191"/>
      <c r="ES28" s="191"/>
      <c r="ET28" s="191"/>
      <c r="EU28" s="191"/>
      <c r="EV28" s="191"/>
      <c r="EW28" s="191"/>
      <c r="EX28" s="191"/>
      <c r="EY28" s="191"/>
      <c r="EZ28" s="191"/>
      <c r="FA28" s="191"/>
      <c r="FB28" s="191"/>
      <c r="FC28" s="191"/>
      <c r="FD28" s="191"/>
      <c r="FE28" s="191"/>
      <c r="FF28" s="191"/>
      <c r="FG28" s="191"/>
      <c r="FH28" s="191"/>
      <c r="FI28" s="191"/>
      <c r="FJ28" s="191"/>
      <c r="FK28" s="191"/>
      <c r="FL28" s="191"/>
      <c r="FM28" s="191"/>
      <c r="FN28" s="191"/>
      <c r="FO28" s="191"/>
      <c r="FP28" s="191"/>
      <c r="FQ28" s="191"/>
      <c r="FR28" s="191"/>
      <c r="FS28" s="191"/>
      <c r="FT28" s="191"/>
      <c r="FU28" s="191"/>
      <c r="FV28" s="191"/>
      <c r="FW28" s="191"/>
      <c r="FX28" s="191"/>
      <c r="FY28" s="191"/>
      <c r="FZ28" s="191"/>
      <c r="GA28" s="191"/>
      <c r="GB28" s="191"/>
      <c r="GC28" s="191"/>
      <c r="GD28" s="191"/>
      <c r="GE28" s="191"/>
      <c r="GF28" s="191"/>
      <c r="GG28" s="191"/>
      <c r="GH28" s="191"/>
      <c r="GI28" s="191"/>
      <c r="GJ28" s="191"/>
      <c r="GK28" s="191"/>
      <c r="GL28" s="191"/>
      <c r="GM28" s="191"/>
      <c r="GN28" s="191"/>
      <c r="GO28" s="191"/>
      <c r="GP28" s="191"/>
      <c r="GQ28" s="191"/>
      <c r="GR28" s="191"/>
      <c r="GS28" s="191"/>
      <c r="GT28" s="191"/>
      <c r="GU28" s="191"/>
      <c r="GV28" s="191"/>
      <c r="GW28" s="191"/>
      <c r="GX28" s="191"/>
      <c r="GY28" s="191"/>
      <c r="GZ28" s="191"/>
      <c r="HA28" s="191"/>
      <c r="HB28" s="191"/>
      <c r="HC28" s="191"/>
      <c r="HD28" s="191"/>
      <c r="HE28" s="191"/>
      <c r="HF28" s="191"/>
      <c r="HG28" s="191"/>
      <c r="HH28" s="191"/>
      <c r="HI28" s="191"/>
      <c r="HJ28" s="191"/>
      <c r="HK28" s="191"/>
      <c r="HL28" s="191"/>
      <c r="HM28" s="191"/>
      <c r="HN28" s="191"/>
      <c r="HO28" s="191"/>
      <c r="HP28" s="191"/>
      <c r="HQ28" s="191"/>
      <c r="HR28" s="191"/>
      <c r="HS28" s="191"/>
      <c r="HT28" s="191"/>
      <c r="HU28" s="191"/>
      <c r="HV28" s="191"/>
      <c r="HW28" s="191"/>
      <c r="HX28" s="191"/>
      <c r="HY28" s="191"/>
      <c r="HZ28" s="191"/>
      <c r="IA28" s="191"/>
      <c r="IB28" s="191"/>
      <c r="IC28" s="191"/>
      <c r="ID28" s="191"/>
      <c r="IE28" s="191"/>
      <c r="IF28" s="191"/>
      <c r="IG28" s="191"/>
      <c r="IH28" s="191"/>
      <c r="II28" s="191"/>
      <c r="IJ28" s="191"/>
      <c r="IK28" s="191"/>
      <c r="IL28" s="191"/>
      <c r="IM28" s="191"/>
      <c r="IN28" s="191"/>
      <c r="IO28" s="191"/>
      <c r="IP28" s="191"/>
      <c r="IQ28" s="191"/>
      <c r="IR28" s="191"/>
      <c r="IS28" s="191"/>
      <c r="IT28" s="191"/>
      <c r="IU28" s="191"/>
    </row>
    <row r="29" spans="2:255" s="186" customFormat="1" ht="12.75" customHeight="1">
      <c r="B29" s="936" t="s">
        <v>93</v>
      </c>
      <c r="C29" s="936"/>
      <c r="D29" s="19">
        <v>1102.6312861299994</v>
      </c>
      <c r="E29" s="19">
        <v>100.00000000000004</v>
      </c>
      <c r="F29" s="19">
        <v>1368.7181040200003</v>
      </c>
      <c r="G29" s="19">
        <v>100.00000000000004</v>
      </c>
      <c r="H29" s="19">
        <v>1664.5393846599995</v>
      </c>
      <c r="I29" s="19">
        <v>100.00000000000006</v>
      </c>
      <c r="J29" s="19">
        <v>295.82128063999926</v>
      </c>
      <c r="K29" s="19">
        <v>21.613017302186325</v>
      </c>
      <c r="M29" s="196"/>
      <c r="N29" s="197"/>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191"/>
      <c r="AU29" s="191"/>
      <c r="AV29" s="191"/>
      <c r="AW29" s="191"/>
      <c r="AX29" s="191"/>
      <c r="AY29" s="191"/>
      <c r="AZ29" s="191"/>
      <c r="BA29" s="191"/>
      <c r="BB29" s="191"/>
      <c r="BC29" s="191"/>
      <c r="BD29" s="191"/>
      <c r="BE29" s="191"/>
      <c r="BF29" s="191"/>
      <c r="BG29" s="191"/>
      <c r="BH29" s="191"/>
      <c r="BI29" s="191"/>
      <c r="BJ29" s="191"/>
      <c r="BK29" s="191"/>
      <c r="BL29" s="191"/>
      <c r="BM29" s="191"/>
      <c r="BN29" s="191"/>
      <c r="BO29" s="191"/>
      <c r="BP29" s="191"/>
      <c r="BQ29" s="191"/>
      <c r="BR29" s="191"/>
      <c r="BS29" s="191"/>
      <c r="BT29" s="191"/>
      <c r="BU29" s="191"/>
      <c r="BV29" s="191"/>
      <c r="BW29" s="191"/>
      <c r="BX29" s="191"/>
      <c r="BY29" s="191"/>
      <c r="BZ29" s="191"/>
      <c r="CA29" s="191"/>
      <c r="CB29" s="191"/>
      <c r="CC29" s="191"/>
      <c r="CD29" s="191"/>
      <c r="CE29" s="191"/>
      <c r="CF29" s="191"/>
      <c r="CG29" s="191"/>
      <c r="CH29" s="191"/>
      <c r="CI29" s="191"/>
      <c r="CJ29" s="191"/>
      <c r="CK29" s="191"/>
      <c r="CL29" s="191"/>
      <c r="CM29" s="191"/>
      <c r="CN29" s="191"/>
      <c r="CO29" s="191"/>
      <c r="CP29" s="191"/>
      <c r="CQ29" s="191"/>
      <c r="CR29" s="191"/>
      <c r="CS29" s="191"/>
      <c r="CT29" s="191"/>
      <c r="CU29" s="191"/>
      <c r="CV29" s="191"/>
      <c r="CW29" s="191"/>
      <c r="CX29" s="191"/>
      <c r="CY29" s="191"/>
      <c r="CZ29" s="191"/>
      <c r="DA29" s="191"/>
      <c r="DB29" s="191"/>
      <c r="DC29" s="191"/>
      <c r="DD29" s="191"/>
      <c r="DE29" s="191"/>
      <c r="DF29" s="191"/>
      <c r="DG29" s="191"/>
      <c r="DH29" s="191"/>
      <c r="DI29" s="191"/>
      <c r="DJ29" s="191"/>
      <c r="DK29" s="191"/>
      <c r="DL29" s="191"/>
      <c r="DM29" s="191"/>
      <c r="DN29" s="191"/>
      <c r="DO29" s="191"/>
      <c r="DP29" s="191"/>
      <c r="DQ29" s="191"/>
      <c r="DR29" s="191"/>
      <c r="DS29" s="191"/>
      <c r="DT29" s="191"/>
      <c r="DU29" s="191"/>
      <c r="DV29" s="191"/>
      <c r="DW29" s="191"/>
      <c r="DX29" s="191"/>
      <c r="DY29" s="191"/>
      <c r="DZ29" s="191"/>
      <c r="EA29" s="191"/>
      <c r="EB29" s="191"/>
      <c r="EC29" s="191"/>
      <c r="ED29" s="191"/>
      <c r="EE29" s="191"/>
      <c r="EF29" s="191"/>
      <c r="EG29" s="191"/>
      <c r="EH29" s="191"/>
      <c r="EI29" s="191"/>
      <c r="EJ29" s="191"/>
      <c r="EK29" s="191"/>
      <c r="EL29" s="191"/>
      <c r="EM29" s="191"/>
      <c r="EN29" s="191"/>
      <c r="EO29" s="191"/>
      <c r="EP29" s="191"/>
      <c r="EQ29" s="191"/>
      <c r="ER29" s="191"/>
      <c r="ES29" s="191"/>
      <c r="ET29" s="191"/>
      <c r="EU29" s="191"/>
      <c r="EV29" s="191"/>
      <c r="EW29" s="191"/>
      <c r="EX29" s="191"/>
      <c r="EY29" s="191"/>
      <c r="EZ29" s="191"/>
      <c r="FA29" s="191"/>
      <c r="FB29" s="191"/>
      <c r="FC29" s="191"/>
      <c r="FD29" s="191"/>
      <c r="FE29" s="191"/>
      <c r="FF29" s="191"/>
      <c r="FG29" s="191"/>
      <c r="FH29" s="191"/>
      <c r="FI29" s="191"/>
      <c r="FJ29" s="191"/>
      <c r="FK29" s="191"/>
      <c r="FL29" s="191"/>
      <c r="FM29" s="191"/>
      <c r="FN29" s="191"/>
      <c r="FO29" s="191"/>
      <c r="FP29" s="191"/>
      <c r="FQ29" s="191"/>
      <c r="FR29" s="191"/>
      <c r="FS29" s="191"/>
      <c r="FT29" s="191"/>
      <c r="FU29" s="191"/>
      <c r="FV29" s="191"/>
      <c r="FW29" s="191"/>
      <c r="FX29" s="191"/>
      <c r="FY29" s="191"/>
      <c r="FZ29" s="191"/>
      <c r="GA29" s="191"/>
      <c r="GB29" s="191"/>
      <c r="GC29" s="191"/>
      <c r="GD29" s="191"/>
      <c r="GE29" s="191"/>
      <c r="GF29" s="191"/>
      <c r="GG29" s="191"/>
      <c r="GH29" s="191"/>
      <c r="GI29" s="191"/>
      <c r="GJ29" s="191"/>
      <c r="GK29" s="191"/>
      <c r="GL29" s="191"/>
      <c r="GM29" s="191"/>
      <c r="GN29" s="191"/>
      <c r="GO29" s="191"/>
      <c r="GP29" s="191"/>
      <c r="GQ29" s="191"/>
      <c r="GR29" s="191"/>
      <c r="GS29" s="191"/>
      <c r="GT29" s="191"/>
      <c r="GU29" s="191"/>
      <c r="GV29" s="191"/>
      <c r="GW29" s="191"/>
      <c r="GX29" s="191"/>
      <c r="GY29" s="191"/>
      <c r="GZ29" s="191"/>
      <c r="HA29" s="191"/>
      <c r="HB29" s="191"/>
      <c r="HC29" s="191"/>
      <c r="HD29" s="191"/>
      <c r="HE29" s="191"/>
      <c r="HF29" s="191"/>
      <c r="HG29" s="191"/>
      <c r="HH29" s="191"/>
      <c r="HI29" s="191"/>
      <c r="HJ29" s="191"/>
      <c r="HK29" s="191"/>
      <c r="HL29" s="191"/>
      <c r="HM29" s="191"/>
      <c r="HN29" s="191"/>
      <c r="HO29" s="191"/>
      <c r="HP29" s="191"/>
      <c r="HQ29" s="191"/>
      <c r="HR29" s="191"/>
      <c r="HS29" s="191"/>
      <c r="HT29" s="191"/>
      <c r="HU29" s="191"/>
      <c r="HV29" s="191"/>
      <c r="HW29" s="191"/>
      <c r="HX29" s="191"/>
      <c r="HY29" s="191"/>
      <c r="HZ29" s="191"/>
      <c r="IA29" s="191"/>
      <c r="IB29" s="191"/>
      <c r="IC29" s="191"/>
      <c r="ID29" s="191"/>
      <c r="IE29" s="191"/>
      <c r="IF29" s="191"/>
      <c r="IG29" s="191"/>
      <c r="IH29" s="191"/>
      <c r="II29" s="191"/>
      <c r="IJ29" s="191"/>
      <c r="IK29" s="191"/>
      <c r="IL29" s="191"/>
      <c r="IM29" s="191"/>
      <c r="IN29" s="191"/>
      <c r="IO29" s="191"/>
      <c r="IP29" s="191"/>
      <c r="IQ29" s="191"/>
      <c r="IR29" s="191"/>
      <c r="IS29" s="191"/>
      <c r="IT29" s="191"/>
      <c r="IU29" s="191"/>
    </row>
    <row r="30" spans="2:255" customFormat="1" ht="15">
      <c r="B30" s="865" t="s">
        <v>5739</v>
      </c>
      <c r="C30" s="865"/>
      <c r="D30" s="865"/>
      <c r="E30" s="865"/>
      <c r="F30" s="865"/>
      <c r="G30" s="865"/>
      <c r="H30" s="865"/>
      <c r="I30" s="865"/>
      <c r="J30" s="865"/>
      <c r="K30" s="865"/>
    </row>
    <row r="31" spans="2:255">
      <c r="D31" s="213"/>
      <c r="E31" s="213"/>
      <c r="F31" s="213"/>
      <c r="G31" s="213"/>
      <c r="H31" s="213"/>
      <c r="I31" s="213"/>
      <c r="J31" s="213"/>
      <c r="K31" s="213"/>
    </row>
    <row r="32" spans="2:255" s="186" customFormat="1" hidden="1">
      <c r="B32" s="191"/>
      <c r="C32" s="191"/>
      <c r="D32" s="191"/>
      <c r="E32" s="191"/>
      <c r="F32" s="213"/>
      <c r="G32" s="213"/>
      <c r="H32" s="213"/>
      <c r="I32" s="213"/>
      <c r="J32" s="213"/>
      <c r="K32" s="213"/>
    </row>
    <row r="33" s="186" customFormat="1" ht="13" hidden="1"/>
    <row r="34" s="186" customFormat="1" ht="13" hidden="1"/>
    <row r="35" s="186" customFormat="1" ht="13" hidden="1"/>
    <row r="36" s="186" customFormat="1" ht="13" hidden="1"/>
    <row r="37" s="186" customFormat="1" ht="13" hidden="1"/>
    <row r="38" s="186" customFormat="1" ht="13" hidden="1"/>
    <row r="39" s="186" customFormat="1" ht="13" hidden="1"/>
    <row r="40" s="186" customFormat="1" ht="13" hidden="1"/>
    <row r="41" s="186" customFormat="1" ht="13" hidden="1"/>
    <row r="42" s="186" customFormat="1" ht="13" hidden="1"/>
    <row r="43" s="186" customFormat="1" ht="13" hidden="1"/>
    <row r="44" s="186" customFormat="1" ht="13" hidden="1"/>
    <row r="45" s="186" customFormat="1" ht="13" hidden="1"/>
    <row r="46" s="186" customFormat="1" ht="13" hidden="1"/>
    <row r="47" s="186" customFormat="1" ht="13" hidden="1"/>
    <row r="48" s="186" customFormat="1" ht="13" hidden="1"/>
    <row r="49" s="186" customFormat="1" ht="13" hidden="1"/>
    <row r="50" s="186" customFormat="1" ht="13" hidden="1"/>
    <row r="51" s="186" customFormat="1" ht="13" hidden="1"/>
    <row r="52" s="186" customFormat="1" ht="13" hidden="1"/>
    <row r="53" s="186" customFormat="1" ht="13" hidden="1"/>
    <row r="54" s="186" customFormat="1" ht="13" hidden="1"/>
    <row r="55" s="186" customFormat="1" ht="13" hidden="1"/>
    <row r="56" s="186" customFormat="1" ht="13" hidden="1"/>
    <row r="57" s="186" customFormat="1" ht="13" hidden="1"/>
    <row r="58" s="186" customFormat="1" ht="13" hidden="1"/>
    <row r="59" s="186" customFormat="1" ht="13" hidden="1"/>
    <row r="60" s="186" customFormat="1" ht="13" hidden="1"/>
    <row r="61" s="186" customFormat="1" ht="13" hidden="1"/>
    <row r="62" s="186" customFormat="1" ht="13" hidden="1"/>
    <row r="63" s="186" customFormat="1" ht="13" hidden="1"/>
  </sheetData>
  <mergeCells count="9">
    <mergeCell ref="B3:K3"/>
    <mergeCell ref="B29:C29"/>
    <mergeCell ref="B30:K30"/>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scale="77" orientation="landscape" r:id="rId1"/>
  <headerFooter alignWithMargins="0">
    <oddFooter>&amp;L&amp;7DGO/DSConta-»AT</oddFooter>
  </headerFooter>
  <drawing r:id="rId2"/>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514A0-4BBB-41C7-9D4F-BA0F97CFEAFF}">
  <sheetPr codeName="Folha155">
    <tabColor rgb="FF0035BA"/>
  </sheetPr>
  <dimension ref="A1:XFC63"/>
  <sheetViews>
    <sheetView showGridLines="0" topLeftCell="B1" zoomScaleNormal="100" workbookViewId="0">
      <selection activeCell="B4" sqref="B4:L4"/>
    </sheetView>
  </sheetViews>
  <sheetFormatPr baseColWidth="10" defaultColWidth="0" defaultRowHeight="14" zeroHeight="1"/>
  <cols>
    <col min="1" max="1" width="12.1640625" style="183" customWidth="1"/>
    <col min="2" max="2" width="11.5" style="183" customWidth="1"/>
    <col min="3" max="3" width="63.83203125" style="183" customWidth="1"/>
    <col min="4" max="4" width="25.1640625" style="183" customWidth="1"/>
    <col min="5" max="5" width="7.5" style="183" bestFit="1" customWidth="1"/>
    <col min="6" max="6" width="6.1640625" style="183" bestFit="1" customWidth="1"/>
    <col min="7" max="7" width="8.33203125" style="183" bestFit="1" customWidth="1"/>
    <col min="8" max="8" width="6.1640625" style="183" bestFit="1" customWidth="1"/>
    <col min="9" max="9" width="7.5" style="183" bestFit="1" customWidth="1"/>
    <col min="10" max="10" width="6.1640625" style="183" bestFit="1" customWidth="1"/>
    <col min="11" max="11" width="8" style="183" bestFit="1" customWidth="1"/>
    <col min="12" max="12" width="6.1640625" style="183" bestFit="1" customWidth="1"/>
    <col min="13" max="13" width="12.1640625" style="183" customWidth="1"/>
    <col min="14" max="16383" width="0" style="183" hidden="1"/>
    <col min="16384" max="16384" width="12.1640625" style="183" hidden="1"/>
  </cols>
  <sheetData>
    <row r="1" spans="1:19" customFormat="1" ht="100" customHeight="1">
      <c r="A1" s="42" t="s">
        <v>50</v>
      </c>
    </row>
    <row r="2" spans="1:19" s="9" customFormat="1" ht="16">
      <c r="B2" s="9" t="s">
        <v>5460</v>
      </c>
    </row>
    <row r="3" spans="1:19" s="10" customFormat="1" ht="16">
      <c r="B3" s="940" t="s">
        <v>2165</v>
      </c>
      <c r="C3" s="940"/>
      <c r="D3" s="940"/>
      <c r="E3" s="940"/>
      <c r="F3" s="940"/>
      <c r="G3" s="940"/>
      <c r="H3" s="940"/>
      <c r="I3" s="940"/>
      <c r="J3" s="940"/>
      <c r="K3" s="940"/>
      <c r="L3" s="940"/>
    </row>
    <row r="4" spans="1:19" ht="12.75" customHeight="1">
      <c r="B4" s="790" t="s">
        <v>51</v>
      </c>
      <c r="C4" s="790"/>
      <c r="D4" s="790"/>
      <c r="E4" s="790"/>
      <c r="F4" s="790"/>
      <c r="G4" s="790"/>
      <c r="H4" s="790"/>
      <c r="I4" s="790"/>
      <c r="J4" s="790"/>
      <c r="K4" s="790"/>
      <c r="L4" s="790"/>
    </row>
    <row r="5" spans="1:19" ht="12.75" customHeight="1">
      <c r="B5" s="797" t="s">
        <v>1138</v>
      </c>
      <c r="C5" s="797" t="s">
        <v>332</v>
      </c>
      <c r="D5" s="797" t="s">
        <v>1196</v>
      </c>
      <c r="E5" s="797">
        <v>2021</v>
      </c>
      <c r="F5" s="827"/>
      <c r="G5" s="797">
        <v>2022</v>
      </c>
      <c r="H5" s="827"/>
      <c r="I5" s="797">
        <v>2023</v>
      </c>
      <c r="J5" s="827"/>
      <c r="K5" s="797" t="s">
        <v>1154</v>
      </c>
      <c r="L5" s="797"/>
    </row>
    <row r="6" spans="1:19" ht="12.75" customHeight="1">
      <c r="B6" s="797"/>
      <c r="C6" s="797"/>
      <c r="D6" s="797"/>
      <c r="E6" s="827"/>
      <c r="F6" s="827"/>
      <c r="G6" s="827"/>
      <c r="H6" s="827"/>
      <c r="I6" s="827"/>
      <c r="J6" s="827"/>
      <c r="K6" s="797"/>
      <c r="L6" s="797"/>
    </row>
    <row r="7" spans="1:19" ht="12.75" customHeight="1">
      <c r="B7" s="797"/>
      <c r="C7" s="797"/>
      <c r="D7" s="797"/>
      <c r="E7" s="11" t="s">
        <v>83</v>
      </c>
      <c r="F7" s="11" t="s">
        <v>84</v>
      </c>
      <c r="G7" s="11" t="s">
        <v>83</v>
      </c>
      <c r="H7" s="11" t="s">
        <v>84</v>
      </c>
      <c r="I7" s="11" t="s">
        <v>83</v>
      </c>
      <c r="J7" s="11" t="s">
        <v>84</v>
      </c>
      <c r="K7" s="11" t="s">
        <v>83</v>
      </c>
      <c r="L7" s="11" t="s">
        <v>84</v>
      </c>
    </row>
    <row r="8" spans="1:19">
      <c r="B8" s="43" t="s">
        <v>1612</v>
      </c>
      <c r="C8" s="258" t="s">
        <v>57</v>
      </c>
      <c r="D8" s="258"/>
      <c r="E8" s="24"/>
      <c r="F8" s="24"/>
      <c r="G8" s="24"/>
      <c r="H8" s="24"/>
      <c r="I8" s="24"/>
      <c r="J8" s="24"/>
      <c r="K8" s="24"/>
      <c r="L8" s="24"/>
      <c r="M8" s="186"/>
    </row>
    <row r="9" spans="1:19">
      <c r="B9" s="43" t="s">
        <v>1613</v>
      </c>
      <c r="C9" s="258" t="s">
        <v>1614</v>
      </c>
      <c r="D9" s="258"/>
      <c r="E9" s="24"/>
      <c r="F9" s="24"/>
      <c r="G9" s="24"/>
      <c r="H9" s="24"/>
      <c r="I9" s="24"/>
      <c r="J9" s="24"/>
      <c r="K9" s="24"/>
      <c r="L9" s="24"/>
      <c r="M9" s="186"/>
    </row>
    <row r="10" spans="1:19" ht="26">
      <c r="B10" s="43" t="s">
        <v>1615</v>
      </c>
      <c r="C10" s="258" t="s">
        <v>1616</v>
      </c>
      <c r="D10" s="258" t="s">
        <v>1617</v>
      </c>
      <c r="E10" s="24">
        <v>7.6761755799999998</v>
      </c>
      <c r="F10" s="24">
        <v>9.7500165738774222E-2</v>
      </c>
      <c r="G10" s="24">
        <v>8.9036335399999995</v>
      </c>
      <c r="H10" s="24">
        <v>7.9823535615433427E-2</v>
      </c>
      <c r="I10" s="24">
        <v>11.44764567</v>
      </c>
      <c r="J10" s="24">
        <v>0.12428945072237056</v>
      </c>
      <c r="K10" s="24">
        <v>2.5440121300000005</v>
      </c>
      <c r="L10" s="24">
        <v>28.57274076444077</v>
      </c>
      <c r="M10" s="192"/>
      <c r="Q10" s="216"/>
      <c r="R10" s="216"/>
      <c r="S10" s="216"/>
    </row>
    <row r="11" spans="1:19">
      <c r="B11" s="43" t="s">
        <v>1618</v>
      </c>
      <c r="C11" s="258" t="s">
        <v>1619</v>
      </c>
      <c r="D11" s="258" t="s">
        <v>1620</v>
      </c>
      <c r="E11" s="24">
        <v>8.6888771699999996</v>
      </c>
      <c r="F11" s="24">
        <v>0.11036315614850116</v>
      </c>
      <c r="G11" s="24">
        <v>10.285290880000002</v>
      </c>
      <c r="H11" s="24">
        <v>9.2210475553194504E-2</v>
      </c>
      <c r="I11" s="24">
        <v>9.707223599999999</v>
      </c>
      <c r="J11" s="24">
        <v>0.1053933292541568</v>
      </c>
      <c r="K11" s="24">
        <v>-0.57806728000000263</v>
      </c>
      <c r="L11" s="24">
        <v>-5.6203299133140563</v>
      </c>
      <c r="M11" s="192"/>
      <c r="N11" s="185"/>
      <c r="O11" s="185"/>
      <c r="Q11" s="216"/>
      <c r="R11" s="216"/>
      <c r="S11" s="216"/>
    </row>
    <row r="12" spans="1:19">
      <c r="B12" s="43" t="s">
        <v>1621</v>
      </c>
      <c r="C12" s="258" t="s">
        <v>1622</v>
      </c>
      <c r="D12" s="258" t="s">
        <v>1623</v>
      </c>
      <c r="E12" s="24">
        <v>27.394586059999998</v>
      </c>
      <c r="F12" s="24">
        <v>0.34795669449696381</v>
      </c>
      <c r="G12" s="24">
        <v>29.625220780000003</v>
      </c>
      <c r="H12" s="24">
        <v>0.26559829258734391</v>
      </c>
      <c r="I12" s="24">
        <v>31.28467204</v>
      </c>
      <c r="J12" s="24">
        <v>0.33966413845870752</v>
      </c>
      <c r="K12" s="24">
        <v>1.6594512599999973</v>
      </c>
      <c r="L12" s="24">
        <v>5.6014814955245615</v>
      </c>
      <c r="M12" s="192"/>
      <c r="Q12" s="216"/>
      <c r="R12" s="216"/>
      <c r="S12" s="216"/>
    </row>
    <row r="13" spans="1:19" ht="26">
      <c r="B13" s="43" t="s">
        <v>1624</v>
      </c>
      <c r="C13" s="258" t="s">
        <v>1625</v>
      </c>
      <c r="D13" s="258" t="s">
        <v>1626</v>
      </c>
      <c r="E13" s="24">
        <v>53.102826890000003</v>
      </c>
      <c r="F13" s="24">
        <v>0.67449400668508896</v>
      </c>
      <c r="G13" s="24">
        <v>45.764580620000004</v>
      </c>
      <c r="H13" s="24">
        <v>0.4102921144086018</v>
      </c>
      <c r="I13" s="24">
        <v>53.64842264</v>
      </c>
      <c r="J13" s="24">
        <v>0.58247199243084091</v>
      </c>
      <c r="K13" s="24">
        <v>7.8838420199999959</v>
      </c>
      <c r="L13" s="24">
        <v>17.226951308616613</v>
      </c>
      <c r="M13" s="192"/>
      <c r="O13" s="185"/>
      <c r="Q13" s="216"/>
      <c r="R13" s="216"/>
      <c r="S13" s="216"/>
    </row>
    <row r="14" spans="1:19">
      <c r="B14" s="43" t="s">
        <v>1627</v>
      </c>
      <c r="C14" s="258" t="s">
        <v>1628</v>
      </c>
      <c r="D14" s="258" t="s">
        <v>1629</v>
      </c>
      <c r="E14" s="24">
        <v>6.6857618399999996</v>
      </c>
      <c r="F14" s="24">
        <v>8.492026800277698E-2</v>
      </c>
      <c r="G14" s="24">
        <v>5.9136957199999998</v>
      </c>
      <c r="H14" s="24">
        <v>5.3017916652065643E-2</v>
      </c>
      <c r="I14" s="24">
        <v>8.5482594899999995</v>
      </c>
      <c r="J14" s="24">
        <v>9.2810216814161017E-2</v>
      </c>
      <c r="K14" s="24">
        <v>2.6345637699999997</v>
      </c>
      <c r="L14" s="24">
        <v>44.55020844393394</v>
      </c>
      <c r="M14" s="192"/>
      <c r="Q14" s="216"/>
      <c r="R14" s="216"/>
      <c r="S14" s="216"/>
    </row>
    <row r="15" spans="1:19" ht="39">
      <c r="B15" s="43" t="s">
        <v>1630</v>
      </c>
      <c r="C15" s="258" t="s">
        <v>1631</v>
      </c>
      <c r="D15" s="258" t="s">
        <v>1632</v>
      </c>
      <c r="E15" s="24">
        <v>5.2172139999999999E-2</v>
      </c>
      <c r="F15" s="24">
        <v>6.6267273903947523E-4</v>
      </c>
      <c r="G15" s="24">
        <v>3.6167910000000005E-2</v>
      </c>
      <c r="H15" s="24">
        <v>3.2425530981824199E-4</v>
      </c>
      <c r="I15" s="24">
        <v>0.14939925000000001</v>
      </c>
      <c r="J15" s="24">
        <v>1.6220584787574159E-3</v>
      </c>
      <c r="K15" s="24">
        <v>0.11323134000000001</v>
      </c>
      <c r="L15" s="24">
        <v>313.07128335588095</v>
      </c>
      <c r="M15" s="192"/>
      <c r="Q15" s="216"/>
      <c r="R15" s="216"/>
      <c r="S15" s="216"/>
    </row>
    <row r="16" spans="1:19">
      <c r="B16" s="43" t="s">
        <v>1633</v>
      </c>
      <c r="C16" s="258" t="s">
        <v>1634</v>
      </c>
      <c r="D16" s="258" t="s">
        <v>1635</v>
      </c>
      <c r="E16" s="24">
        <v>6854.4267162700007</v>
      </c>
      <c r="F16" s="24">
        <v>87.062591770550284</v>
      </c>
      <c r="G16" s="24">
        <v>9620.0938633400001</v>
      </c>
      <c r="H16" s="24">
        <v>86.246800440995358</v>
      </c>
      <c r="I16" s="24">
        <v>7651.3999008299998</v>
      </c>
      <c r="J16" s="24">
        <v>83.07282722975485</v>
      </c>
      <c r="K16" s="24">
        <v>-1968.6939625100003</v>
      </c>
      <c r="L16" s="24">
        <v>-20.464394531660936</v>
      </c>
      <c r="M16" s="192"/>
      <c r="Q16" s="216"/>
      <c r="R16" s="216"/>
      <c r="S16" s="216"/>
    </row>
    <row r="17" spans="1:19">
      <c r="B17" s="43" t="s">
        <v>1636</v>
      </c>
      <c r="C17" s="258" t="s">
        <v>1637</v>
      </c>
      <c r="D17" s="258" t="s">
        <v>1638</v>
      </c>
      <c r="E17" s="24">
        <v>914.96009575000005</v>
      </c>
      <c r="F17" s="24">
        <v>11.621511265638578</v>
      </c>
      <c r="G17" s="24">
        <v>1420.2830546600001</v>
      </c>
      <c r="H17" s="24">
        <v>12.733230145683768</v>
      </c>
      <c r="I17" s="24">
        <v>1426.2293705499999</v>
      </c>
      <c r="J17" s="24">
        <v>15.484866511401361</v>
      </c>
      <c r="K17" s="24">
        <v>5.9463158899998234</v>
      </c>
      <c r="L17" s="24">
        <v>0.41867118462687747</v>
      </c>
      <c r="M17" s="192"/>
      <c r="Q17" s="216"/>
      <c r="R17" s="216"/>
      <c r="S17" s="216"/>
    </row>
    <row r="18" spans="1:19" ht="26">
      <c r="B18" s="43" t="s">
        <v>1639</v>
      </c>
      <c r="C18" s="258" t="s">
        <v>1640</v>
      </c>
      <c r="D18" s="258" t="s">
        <v>1641</v>
      </c>
      <c r="E18" s="24"/>
      <c r="F18" s="24" t="s">
        <v>1148</v>
      </c>
      <c r="G18" s="24">
        <v>13.240285960000001</v>
      </c>
      <c r="H18" s="24">
        <v>0.11870282319442621</v>
      </c>
      <c r="I18" s="24">
        <v>18.057598540000001</v>
      </c>
      <c r="J18" s="24">
        <v>0.19605507268479955</v>
      </c>
      <c r="K18" s="24">
        <v>4.8173125799999994</v>
      </c>
      <c r="L18" s="24">
        <v>36.383750279665399</v>
      </c>
      <c r="M18" s="192"/>
      <c r="Q18" s="216"/>
      <c r="R18" s="216"/>
      <c r="S18" s="216"/>
    </row>
    <row r="19" spans="1:19" ht="52">
      <c r="B19" s="43" t="s">
        <v>1642</v>
      </c>
      <c r="C19" s="258" t="s">
        <v>1643</v>
      </c>
      <c r="D19" s="258" t="s">
        <v>1644</v>
      </c>
      <c r="E19" s="24"/>
      <c r="F19" s="24" t="s">
        <v>1148</v>
      </c>
      <c r="G19" s="24"/>
      <c r="H19" s="24" t="s">
        <v>1148</v>
      </c>
      <c r="I19" s="24"/>
      <c r="J19" s="24" t="s">
        <v>1148</v>
      </c>
      <c r="K19" s="24">
        <v>0</v>
      </c>
      <c r="L19" s="24" t="s">
        <v>1148</v>
      </c>
      <c r="M19" s="192"/>
    </row>
    <row r="20" spans="1:19" ht="12.75" customHeight="1">
      <c r="B20" s="942" t="s">
        <v>93</v>
      </c>
      <c r="C20" s="944"/>
      <c r="D20" s="943"/>
      <c r="E20" s="19">
        <v>7872.9872117000004</v>
      </c>
      <c r="F20" s="19">
        <v>100</v>
      </c>
      <c r="G20" s="19">
        <v>11154.14579341</v>
      </c>
      <c r="H20" s="19">
        <v>100</v>
      </c>
      <c r="I20" s="19">
        <v>9210.4724926099989</v>
      </c>
      <c r="J20" s="19">
        <v>100</v>
      </c>
      <c r="K20" s="19">
        <v>-1943.673300800001</v>
      </c>
      <c r="L20" s="19">
        <v>-17.425568365336826</v>
      </c>
      <c r="M20" s="186"/>
    </row>
    <row r="21" spans="1:19" customFormat="1" ht="15" customHeight="1">
      <c r="B21" s="268"/>
      <c r="C21" s="268"/>
      <c r="D21" s="268"/>
      <c r="E21" s="272"/>
      <c r="F21" s="272"/>
      <c r="G21" s="272"/>
      <c r="H21" s="272"/>
      <c r="I21" s="272"/>
      <c r="J21" s="272"/>
      <c r="K21" s="272"/>
      <c r="L21" s="268"/>
    </row>
    <row r="22" spans="1:19" customFormat="1" ht="15" customHeight="1">
      <c r="B22" s="260"/>
      <c r="E22" s="261"/>
      <c r="F22" s="261"/>
      <c r="G22" s="261"/>
      <c r="H22" s="261"/>
      <c r="I22" s="261"/>
      <c r="J22" s="261"/>
      <c r="K22" s="261"/>
      <c r="L22" s="261"/>
    </row>
    <row r="23" spans="1:19" customFormat="1" ht="21.75" customHeight="1">
      <c r="B23" s="939" t="s">
        <v>2166</v>
      </c>
      <c r="C23" s="939"/>
      <c r="D23" s="939"/>
      <c r="E23" s="939"/>
      <c r="F23" s="939"/>
      <c r="G23" s="939"/>
      <c r="H23" s="939"/>
      <c r="I23" s="939"/>
      <c r="J23" s="939"/>
      <c r="K23" s="939"/>
      <c r="L23" s="939"/>
    </row>
    <row r="24" spans="1:19" customFormat="1" ht="15" customHeight="1">
      <c r="B24" s="940" t="s">
        <v>1325</v>
      </c>
      <c r="C24" s="940"/>
      <c r="D24" s="940"/>
      <c r="E24" s="940"/>
      <c r="F24" s="940"/>
      <c r="G24" s="940"/>
      <c r="H24" s="940"/>
      <c r="I24" s="940"/>
      <c r="J24" s="940"/>
      <c r="K24" s="940"/>
      <c r="L24" s="940"/>
    </row>
    <row r="25" spans="1:19" customFormat="1" ht="15" customHeight="1">
      <c r="A25" s="10"/>
      <c r="B25" s="10" t="s">
        <v>51</v>
      </c>
      <c r="C25" s="10"/>
      <c r="D25" s="10"/>
      <c r="E25" s="10"/>
      <c r="F25" s="10"/>
      <c r="G25" s="10"/>
      <c r="H25" s="10"/>
      <c r="I25" s="10"/>
      <c r="J25" s="10"/>
      <c r="K25" s="10"/>
      <c r="L25" s="10"/>
    </row>
    <row r="26" spans="1:19" ht="12.75" customHeight="1">
      <c r="B26" s="797" t="s">
        <v>1138</v>
      </c>
      <c r="C26" s="797" t="s">
        <v>332</v>
      </c>
      <c r="D26" s="797" t="s">
        <v>1196</v>
      </c>
      <c r="E26" s="797">
        <v>2020</v>
      </c>
      <c r="F26" s="827"/>
      <c r="G26" s="797">
        <v>2021</v>
      </c>
      <c r="H26" s="827"/>
      <c r="I26" s="797">
        <v>2022</v>
      </c>
      <c r="J26" s="827"/>
      <c r="K26" s="797" t="s">
        <v>1139</v>
      </c>
      <c r="L26" s="797"/>
    </row>
    <row r="27" spans="1:19" ht="12.75" customHeight="1">
      <c r="B27" s="797"/>
      <c r="C27" s="797"/>
      <c r="D27" s="797"/>
      <c r="E27" s="827"/>
      <c r="F27" s="827"/>
      <c r="G27" s="827"/>
      <c r="H27" s="827"/>
      <c r="I27" s="827"/>
      <c r="J27" s="827"/>
      <c r="K27" s="797"/>
      <c r="L27" s="797"/>
    </row>
    <row r="28" spans="1:19" ht="12.75" customHeight="1">
      <c r="B28" s="797"/>
      <c r="C28" s="797"/>
      <c r="D28" s="797"/>
      <c r="E28" s="11" t="s">
        <v>83</v>
      </c>
      <c r="F28" s="11" t="s">
        <v>84</v>
      </c>
      <c r="G28" s="11" t="s">
        <v>83</v>
      </c>
      <c r="H28" s="11" t="s">
        <v>84</v>
      </c>
      <c r="I28" s="11" t="s">
        <v>83</v>
      </c>
      <c r="J28" s="11" t="s">
        <v>84</v>
      </c>
      <c r="K28" s="11" t="s">
        <v>83</v>
      </c>
      <c r="L28" s="11" t="s">
        <v>84</v>
      </c>
    </row>
    <row r="29" spans="1:19">
      <c r="B29" s="43" t="s">
        <v>1645</v>
      </c>
      <c r="C29" s="258" t="s">
        <v>57</v>
      </c>
      <c r="D29" s="43"/>
      <c r="E29" s="24"/>
      <c r="F29" s="24"/>
      <c r="G29" s="24"/>
      <c r="H29" s="24"/>
      <c r="I29" s="24"/>
      <c r="J29" s="24"/>
      <c r="K29" s="24"/>
      <c r="L29" s="24"/>
      <c r="M29" s="186"/>
    </row>
    <row r="30" spans="1:19">
      <c r="B30" s="43" t="s">
        <v>1646</v>
      </c>
      <c r="C30" s="258" t="s">
        <v>1614</v>
      </c>
      <c r="D30" s="43"/>
      <c r="E30" s="24"/>
      <c r="F30" s="24"/>
      <c r="G30" s="24"/>
      <c r="H30" s="24"/>
      <c r="I30" s="24"/>
      <c r="J30" s="24"/>
      <c r="K30" s="24"/>
      <c r="L30" s="24"/>
      <c r="M30" s="186"/>
    </row>
    <row r="31" spans="1:19">
      <c r="B31" s="43" t="s">
        <v>1647</v>
      </c>
      <c r="C31" s="258" t="s">
        <v>1648</v>
      </c>
      <c r="D31" s="43" t="s">
        <v>1649</v>
      </c>
      <c r="E31" s="24">
        <v>11.60501753</v>
      </c>
      <c r="F31" s="24">
        <v>88.269779014770492</v>
      </c>
      <c r="G31" s="24">
        <v>16.2078609</v>
      </c>
      <c r="H31" s="24">
        <v>88.791613479054035</v>
      </c>
      <c r="I31" s="24">
        <v>16.36976765</v>
      </c>
      <c r="J31" s="24">
        <v>89.60030561746089</v>
      </c>
      <c r="K31" s="24">
        <v>0.16190674999999999</v>
      </c>
      <c r="L31" s="24">
        <v>0.99893965649717531</v>
      </c>
      <c r="M31" s="192"/>
    </row>
    <row r="32" spans="1:19">
      <c r="B32" s="43" t="s">
        <v>1650</v>
      </c>
      <c r="C32" s="258" t="s">
        <v>1651</v>
      </c>
      <c r="D32" s="43" t="s">
        <v>1652</v>
      </c>
      <c r="E32" s="24">
        <v>1.5421973600000001</v>
      </c>
      <c r="F32" s="24">
        <v>11.73022098522952</v>
      </c>
      <c r="G32" s="24">
        <v>2.0459586499999998</v>
      </c>
      <c r="H32" s="24">
        <v>11.208386520945968</v>
      </c>
      <c r="I32" s="24">
        <v>1.9</v>
      </c>
      <c r="J32" s="24">
        <v>10.399694382539124</v>
      </c>
      <c r="K32" s="24">
        <v>-0.14595864999999986</v>
      </c>
      <c r="L32" s="24">
        <v>-7.1339980404784757</v>
      </c>
      <c r="M32" s="192"/>
    </row>
    <row r="33" spans="2:13" ht="12.75" customHeight="1">
      <c r="B33" s="942" t="s">
        <v>93</v>
      </c>
      <c r="C33" s="944"/>
      <c r="D33" s="943"/>
      <c r="E33" s="19">
        <v>13.147214889999999</v>
      </c>
      <c r="F33" s="19">
        <v>100</v>
      </c>
      <c r="G33" s="19">
        <v>18.253819549999999</v>
      </c>
      <c r="H33" s="19">
        <v>100</v>
      </c>
      <c r="I33" s="19">
        <v>18.269767649999999</v>
      </c>
      <c r="J33" s="19">
        <v>100.08736856391242</v>
      </c>
      <c r="K33" s="19">
        <v>1.5948099999999243E-2</v>
      </c>
      <c r="L33" s="19">
        <v>8.7368563912418234E-2</v>
      </c>
      <c r="M33" s="186"/>
    </row>
    <row r="34" spans="2:13" ht="12.75" customHeight="1">
      <c r="B34" s="41" t="s">
        <v>5739</v>
      </c>
      <c r="C34" s="41"/>
      <c r="D34" s="41"/>
      <c r="E34" s="273"/>
      <c r="F34" s="273"/>
      <c r="G34" s="273"/>
      <c r="H34" s="273"/>
      <c r="I34" s="273"/>
      <c r="J34" s="273"/>
      <c r="K34" s="273"/>
      <c r="L34" s="273"/>
      <c r="M34" s="186"/>
    </row>
    <row r="35" spans="2:13">
      <c r="B35" s="188"/>
      <c r="C35" s="217"/>
      <c r="D35" s="217"/>
      <c r="E35" s="218"/>
      <c r="F35" s="185"/>
      <c r="G35" s="185"/>
      <c r="H35" s="185"/>
      <c r="I35" s="185"/>
      <c r="J35" s="185"/>
      <c r="K35" s="185"/>
      <c r="L35" s="185"/>
      <c r="M35" s="186"/>
    </row>
    <row r="36" spans="2:13" hidden="1">
      <c r="B36" s="219"/>
      <c r="C36" s="219"/>
      <c r="D36" s="219"/>
      <c r="E36" s="184"/>
      <c r="F36" s="184"/>
      <c r="G36" s="220"/>
      <c r="H36" s="220"/>
      <c r="I36" s="221"/>
      <c r="J36" s="222"/>
      <c r="K36" s="184"/>
      <c r="L36" s="184"/>
    </row>
    <row r="37" spans="2:13" hidden="1">
      <c r="C37" s="186"/>
      <c r="D37" s="186"/>
      <c r="E37" s="186"/>
      <c r="F37" s="186"/>
      <c r="G37" s="186"/>
      <c r="H37" s="186"/>
      <c r="I37" s="216"/>
      <c r="K37" s="201"/>
    </row>
    <row r="38" spans="2:13" hidden="1">
      <c r="C38" s="186"/>
      <c r="D38" s="186"/>
      <c r="E38" s="186"/>
      <c r="F38" s="186"/>
      <c r="G38" s="186"/>
      <c r="H38" s="186"/>
      <c r="I38" s="185"/>
    </row>
    <row r="39" spans="2:13" hidden="1">
      <c r="C39" s="186"/>
      <c r="D39" s="186"/>
      <c r="E39" s="186"/>
      <c r="F39" s="186"/>
      <c r="G39" s="186"/>
      <c r="H39" s="186"/>
      <c r="I39" s="216"/>
    </row>
    <row r="40" spans="2:13" hidden="1">
      <c r="C40" s="186"/>
      <c r="D40" s="186"/>
      <c r="E40" s="186"/>
      <c r="F40" s="186"/>
      <c r="G40" s="186"/>
      <c r="H40" s="186"/>
    </row>
    <row r="41" spans="2:13" hidden="1">
      <c r="C41" s="186"/>
      <c r="D41" s="186"/>
      <c r="E41" s="186"/>
      <c r="F41" s="186"/>
      <c r="G41" s="193"/>
      <c r="I41" s="193"/>
    </row>
    <row r="42" spans="2:13" hidden="1">
      <c r="C42" s="186"/>
      <c r="D42" s="186"/>
      <c r="E42" s="186"/>
      <c r="F42" s="186"/>
      <c r="G42" s="193"/>
      <c r="H42" s="193"/>
      <c r="I42" s="193"/>
    </row>
    <row r="43" spans="2:13" hidden="1">
      <c r="C43" s="186"/>
      <c r="D43" s="186"/>
      <c r="E43" s="186"/>
      <c r="F43" s="186"/>
      <c r="G43" s="193"/>
      <c r="H43" s="193"/>
      <c r="I43" s="193"/>
    </row>
    <row r="44" spans="2:13" hidden="1">
      <c r="B44" s="186"/>
      <c r="C44" s="186"/>
      <c r="D44" s="186"/>
      <c r="E44" s="186"/>
      <c r="F44" s="186"/>
      <c r="G44" s="186"/>
      <c r="H44" s="186"/>
      <c r="I44" s="186"/>
      <c r="J44" s="186"/>
      <c r="K44" s="186"/>
      <c r="L44" s="186"/>
    </row>
    <row r="45" spans="2:13" hidden="1">
      <c r="B45" s="186"/>
      <c r="C45" s="186"/>
      <c r="D45" s="186"/>
      <c r="E45" s="186"/>
      <c r="F45" s="186"/>
      <c r="G45" s="186"/>
      <c r="H45" s="186"/>
      <c r="I45" s="186"/>
      <c r="J45" s="186"/>
      <c r="K45" s="186"/>
      <c r="L45" s="186"/>
    </row>
    <row r="46" spans="2:13" hidden="1">
      <c r="B46" s="186"/>
      <c r="C46" s="186"/>
      <c r="D46" s="186"/>
      <c r="E46" s="186"/>
      <c r="F46" s="186"/>
      <c r="G46" s="186"/>
      <c r="H46" s="186"/>
      <c r="I46" s="186"/>
      <c r="J46" s="186"/>
      <c r="K46" s="186"/>
      <c r="L46" s="186"/>
    </row>
    <row r="47" spans="2:13" hidden="1">
      <c r="B47" s="186"/>
      <c r="C47" s="186"/>
      <c r="D47" s="186"/>
      <c r="E47" s="186"/>
      <c r="F47" s="186"/>
      <c r="G47" s="186"/>
      <c r="H47" s="186"/>
      <c r="I47" s="186"/>
      <c r="J47" s="186"/>
      <c r="K47" s="186"/>
      <c r="L47" s="186"/>
    </row>
    <row r="48" spans="2:13" hidden="1">
      <c r="B48" s="186"/>
      <c r="C48" s="186"/>
      <c r="D48" s="186"/>
      <c r="E48" s="186"/>
      <c r="F48" s="186"/>
      <c r="G48" s="186"/>
      <c r="H48" s="186"/>
      <c r="I48" s="186"/>
      <c r="J48" s="186"/>
      <c r="K48" s="186"/>
      <c r="L48" s="186"/>
    </row>
    <row r="49" spans="2:12" hidden="1">
      <c r="B49" s="186"/>
      <c r="C49" s="186"/>
      <c r="D49" s="186"/>
      <c r="E49" s="186"/>
      <c r="F49" s="186"/>
      <c r="G49" s="186"/>
      <c r="H49" s="186"/>
      <c r="I49" s="186"/>
      <c r="J49" s="186"/>
      <c r="K49" s="186"/>
      <c r="L49" s="186"/>
    </row>
    <row r="50" spans="2:12" hidden="1">
      <c r="B50" s="186"/>
      <c r="C50" s="186"/>
      <c r="D50" s="186"/>
      <c r="E50" s="186"/>
      <c r="F50" s="186"/>
      <c r="G50" s="186"/>
      <c r="H50" s="186"/>
      <c r="I50" s="186"/>
      <c r="J50" s="186"/>
      <c r="K50" s="186"/>
      <c r="L50" s="186"/>
    </row>
    <row r="51" spans="2:12" hidden="1">
      <c r="B51" s="186"/>
      <c r="C51" s="186"/>
      <c r="D51" s="186"/>
      <c r="E51" s="186"/>
      <c r="F51" s="186"/>
      <c r="G51" s="186"/>
      <c r="H51" s="186"/>
      <c r="I51" s="186"/>
      <c r="J51" s="186"/>
      <c r="K51" s="186"/>
      <c r="L51" s="186"/>
    </row>
    <row r="52" spans="2:12" hidden="1">
      <c r="B52" s="186"/>
      <c r="C52" s="186"/>
      <c r="D52" s="186"/>
      <c r="E52" s="186"/>
      <c r="F52" s="186"/>
      <c r="G52" s="186"/>
      <c r="H52" s="186"/>
      <c r="I52" s="186"/>
      <c r="J52" s="186"/>
      <c r="K52" s="186"/>
      <c r="L52" s="186"/>
    </row>
    <row r="53" spans="2:12" hidden="1">
      <c r="B53" s="186"/>
      <c r="C53" s="186"/>
      <c r="D53" s="186"/>
      <c r="E53" s="186"/>
      <c r="F53" s="186"/>
      <c r="G53" s="186"/>
      <c r="H53" s="186"/>
      <c r="I53" s="186"/>
      <c r="J53" s="186"/>
      <c r="K53" s="186"/>
      <c r="L53" s="186"/>
    </row>
    <row r="54" spans="2:12" hidden="1">
      <c r="B54" s="186"/>
      <c r="C54" s="186"/>
      <c r="D54" s="186"/>
      <c r="E54" s="186"/>
      <c r="F54" s="186"/>
      <c r="G54" s="186"/>
      <c r="H54" s="186"/>
      <c r="I54" s="186"/>
      <c r="J54" s="186"/>
      <c r="K54" s="186"/>
      <c r="L54" s="186"/>
    </row>
    <row r="55" spans="2:12" hidden="1">
      <c r="B55" s="186"/>
      <c r="C55" s="186"/>
      <c r="D55" s="186"/>
      <c r="E55" s="186"/>
      <c r="F55" s="186"/>
      <c r="G55" s="186"/>
      <c r="H55" s="186"/>
      <c r="I55" s="186"/>
      <c r="J55" s="186"/>
      <c r="K55" s="186"/>
      <c r="L55" s="186"/>
    </row>
    <row r="56" spans="2:12" ht="18.75" hidden="1" customHeight="1">
      <c r="B56" s="186"/>
      <c r="C56" s="186"/>
      <c r="D56" s="186"/>
      <c r="E56" s="186"/>
      <c r="F56" s="186"/>
      <c r="G56" s="186"/>
      <c r="H56" s="186"/>
      <c r="I56" s="186"/>
      <c r="J56" s="186"/>
      <c r="K56" s="186"/>
      <c r="L56" s="186"/>
    </row>
    <row r="57" spans="2:12" ht="18" hidden="1" customHeight="1">
      <c r="B57" s="186"/>
      <c r="C57" s="186"/>
      <c r="D57" s="186"/>
      <c r="E57" s="186"/>
      <c r="F57" s="186"/>
      <c r="G57" s="186"/>
      <c r="H57" s="186"/>
      <c r="I57" s="186"/>
      <c r="J57" s="186"/>
      <c r="K57" s="186"/>
      <c r="L57" s="186"/>
    </row>
    <row r="58" spans="2:12" ht="21.75" hidden="1" customHeight="1">
      <c r="B58" s="186"/>
      <c r="C58" s="186"/>
      <c r="D58" s="186"/>
      <c r="E58" s="186"/>
      <c r="F58" s="186"/>
      <c r="G58" s="186"/>
      <c r="H58" s="186"/>
      <c r="I58" s="186"/>
      <c r="J58" s="186"/>
      <c r="K58" s="186"/>
      <c r="L58" s="186"/>
    </row>
    <row r="59" spans="2:12" hidden="1">
      <c r="B59" s="186"/>
      <c r="C59" s="186"/>
      <c r="D59" s="186"/>
      <c r="E59" s="186"/>
      <c r="F59" s="186"/>
      <c r="G59" s="186"/>
      <c r="H59" s="186"/>
      <c r="I59" s="186"/>
      <c r="J59" s="186"/>
      <c r="K59" s="186"/>
      <c r="L59" s="186"/>
    </row>
    <row r="60" spans="2:12" hidden="1">
      <c r="B60" s="186"/>
      <c r="C60" s="186"/>
      <c r="D60" s="186"/>
      <c r="E60" s="186"/>
      <c r="F60" s="186"/>
      <c r="G60" s="186"/>
      <c r="H60" s="186"/>
      <c r="I60" s="186"/>
      <c r="J60" s="186"/>
      <c r="K60" s="186"/>
      <c r="L60" s="186"/>
    </row>
    <row r="61" spans="2:12" hidden="1">
      <c r="B61" s="186"/>
      <c r="C61" s="186"/>
      <c r="D61" s="186"/>
      <c r="E61" s="186"/>
      <c r="F61" s="186"/>
      <c r="G61" s="186"/>
      <c r="H61" s="186"/>
      <c r="I61" s="186"/>
      <c r="J61" s="186"/>
      <c r="K61" s="186"/>
      <c r="L61" s="186"/>
    </row>
    <row r="62" spans="2:12" hidden="1">
      <c r="C62" s="186"/>
    </row>
    <row r="63" spans="2:12" hidden="1">
      <c r="C63" s="186"/>
    </row>
  </sheetData>
  <mergeCells count="20">
    <mergeCell ref="B24:L24"/>
    <mergeCell ref="B20:D20"/>
    <mergeCell ref="B33:D33"/>
    <mergeCell ref="B3:L3"/>
    <mergeCell ref="B26:B28"/>
    <mergeCell ref="C26:C28"/>
    <mergeCell ref="D26:D28"/>
    <mergeCell ref="E26:F27"/>
    <mergeCell ref="G26:H27"/>
    <mergeCell ref="I26:J27"/>
    <mergeCell ref="K26:L27"/>
    <mergeCell ref="B5:B7"/>
    <mergeCell ref="C5:C7"/>
    <mergeCell ref="D5:D7"/>
    <mergeCell ref="E5:F6"/>
    <mergeCell ref="G5:H6"/>
    <mergeCell ref="I5:J6"/>
    <mergeCell ref="K5:L6"/>
    <mergeCell ref="B4:L4"/>
    <mergeCell ref="B23:L23"/>
  </mergeCells>
  <hyperlinks>
    <hyperlink ref="B24" location="Índice!A1" display="Voltar ao início" xr:uid="{6608F36B-40AF-4A62-AA3D-E4D8AE428FB6}"/>
  </hyperlinks>
  <printOptions horizontalCentered="1" verticalCentered="1"/>
  <pageMargins left="0.15748031496062992" right="0.19685039370078741" top="0.78740157480314965" bottom="1.5748031496062993" header="0.39370078740157483" footer="0.39370078740157483"/>
  <pageSetup paperSize="9" scale="91" orientation="landscape" r:id="rId1"/>
  <headerFooter alignWithMargins="0">
    <oddFooter>&amp;L&amp;7DGO/DSConta-»DGCI</oddFooter>
  </headerFooter>
  <drawing r:id="rId2"/>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0D03-1EAC-4E15-8277-2599D0244B50}">
  <sheetPr codeName="Folha156">
    <tabColor rgb="FF0035BA"/>
  </sheetPr>
  <dimension ref="A1:P11"/>
  <sheetViews>
    <sheetView showGridLines="0" zoomScaleNormal="100" workbookViewId="0">
      <selection activeCell="B3" sqref="B3:K3"/>
    </sheetView>
  </sheetViews>
  <sheetFormatPr baseColWidth="10" defaultColWidth="0" defaultRowHeight="14" zeroHeight="1"/>
  <cols>
    <col min="1" max="1" width="12.1640625" style="183" customWidth="1"/>
    <col min="2" max="2" width="6.5" style="183" bestFit="1" customWidth="1"/>
    <col min="3" max="3" width="19" style="183" customWidth="1"/>
    <col min="4" max="4" width="11.33203125" style="183" customWidth="1"/>
    <col min="5" max="5" width="7.5" style="183" customWidth="1"/>
    <col min="6" max="6" width="11.33203125" style="183" customWidth="1"/>
    <col min="7" max="7" width="7.5" style="183" customWidth="1"/>
    <col min="8" max="8" width="11.33203125" style="183" customWidth="1"/>
    <col min="9" max="9" width="7.5" style="183" customWidth="1"/>
    <col min="10" max="10" width="11.33203125" style="183" customWidth="1"/>
    <col min="11" max="11" width="7.5" style="183" customWidth="1"/>
    <col min="12" max="12" width="17" style="183" customWidth="1"/>
    <col min="13" max="16" width="0" style="183" hidden="1" customWidth="1"/>
    <col min="17" max="16384" width="12.1640625" style="183" hidden="1"/>
  </cols>
  <sheetData>
    <row r="1" spans="1:14" customFormat="1" ht="100" customHeight="1">
      <c r="A1" s="42" t="s">
        <v>50</v>
      </c>
    </row>
    <row r="2" spans="1:14" s="9" customFormat="1" ht="16">
      <c r="B2" s="9" t="s">
        <v>5459</v>
      </c>
    </row>
    <row r="3" spans="1:14" s="10" customFormat="1" ht="11.25" customHeight="1">
      <c r="B3" s="790" t="s">
        <v>51</v>
      </c>
      <c r="C3" s="790"/>
      <c r="D3" s="790"/>
      <c r="E3" s="790"/>
      <c r="F3" s="790"/>
      <c r="G3" s="790"/>
      <c r="H3" s="790"/>
      <c r="I3" s="790"/>
      <c r="J3" s="790"/>
      <c r="K3" s="790"/>
    </row>
    <row r="4" spans="1:14" ht="12.75" customHeight="1">
      <c r="B4" s="797" t="s">
        <v>1138</v>
      </c>
      <c r="C4" s="797" t="s">
        <v>332</v>
      </c>
      <c r="D4" s="797">
        <v>2021</v>
      </c>
      <c r="E4" s="827"/>
      <c r="F4" s="797">
        <v>2022</v>
      </c>
      <c r="G4" s="827"/>
      <c r="H4" s="797">
        <v>2023</v>
      </c>
      <c r="I4" s="827"/>
      <c r="J4" s="797" t="s">
        <v>1154</v>
      </c>
      <c r="K4" s="797"/>
    </row>
    <row r="5" spans="1:14" ht="12.75" customHeight="1">
      <c r="B5" s="797"/>
      <c r="C5" s="797"/>
      <c r="D5" s="827"/>
      <c r="E5" s="827"/>
      <c r="F5" s="827"/>
      <c r="G5" s="827"/>
      <c r="H5" s="827"/>
      <c r="I5" s="827"/>
      <c r="J5" s="797"/>
      <c r="K5" s="797"/>
    </row>
    <row r="6" spans="1:14" ht="12.75" customHeight="1">
      <c r="B6" s="797"/>
      <c r="C6" s="797"/>
      <c r="D6" s="11" t="s">
        <v>83</v>
      </c>
      <c r="E6" s="11" t="s">
        <v>84</v>
      </c>
      <c r="F6" s="11" t="s">
        <v>83</v>
      </c>
      <c r="G6" s="11" t="s">
        <v>84</v>
      </c>
      <c r="H6" s="11" t="s">
        <v>83</v>
      </c>
      <c r="I6" s="11" t="s">
        <v>84</v>
      </c>
      <c r="J6" s="11" t="s">
        <v>83</v>
      </c>
      <c r="K6" s="11" t="s">
        <v>84</v>
      </c>
    </row>
    <row r="7" spans="1:14" ht="12.75" customHeight="1">
      <c r="B7" s="43" t="s">
        <v>1140</v>
      </c>
      <c r="C7" s="43" t="s">
        <v>1141</v>
      </c>
      <c r="D7" s="24">
        <v>103.60039968</v>
      </c>
      <c r="E7" s="24">
        <v>1.3158969638111446</v>
      </c>
      <c r="F7" s="24">
        <v>113.76887541000002</v>
      </c>
      <c r="G7" s="24">
        <v>1.0199694133208839</v>
      </c>
      <c r="H7" s="24">
        <v>132.84322122999998</v>
      </c>
      <c r="I7" s="24">
        <v>1.4423062588437936</v>
      </c>
      <c r="J7" s="24">
        <v>19.074345819999962</v>
      </c>
      <c r="K7" s="24">
        <v>16.765873575931796</v>
      </c>
      <c r="N7" s="218"/>
    </row>
    <row r="8" spans="1:14" ht="12.75" customHeight="1">
      <c r="B8" s="43" t="s">
        <v>1149</v>
      </c>
      <c r="C8" s="43" t="s">
        <v>1150</v>
      </c>
      <c r="D8" s="24">
        <v>7769.3868120200004</v>
      </c>
      <c r="E8" s="24">
        <v>0</v>
      </c>
      <c r="F8" s="24">
        <v>11040.376918</v>
      </c>
      <c r="G8" s="24">
        <v>98.980030586679106</v>
      </c>
      <c r="H8" s="24">
        <v>9077.6292713799994</v>
      </c>
      <c r="I8" s="24">
        <v>98.557693741156214</v>
      </c>
      <c r="J8" s="24">
        <v>-1962.7476466200005</v>
      </c>
      <c r="K8" s="24">
        <v>-17.777904334225923</v>
      </c>
      <c r="N8" s="218"/>
    </row>
    <row r="9" spans="1:14" ht="12.75" customHeight="1">
      <c r="B9" s="936" t="s">
        <v>93</v>
      </c>
      <c r="C9" s="936"/>
      <c r="D9" s="19">
        <v>7872.9872117000004</v>
      </c>
      <c r="E9" s="19">
        <v>1.3158969638111446</v>
      </c>
      <c r="F9" s="19">
        <v>11154.14579341</v>
      </c>
      <c r="G9" s="19">
        <v>99.999999999999986</v>
      </c>
      <c r="H9" s="19">
        <v>9210.4724926099989</v>
      </c>
      <c r="I9" s="19">
        <v>100.00000000000001</v>
      </c>
      <c r="J9" s="19">
        <v>-1943.673300800001</v>
      </c>
      <c r="K9" s="19">
        <v>-17.425568365336826</v>
      </c>
    </row>
    <row r="10" spans="1:14" customFormat="1" ht="15" customHeight="1">
      <c r="B10" s="865" t="s">
        <v>5739</v>
      </c>
      <c r="C10" s="865"/>
      <c r="D10" s="865"/>
      <c r="E10" s="865"/>
      <c r="F10" s="865"/>
      <c r="G10" s="865"/>
      <c r="H10" s="865"/>
      <c r="I10" s="865"/>
      <c r="J10" s="865"/>
      <c r="K10" s="865"/>
    </row>
    <row r="11" spans="1:14"/>
  </sheetData>
  <mergeCells count="9">
    <mergeCell ref="B3:K3"/>
    <mergeCell ref="B9:C9"/>
    <mergeCell ref="B10:K10"/>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oddFooter>&amp;L&amp;7DGO/DSConta-»DGCI</oddFooter>
  </headerFooter>
  <drawing r:id="rId2"/>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04C8F-8D96-4A7A-ABFA-82BACB88873C}">
  <sheetPr codeName="Folha157">
    <tabColor rgb="FF0035BA"/>
    <pageSetUpPr fitToPage="1"/>
  </sheetPr>
  <dimension ref="A1:P30"/>
  <sheetViews>
    <sheetView showGridLines="0" zoomScaleNormal="100" workbookViewId="0">
      <selection activeCell="B3" sqref="B3:K3"/>
    </sheetView>
  </sheetViews>
  <sheetFormatPr baseColWidth="10" defaultColWidth="0" defaultRowHeight="14" zeroHeight="1"/>
  <cols>
    <col min="1" max="1" width="12.1640625" style="183" customWidth="1"/>
    <col min="2" max="2" width="11.33203125" style="183" customWidth="1"/>
    <col min="3" max="3" width="47.5" style="183" customWidth="1"/>
    <col min="4" max="4" width="10.33203125" style="183" customWidth="1"/>
    <col min="5" max="5" width="7.1640625" style="183" customWidth="1"/>
    <col min="6" max="6" width="10.33203125" style="183" customWidth="1"/>
    <col min="7" max="7" width="7.1640625" style="183" customWidth="1"/>
    <col min="8" max="8" width="10.33203125" style="183" customWidth="1"/>
    <col min="9" max="9" width="7.1640625" style="183" customWidth="1"/>
    <col min="10" max="10" width="10.33203125" style="183" customWidth="1"/>
    <col min="11" max="11" width="7.1640625" style="183" customWidth="1"/>
    <col min="12" max="12" width="9.1640625" style="183" customWidth="1"/>
    <col min="13" max="16" width="0" style="183" hidden="1" customWidth="1"/>
    <col min="17" max="16384" width="12.1640625" style="183" hidden="1"/>
  </cols>
  <sheetData>
    <row r="1" spans="1:16" customFormat="1" ht="100" customHeight="1">
      <c r="A1" s="42" t="s">
        <v>50</v>
      </c>
    </row>
    <row r="2" spans="1:16" s="9" customFormat="1" ht="16">
      <c r="B2" s="9" t="s">
        <v>5458</v>
      </c>
    </row>
    <row r="3" spans="1:16" s="10" customFormat="1" ht="11">
      <c r="B3" s="790" t="s">
        <v>51</v>
      </c>
      <c r="C3" s="790"/>
      <c r="D3" s="790"/>
      <c r="E3" s="790"/>
      <c r="F3" s="790"/>
      <c r="G3" s="790"/>
      <c r="H3" s="790"/>
      <c r="I3" s="790"/>
      <c r="J3" s="790"/>
      <c r="K3" s="790"/>
    </row>
    <row r="4" spans="1:16" ht="12.75" customHeight="1">
      <c r="B4" s="797" t="s">
        <v>1364</v>
      </c>
      <c r="C4" s="797" t="s">
        <v>1365</v>
      </c>
      <c r="D4" s="797">
        <v>2021</v>
      </c>
      <c r="E4" s="827"/>
      <c r="F4" s="797">
        <v>2022</v>
      </c>
      <c r="G4" s="827"/>
      <c r="H4" s="797">
        <v>2023</v>
      </c>
      <c r="I4" s="827"/>
      <c r="J4" s="797" t="s">
        <v>1154</v>
      </c>
      <c r="K4" s="797"/>
    </row>
    <row r="5" spans="1:16" ht="12.75" customHeight="1">
      <c r="B5" s="797"/>
      <c r="C5" s="797"/>
      <c r="D5" s="827"/>
      <c r="E5" s="827"/>
      <c r="F5" s="827"/>
      <c r="G5" s="827"/>
      <c r="H5" s="827"/>
      <c r="I5" s="827"/>
      <c r="J5" s="797"/>
      <c r="K5" s="797"/>
    </row>
    <row r="6" spans="1:16" ht="12.75" customHeight="1">
      <c r="B6" s="797"/>
      <c r="C6" s="797"/>
      <c r="D6" s="11" t="s">
        <v>83</v>
      </c>
      <c r="E6" s="11" t="s">
        <v>84</v>
      </c>
      <c r="F6" s="11" t="s">
        <v>83</v>
      </c>
      <c r="G6" s="11" t="s">
        <v>84</v>
      </c>
      <c r="H6" s="11" t="s">
        <v>83</v>
      </c>
      <c r="I6" s="11" t="s">
        <v>84</v>
      </c>
      <c r="J6" s="11" t="s">
        <v>83</v>
      </c>
      <c r="K6" s="11" t="s">
        <v>84</v>
      </c>
    </row>
    <row r="7" spans="1:16" ht="12.75" customHeight="1">
      <c r="B7" s="43" t="s">
        <v>1155</v>
      </c>
      <c r="C7" s="43" t="s">
        <v>1156</v>
      </c>
      <c r="D7" s="24">
        <v>0</v>
      </c>
      <c r="E7" s="24" t="s">
        <v>1148</v>
      </c>
      <c r="F7" s="24">
        <v>0</v>
      </c>
      <c r="G7" s="24" t="s">
        <v>1148</v>
      </c>
      <c r="H7" s="24">
        <v>0</v>
      </c>
      <c r="I7" s="24" t="s">
        <v>1148</v>
      </c>
      <c r="J7" s="24">
        <v>0</v>
      </c>
      <c r="K7" s="24" t="s">
        <v>1148</v>
      </c>
      <c r="M7" s="186"/>
      <c r="N7" s="186"/>
      <c r="O7" s="186"/>
      <c r="P7" s="189"/>
    </row>
    <row r="8" spans="1:16" ht="12.75" customHeight="1">
      <c r="B8" s="43" t="s">
        <v>1157</v>
      </c>
      <c r="C8" s="43" t="s">
        <v>1158</v>
      </c>
      <c r="D8" s="24">
        <v>53.102826890000003</v>
      </c>
      <c r="E8" s="24">
        <v>0.67449400668508908</v>
      </c>
      <c r="F8" s="24">
        <v>45.764580620000004</v>
      </c>
      <c r="G8" s="24">
        <v>0.41029211440860175</v>
      </c>
      <c r="H8" s="24">
        <v>53.64842264</v>
      </c>
      <c r="I8" s="24">
        <v>0.58247199243084091</v>
      </c>
      <c r="J8" s="24">
        <v>7.8838420199999959</v>
      </c>
      <c r="K8" s="24">
        <v>17.226951308616613</v>
      </c>
      <c r="M8" s="186"/>
      <c r="N8" s="196"/>
      <c r="O8" s="186"/>
      <c r="P8" s="189"/>
    </row>
    <row r="9" spans="1:16" ht="12.75" customHeight="1">
      <c r="B9" s="43" t="s">
        <v>1159</v>
      </c>
      <c r="C9" s="43" t="s">
        <v>1160</v>
      </c>
      <c r="D9" s="24">
        <v>6.6857618399999996</v>
      </c>
      <c r="E9" s="24">
        <v>8.4920268002776994E-2</v>
      </c>
      <c r="F9" s="24">
        <v>5.9136957199999998</v>
      </c>
      <c r="G9" s="24">
        <v>5.3017916652065629E-2</v>
      </c>
      <c r="H9" s="24">
        <v>8.5482594899999995</v>
      </c>
      <c r="I9" s="24">
        <v>9.2810216814161017E-2</v>
      </c>
      <c r="J9" s="24">
        <v>2.6345637699999997</v>
      </c>
      <c r="K9" s="24">
        <v>44.55020844393394</v>
      </c>
      <c r="M9" s="186"/>
      <c r="N9" s="196"/>
      <c r="O9" s="186"/>
      <c r="P9" s="189"/>
    </row>
    <row r="10" spans="1:16" ht="12.75" customHeight="1">
      <c r="B10" s="43" t="s">
        <v>1161</v>
      </c>
      <c r="C10" s="43" t="s">
        <v>1162</v>
      </c>
      <c r="D10" s="24">
        <v>7769.4389841600005</v>
      </c>
      <c r="E10" s="24">
        <v>98.684765708927898</v>
      </c>
      <c r="F10" s="24">
        <v>11053.653371870001</v>
      </c>
      <c r="G10" s="24">
        <v>99.099057665183338</v>
      </c>
      <c r="H10" s="24">
        <v>9095.8362691699986</v>
      </c>
      <c r="I10" s="24">
        <v>98.755370872319759</v>
      </c>
      <c r="J10" s="24">
        <v>-1957.8171027000026</v>
      </c>
      <c r="K10" s="24">
        <v>-17.711945877390843</v>
      </c>
      <c r="M10" s="186"/>
      <c r="N10" s="196"/>
      <c r="O10" s="186"/>
      <c r="P10" s="189"/>
    </row>
    <row r="11" spans="1:16" ht="12.75" customHeight="1">
      <c r="B11" s="148" t="s">
        <v>1163</v>
      </c>
      <c r="C11" s="148" t="s">
        <v>1164</v>
      </c>
      <c r="D11" s="24">
        <v>0</v>
      </c>
      <c r="E11" s="24" t="s">
        <v>1148</v>
      </c>
      <c r="F11" s="24">
        <v>0</v>
      </c>
      <c r="G11" s="24" t="s">
        <v>1148</v>
      </c>
      <c r="H11" s="24">
        <v>0</v>
      </c>
      <c r="I11" s="24" t="s">
        <v>1148</v>
      </c>
      <c r="J11" s="24">
        <v>0</v>
      </c>
      <c r="K11" s="24" t="s">
        <v>1148</v>
      </c>
      <c r="M11" s="186"/>
      <c r="N11" s="196"/>
      <c r="O11" s="186"/>
      <c r="P11" s="189"/>
    </row>
    <row r="12" spans="1:16" ht="12.75" customHeight="1">
      <c r="B12" s="148" t="s">
        <v>1165</v>
      </c>
      <c r="C12" s="148" t="s">
        <v>1166</v>
      </c>
      <c r="D12" s="24">
        <v>0</v>
      </c>
      <c r="E12" s="24" t="s">
        <v>1148</v>
      </c>
      <c r="F12" s="24">
        <v>0</v>
      </c>
      <c r="G12" s="24" t="s">
        <v>1148</v>
      </c>
      <c r="H12" s="24">
        <v>0</v>
      </c>
      <c r="I12" s="24" t="s">
        <v>1148</v>
      </c>
      <c r="J12" s="24">
        <v>0</v>
      </c>
      <c r="K12" s="24" t="s">
        <v>1148</v>
      </c>
      <c r="M12" s="186"/>
      <c r="N12" s="196"/>
      <c r="O12" s="186"/>
      <c r="P12" s="189"/>
    </row>
    <row r="13" spans="1:16" ht="12.75" customHeight="1">
      <c r="B13" s="148" t="s">
        <v>1167</v>
      </c>
      <c r="C13" s="148" t="s">
        <v>1168</v>
      </c>
      <c r="D13" s="24">
        <v>0</v>
      </c>
      <c r="E13" s="24" t="s">
        <v>1148</v>
      </c>
      <c r="F13" s="24">
        <v>0</v>
      </c>
      <c r="G13" s="24" t="s">
        <v>1148</v>
      </c>
      <c r="H13" s="24">
        <v>0</v>
      </c>
      <c r="I13" s="24" t="s">
        <v>1148</v>
      </c>
      <c r="J13" s="24">
        <v>0</v>
      </c>
      <c r="K13" s="24" t="s">
        <v>1148</v>
      </c>
      <c r="M13" s="186"/>
      <c r="N13" s="196"/>
      <c r="O13" s="186"/>
      <c r="P13" s="189"/>
    </row>
    <row r="14" spans="1:16" ht="12.75" customHeight="1">
      <c r="B14" s="148" t="s">
        <v>1169</v>
      </c>
      <c r="C14" s="148" t="s">
        <v>1170</v>
      </c>
      <c r="D14" s="24">
        <v>0</v>
      </c>
      <c r="E14" s="24" t="s">
        <v>1148</v>
      </c>
      <c r="F14" s="24">
        <v>0</v>
      </c>
      <c r="G14" s="24" t="s">
        <v>1148</v>
      </c>
      <c r="H14" s="24">
        <v>0</v>
      </c>
      <c r="I14" s="24" t="s">
        <v>1148</v>
      </c>
      <c r="J14" s="24">
        <v>0</v>
      </c>
      <c r="K14" s="24" t="s">
        <v>1148</v>
      </c>
      <c r="M14" s="186"/>
      <c r="N14" s="196"/>
      <c r="O14" s="186"/>
      <c r="P14" s="189"/>
    </row>
    <row r="15" spans="1:16" ht="12.75" customHeight="1">
      <c r="B15" s="148" t="s">
        <v>1171</v>
      </c>
      <c r="C15" s="148" t="s">
        <v>1172</v>
      </c>
      <c r="D15" s="24">
        <v>0</v>
      </c>
      <c r="E15" s="24" t="s">
        <v>1148</v>
      </c>
      <c r="F15" s="24">
        <v>13.240285960000001</v>
      </c>
      <c r="G15" s="24">
        <v>0.11870282319442617</v>
      </c>
      <c r="H15" s="24">
        <v>18.057598540000001</v>
      </c>
      <c r="I15" s="24">
        <v>0.19605507268479955</v>
      </c>
      <c r="J15" s="24">
        <v>0</v>
      </c>
      <c r="K15" s="24">
        <v>0</v>
      </c>
      <c r="M15" s="186"/>
      <c r="N15" s="196"/>
      <c r="O15" s="186"/>
      <c r="P15" s="189"/>
    </row>
    <row r="16" spans="1:16" ht="12.75" customHeight="1">
      <c r="B16" s="148" t="s">
        <v>1173</v>
      </c>
      <c r="C16" s="148" t="s">
        <v>1174</v>
      </c>
      <c r="D16" s="24">
        <v>0</v>
      </c>
      <c r="E16" s="24" t="s">
        <v>1148</v>
      </c>
      <c r="F16" s="24">
        <v>0</v>
      </c>
      <c r="G16" s="24" t="s">
        <v>1148</v>
      </c>
      <c r="H16" s="24">
        <v>0</v>
      </c>
      <c r="I16" s="24" t="s">
        <v>1148</v>
      </c>
      <c r="J16" s="24">
        <v>0</v>
      </c>
      <c r="K16" s="24" t="s">
        <v>1148</v>
      </c>
      <c r="M16" s="186"/>
      <c r="N16" s="196"/>
      <c r="O16" s="186"/>
      <c r="P16" s="189"/>
    </row>
    <row r="17" spans="2:16" ht="12.75" customHeight="1">
      <c r="B17" s="148" t="s">
        <v>1175</v>
      </c>
      <c r="C17" s="148" t="s">
        <v>1176</v>
      </c>
      <c r="D17" s="24">
        <v>0</v>
      </c>
      <c r="E17" s="24" t="s">
        <v>1148</v>
      </c>
      <c r="F17" s="24">
        <v>0</v>
      </c>
      <c r="G17" s="24" t="s">
        <v>1148</v>
      </c>
      <c r="H17" s="24">
        <v>0</v>
      </c>
      <c r="I17" s="24" t="s">
        <v>1148</v>
      </c>
      <c r="J17" s="24">
        <v>0</v>
      </c>
      <c r="K17" s="24" t="s">
        <v>1148</v>
      </c>
      <c r="M17" s="186"/>
      <c r="N17" s="196"/>
      <c r="O17" s="186"/>
      <c r="P17" s="189"/>
    </row>
    <row r="18" spans="2:16" ht="12.75" customHeight="1">
      <c r="B18" s="148" t="s">
        <v>1177</v>
      </c>
      <c r="C18" s="148" t="s">
        <v>1178</v>
      </c>
      <c r="D18" s="24">
        <v>7769.4389841600005</v>
      </c>
      <c r="E18" s="24">
        <v>98.684765708927898</v>
      </c>
      <c r="F18" s="24">
        <v>11040.413085910001</v>
      </c>
      <c r="G18" s="24">
        <v>98.980354841988898</v>
      </c>
      <c r="H18" s="24">
        <v>9077.7786706299994</v>
      </c>
      <c r="I18" s="24">
        <v>98.559315799634973</v>
      </c>
      <c r="J18" s="24">
        <v>0</v>
      </c>
      <c r="K18" s="24">
        <v>0</v>
      </c>
      <c r="M18" s="186"/>
      <c r="N18" s="196"/>
      <c r="O18" s="186"/>
      <c r="P18" s="189"/>
    </row>
    <row r="19" spans="2:16" ht="12.75" customHeight="1">
      <c r="B19" s="148" t="s">
        <v>1179</v>
      </c>
      <c r="C19" s="148" t="s">
        <v>704</v>
      </c>
      <c r="D19" s="24">
        <v>0</v>
      </c>
      <c r="E19" s="24" t="s">
        <v>1148</v>
      </c>
      <c r="F19" s="24">
        <v>0</v>
      </c>
      <c r="G19" s="24" t="s">
        <v>1148</v>
      </c>
      <c r="H19" s="24">
        <v>0</v>
      </c>
      <c r="I19" s="24" t="s">
        <v>1148</v>
      </c>
      <c r="J19" s="24">
        <v>0</v>
      </c>
      <c r="K19" s="24" t="s">
        <v>1148</v>
      </c>
      <c r="M19" s="186"/>
      <c r="N19" s="196"/>
      <c r="O19" s="186"/>
      <c r="P19" s="189"/>
    </row>
    <row r="20" spans="2:16" ht="12.75" customHeight="1">
      <c r="B20" s="43" t="s">
        <v>1180</v>
      </c>
      <c r="C20" s="43" t="s">
        <v>1181</v>
      </c>
      <c r="D20" s="24">
        <v>0</v>
      </c>
      <c r="E20" s="24" t="s">
        <v>1148</v>
      </c>
      <c r="F20" s="24">
        <v>0</v>
      </c>
      <c r="G20" s="24" t="s">
        <v>1148</v>
      </c>
      <c r="H20" s="24">
        <v>0</v>
      </c>
      <c r="I20" s="24" t="s">
        <v>1148</v>
      </c>
      <c r="J20" s="24">
        <v>0</v>
      </c>
      <c r="K20" s="24" t="s">
        <v>1148</v>
      </c>
      <c r="M20" s="186"/>
      <c r="N20" s="196"/>
      <c r="O20" s="186"/>
      <c r="P20" s="189"/>
    </row>
    <row r="21" spans="2:16" ht="12.75" customHeight="1">
      <c r="B21" s="43" t="s">
        <v>1182</v>
      </c>
      <c r="C21" s="43" t="s">
        <v>1183</v>
      </c>
      <c r="D21" s="24">
        <v>0</v>
      </c>
      <c r="E21" s="24" t="s">
        <v>1148</v>
      </c>
      <c r="F21" s="24">
        <v>0</v>
      </c>
      <c r="G21" s="24" t="s">
        <v>1148</v>
      </c>
      <c r="H21" s="24">
        <v>0</v>
      </c>
      <c r="I21" s="24" t="s">
        <v>1148</v>
      </c>
      <c r="J21" s="24">
        <v>0</v>
      </c>
      <c r="K21" s="24" t="s">
        <v>1148</v>
      </c>
      <c r="M21" s="186"/>
      <c r="N21" s="196"/>
      <c r="O21" s="186"/>
      <c r="P21" s="189"/>
    </row>
    <row r="22" spans="2:16" ht="12.75" customHeight="1">
      <c r="B22" s="43" t="s">
        <v>1184</v>
      </c>
      <c r="C22" s="43" t="s">
        <v>69</v>
      </c>
      <c r="D22" s="24">
        <v>0</v>
      </c>
      <c r="E22" s="24" t="s">
        <v>1148</v>
      </c>
      <c r="F22" s="24">
        <v>0</v>
      </c>
      <c r="G22" s="24" t="s">
        <v>1148</v>
      </c>
      <c r="H22" s="24">
        <v>0</v>
      </c>
      <c r="I22" s="24" t="s">
        <v>1148</v>
      </c>
      <c r="J22" s="24">
        <v>0</v>
      </c>
      <c r="K22" s="24" t="s">
        <v>1148</v>
      </c>
      <c r="M22" s="186"/>
      <c r="N22" s="196"/>
      <c r="O22" s="186"/>
      <c r="P22" s="189"/>
    </row>
    <row r="23" spans="2:16" ht="12.75" customHeight="1">
      <c r="B23" s="43" t="s">
        <v>1185</v>
      </c>
      <c r="C23" s="43" t="s">
        <v>1186</v>
      </c>
      <c r="D23" s="24">
        <v>8.6888771699999996</v>
      </c>
      <c r="E23" s="24">
        <v>0.11036315614850117</v>
      </c>
      <c r="F23" s="24">
        <v>10.285290880000002</v>
      </c>
      <c r="G23" s="24">
        <v>9.2210475553194476E-2</v>
      </c>
      <c r="H23" s="24">
        <v>9.707223599999999</v>
      </c>
      <c r="I23" s="24">
        <v>0.1053933292541568</v>
      </c>
      <c r="J23" s="24">
        <v>-0.57806728000000263</v>
      </c>
      <c r="K23" s="24">
        <v>-5.6203299133140563</v>
      </c>
      <c r="M23" s="186"/>
      <c r="N23" s="196"/>
      <c r="O23" s="186"/>
      <c r="P23" s="189"/>
    </row>
    <row r="24" spans="2:16" ht="12.75" customHeight="1">
      <c r="B24" s="43" t="s">
        <v>1187</v>
      </c>
      <c r="C24" s="43" t="s">
        <v>1188</v>
      </c>
      <c r="D24" s="24">
        <v>0</v>
      </c>
      <c r="E24" s="24" t="s">
        <v>1148</v>
      </c>
      <c r="F24" s="24">
        <v>0</v>
      </c>
      <c r="G24" s="24" t="s">
        <v>1148</v>
      </c>
      <c r="H24" s="24">
        <v>0</v>
      </c>
      <c r="I24" s="24" t="s">
        <v>1148</v>
      </c>
      <c r="J24" s="24">
        <v>0</v>
      </c>
      <c r="K24" s="24" t="s">
        <v>1148</v>
      </c>
      <c r="M24" s="186"/>
      <c r="N24" s="196"/>
      <c r="O24" s="186"/>
      <c r="P24" s="189"/>
    </row>
    <row r="25" spans="2:16" ht="12.75" customHeight="1">
      <c r="B25" s="43" t="s">
        <v>1189</v>
      </c>
      <c r="C25" s="43" t="s">
        <v>1190</v>
      </c>
      <c r="D25" s="24">
        <v>35.070761640000001</v>
      </c>
      <c r="E25" s="24">
        <v>0.44545686023573811</v>
      </c>
      <c r="F25" s="24">
        <v>38.528854320000001</v>
      </c>
      <c r="G25" s="24">
        <v>0.34542182820277723</v>
      </c>
      <c r="H25" s="24">
        <v>42.732317710000004</v>
      </c>
      <c r="I25" s="24">
        <v>0.46395358918107815</v>
      </c>
      <c r="J25" s="24">
        <v>4.2034633900000031</v>
      </c>
      <c r="K25" s="24">
        <v>10.909910154836918</v>
      </c>
      <c r="M25" s="186"/>
      <c r="N25" s="196"/>
      <c r="O25" s="186"/>
      <c r="P25" s="189"/>
    </row>
    <row r="26" spans="2:16" ht="12.75" customHeight="1">
      <c r="B26" s="43" t="s">
        <v>1191</v>
      </c>
      <c r="C26" s="43" t="s">
        <v>1192</v>
      </c>
      <c r="D26" s="24">
        <v>0</v>
      </c>
      <c r="E26" s="24" t="s">
        <v>1148</v>
      </c>
      <c r="F26" s="24">
        <v>0</v>
      </c>
      <c r="G26" s="24" t="s">
        <v>1148</v>
      </c>
      <c r="H26" s="24">
        <v>0</v>
      </c>
      <c r="I26" s="24" t="s">
        <v>1148</v>
      </c>
      <c r="J26" s="24">
        <v>0</v>
      </c>
      <c r="K26" s="24" t="s">
        <v>1148</v>
      </c>
      <c r="M26" s="186"/>
      <c r="N26" s="196"/>
      <c r="O26" s="186"/>
      <c r="P26" s="189"/>
    </row>
    <row r="27" spans="2:16" ht="12.75" customHeight="1">
      <c r="B27" s="43" t="s">
        <v>1193</v>
      </c>
      <c r="C27" s="43" t="s">
        <v>1194</v>
      </c>
      <c r="D27" s="24">
        <v>0</v>
      </c>
      <c r="E27" s="24" t="s">
        <v>1148</v>
      </c>
      <c r="F27" s="24">
        <v>0</v>
      </c>
      <c r="G27" s="24" t="s">
        <v>1148</v>
      </c>
      <c r="H27" s="24">
        <v>0</v>
      </c>
      <c r="I27" s="24" t="s">
        <v>1148</v>
      </c>
      <c r="J27" s="24">
        <v>0</v>
      </c>
      <c r="K27" s="24" t="s">
        <v>1148</v>
      </c>
      <c r="M27" s="186"/>
      <c r="N27" s="196"/>
      <c r="O27" s="186"/>
      <c r="P27" s="189"/>
    </row>
    <row r="28" spans="2:16" ht="12.75" customHeight="1">
      <c r="B28" s="936" t="s">
        <v>93</v>
      </c>
      <c r="C28" s="936"/>
      <c r="D28" s="19">
        <v>7872.9872116999995</v>
      </c>
      <c r="E28" s="19">
        <v>100</v>
      </c>
      <c r="F28" s="19">
        <v>11154.145793410004</v>
      </c>
      <c r="G28" s="19">
        <v>100</v>
      </c>
      <c r="H28" s="19">
        <v>9210.4724926099989</v>
      </c>
      <c r="I28" s="19">
        <v>100</v>
      </c>
      <c r="J28" s="19">
        <v>-1943.6733008000047</v>
      </c>
      <c r="K28" s="19">
        <v>-17.425568365336851</v>
      </c>
      <c r="M28" s="186"/>
      <c r="N28" s="186"/>
      <c r="O28" s="186"/>
      <c r="P28" s="189"/>
    </row>
    <row r="29" spans="2:16" customFormat="1" ht="14.5" customHeight="1">
      <c r="B29" s="865" t="s">
        <v>5739</v>
      </c>
      <c r="C29" s="865"/>
      <c r="D29" s="865"/>
      <c r="E29" s="865"/>
      <c r="F29" s="865"/>
      <c r="G29" s="865"/>
      <c r="H29" s="865"/>
      <c r="I29" s="865"/>
      <c r="J29" s="865"/>
      <c r="K29" s="865"/>
    </row>
    <row r="30" spans="2:16">
      <c r="D30" s="185"/>
      <c r="E30" s="185"/>
      <c r="F30" s="185"/>
      <c r="G30" s="185"/>
      <c r="H30" s="185"/>
      <c r="I30" s="185"/>
      <c r="J30" s="185"/>
      <c r="K30" s="185"/>
    </row>
  </sheetData>
  <mergeCells count="9">
    <mergeCell ref="B3:K3"/>
    <mergeCell ref="B28:C28"/>
    <mergeCell ref="B29:K29"/>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scale="94" orientation="landscape" r:id="rId1"/>
  <headerFooter alignWithMargins="0">
    <oddFooter>&amp;L&amp;7DGO/DSConta-»DGCI</oddFooter>
  </headerFooter>
  <drawing r:id="rId2"/>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2F34-E80E-4F93-9DB2-6FC3D15CC4E8}">
  <sheetPr codeName="Folha158">
    <tabColor rgb="FF0035BA"/>
    <pageSetUpPr fitToPage="1"/>
  </sheetPr>
  <dimension ref="A1:Z95"/>
  <sheetViews>
    <sheetView showGridLines="0" zoomScaleNormal="100" workbookViewId="0">
      <selection activeCell="B3" sqref="B3:L3"/>
    </sheetView>
  </sheetViews>
  <sheetFormatPr baseColWidth="10" defaultColWidth="0" defaultRowHeight="14" zeroHeight="1"/>
  <cols>
    <col min="1" max="1" width="12.1640625" style="191" customWidth="1"/>
    <col min="2" max="2" width="10.6640625" style="191" customWidth="1"/>
    <col min="3" max="3" width="76.33203125" style="191" customWidth="1"/>
    <col min="4" max="4" width="39.1640625" style="191" customWidth="1"/>
    <col min="5" max="5" width="7.5" style="191" bestFit="1" customWidth="1"/>
    <col min="6" max="6" width="6.1640625" style="191" bestFit="1" customWidth="1"/>
    <col min="7" max="7" width="7.5" style="191" bestFit="1" customWidth="1"/>
    <col min="8" max="8" width="6.1640625" style="191" bestFit="1" customWidth="1"/>
    <col min="9" max="9" width="7.5" style="223" bestFit="1" customWidth="1"/>
    <col min="10" max="11" width="6.1640625" style="191" bestFit="1" customWidth="1"/>
    <col min="12" max="12" width="6.6640625" style="191" bestFit="1" customWidth="1"/>
    <col min="13" max="13" width="12.1640625" style="186" customWidth="1"/>
    <col min="14" max="14" width="12.1640625" style="186" hidden="1" customWidth="1"/>
    <col min="15" max="15" width="14.1640625" style="186" hidden="1" customWidth="1"/>
    <col min="16" max="26" width="0" style="191" hidden="1" customWidth="1"/>
    <col min="27" max="16384" width="12.1640625" style="191" hidden="1"/>
  </cols>
  <sheetData>
    <row r="1" spans="1:26" customFormat="1" ht="100" customHeight="1">
      <c r="A1" s="42" t="s">
        <v>50</v>
      </c>
      <c r="M1" s="8"/>
    </row>
    <row r="2" spans="1:26" s="9" customFormat="1" ht="16">
      <c r="B2" s="9" t="s">
        <v>5457</v>
      </c>
    </row>
    <row r="3" spans="1:26" customFormat="1" ht="15" customHeight="1">
      <c r="A3" s="10"/>
      <c r="B3" s="790" t="s">
        <v>51</v>
      </c>
      <c r="C3" s="790"/>
      <c r="D3" s="790"/>
      <c r="E3" s="790"/>
      <c r="F3" s="790"/>
      <c r="G3" s="790"/>
      <c r="H3" s="790"/>
      <c r="I3" s="790"/>
      <c r="J3" s="790"/>
      <c r="K3" s="790"/>
      <c r="L3" s="790"/>
      <c r="M3" s="8"/>
    </row>
    <row r="4" spans="1:26" s="186" customFormat="1" ht="12.75" customHeight="1">
      <c r="A4" s="191"/>
      <c r="B4" s="797" t="s">
        <v>1138</v>
      </c>
      <c r="C4" s="797" t="s">
        <v>332</v>
      </c>
      <c r="D4" s="797" t="s">
        <v>1196</v>
      </c>
      <c r="E4" s="797">
        <v>2021</v>
      </c>
      <c r="F4" s="827"/>
      <c r="G4" s="797">
        <v>2022</v>
      </c>
      <c r="H4" s="827"/>
      <c r="I4" s="797">
        <v>2023</v>
      </c>
      <c r="J4" s="827"/>
      <c r="K4" s="797" t="s">
        <v>1154</v>
      </c>
      <c r="L4" s="797"/>
      <c r="P4" s="191"/>
      <c r="Q4" s="191"/>
      <c r="R4" s="191"/>
      <c r="S4" s="191"/>
      <c r="T4" s="191"/>
      <c r="U4" s="191"/>
      <c r="V4" s="191"/>
      <c r="W4" s="191"/>
      <c r="X4" s="191"/>
      <c r="Y4" s="191"/>
      <c r="Z4" s="191"/>
    </row>
    <row r="5" spans="1:26" s="186" customFormat="1" ht="12.75" customHeight="1">
      <c r="A5" s="191"/>
      <c r="B5" s="797"/>
      <c r="C5" s="797"/>
      <c r="D5" s="797"/>
      <c r="E5" s="827"/>
      <c r="F5" s="827"/>
      <c r="G5" s="827"/>
      <c r="H5" s="827"/>
      <c r="I5" s="827"/>
      <c r="J5" s="827"/>
      <c r="K5" s="797"/>
      <c r="L5" s="797"/>
      <c r="P5" s="191"/>
      <c r="Q5" s="191"/>
      <c r="R5" s="191"/>
      <c r="S5" s="191"/>
      <c r="T5" s="191"/>
      <c r="U5" s="191"/>
      <c r="V5" s="191"/>
      <c r="W5" s="191"/>
      <c r="X5" s="191"/>
      <c r="Y5" s="191"/>
      <c r="Z5" s="191"/>
    </row>
    <row r="6" spans="1:26" s="186" customFormat="1" ht="12.75" customHeight="1">
      <c r="A6" s="191"/>
      <c r="B6" s="797"/>
      <c r="C6" s="797"/>
      <c r="D6" s="797"/>
      <c r="E6" s="11" t="s">
        <v>83</v>
      </c>
      <c r="F6" s="11" t="s">
        <v>84</v>
      </c>
      <c r="G6" s="11" t="s">
        <v>83</v>
      </c>
      <c r="H6" s="11" t="s">
        <v>84</v>
      </c>
      <c r="I6" s="11" t="s">
        <v>83</v>
      </c>
      <c r="J6" s="11" t="s">
        <v>84</v>
      </c>
      <c r="K6" s="11" t="s">
        <v>83</v>
      </c>
      <c r="L6" s="11" t="s">
        <v>84</v>
      </c>
      <c r="P6" s="191"/>
      <c r="Q6" s="191"/>
      <c r="R6" s="191"/>
      <c r="S6" s="191"/>
      <c r="T6" s="191"/>
      <c r="U6" s="191"/>
      <c r="V6" s="191"/>
      <c r="W6" s="191"/>
      <c r="X6" s="191"/>
      <c r="Y6" s="191"/>
      <c r="Z6" s="191"/>
    </row>
    <row r="7" spans="1:26" s="186" customFormat="1">
      <c r="A7" s="191"/>
      <c r="B7" s="43" t="s">
        <v>1653</v>
      </c>
      <c r="C7" s="258" t="s">
        <v>1654</v>
      </c>
      <c r="D7" s="258"/>
      <c r="E7" s="24"/>
      <c r="F7" s="24"/>
      <c r="G7" s="24"/>
      <c r="H7" s="24"/>
      <c r="I7" s="24"/>
      <c r="J7" s="24"/>
      <c r="K7" s="24"/>
      <c r="L7" s="24"/>
      <c r="P7" s="191"/>
      <c r="Q7" s="191"/>
      <c r="R7" s="191"/>
      <c r="S7" s="191"/>
      <c r="T7" s="191"/>
      <c r="U7" s="191"/>
      <c r="V7" s="191"/>
      <c r="W7" s="191"/>
      <c r="X7" s="191"/>
      <c r="Y7" s="191"/>
      <c r="Z7" s="191"/>
    </row>
    <row r="8" spans="1:26" s="186" customFormat="1">
      <c r="A8" s="191"/>
      <c r="B8" s="43" t="s">
        <v>1655</v>
      </c>
      <c r="C8" s="258" t="s">
        <v>1656</v>
      </c>
      <c r="D8" s="258"/>
      <c r="E8" s="24"/>
      <c r="F8" s="24"/>
      <c r="G8" s="24"/>
      <c r="H8" s="24"/>
      <c r="I8" s="24"/>
      <c r="J8" s="24"/>
      <c r="K8" s="24"/>
      <c r="L8" s="24"/>
      <c r="P8" s="191"/>
      <c r="Q8" s="191"/>
      <c r="R8" s="191"/>
      <c r="S8" s="191"/>
      <c r="T8" s="191"/>
      <c r="U8" s="191"/>
      <c r="V8" s="191"/>
      <c r="W8" s="191"/>
      <c r="X8" s="191"/>
      <c r="Y8" s="191"/>
      <c r="Z8" s="191"/>
    </row>
    <row r="9" spans="1:26" s="186" customFormat="1">
      <c r="A9" s="191"/>
      <c r="B9" s="43" t="s">
        <v>1657</v>
      </c>
      <c r="C9" s="258" t="s">
        <v>1658</v>
      </c>
      <c r="D9" s="258" t="s">
        <v>1659</v>
      </c>
      <c r="E9" s="24">
        <v>7.4189999999999993E-5</v>
      </c>
      <c r="F9" s="24" t="s">
        <v>137</v>
      </c>
      <c r="G9" s="24">
        <v>0</v>
      </c>
      <c r="H9" s="24" t="s">
        <v>137</v>
      </c>
      <c r="I9" s="24">
        <v>0</v>
      </c>
      <c r="J9" s="24" t="s">
        <v>137</v>
      </c>
      <c r="K9" s="24">
        <v>0</v>
      </c>
      <c r="L9" s="24" t="s">
        <v>1148</v>
      </c>
      <c r="M9" s="192"/>
      <c r="P9" s="191"/>
      <c r="Q9" s="191"/>
      <c r="R9" s="191"/>
      <c r="S9" s="191"/>
      <c r="T9" s="191"/>
      <c r="U9" s="191"/>
      <c r="V9" s="191"/>
      <c r="W9" s="191"/>
      <c r="X9" s="191"/>
      <c r="Y9" s="191"/>
      <c r="Z9" s="191"/>
    </row>
    <row r="10" spans="1:26" s="186" customFormat="1" ht="26">
      <c r="A10" s="191"/>
      <c r="B10" s="43" t="s">
        <v>1660</v>
      </c>
      <c r="C10" s="258" t="s">
        <v>1661</v>
      </c>
      <c r="D10" s="258" t="s">
        <v>1662</v>
      </c>
      <c r="E10" s="24">
        <v>0</v>
      </c>
      <c r="F10" s="24" t="s">
        <v>137</v>
      </c>
      <c r="G10" s="24">
        <v>0</v>
      </c>
      <c r="H10" s="24" t="s">
        <v>137</v>
      </c>
      <c r="I10" s="24">
        <v>0</v>
      </c>
      <c r="J10" s="24" t="s">
        <v>137</v>
      </c>
      <c r="K10" s="24">
        <v>0</v>
      </c>
      <c r="L10" s="24" t="s">
        <v>1148</v>
      </c>
      <c r="M10" s="192"/>
      <c r="P10" s="191"/>
      <c r="Q10" s="191"/>
      <c r="R10" s="191"/>
      <c r="S10" s="191"/>
      <c r="T10" s="191"/>
      <c r="U10" s="191"/>
      <c r="V10" s="191"/>
      <c r="W10" s="191"/>
      <c r="X10" s="191"/>
      <c r="Y10" s="191"/>
      <c r="Z10" s="191"/>
    </row>
    <row r="11" spans="1:26" s="186" customFormat="1" ht="26">
      <c r="A11" s="191"/>
      <c r="B11" s="43" t="s">
        <v>1663</v>
      </c>
      <c r="C11" s="258" t="s">
        <v>1664</v>
      </c>
      <c r="D11" s="258" t="s">
        <v>1665</v>
      </c>
      <c r="E11" s="24">
        <v>6.5110000000000005E-5</v>
      </c>
      <c r="F11" s="24" t="s">
        <v>137</v>
      </c>
      <c r="G11" s="24">
        <v>5.2088578605651902E-3</v>
      </c>
      <c r="H11" s="24">
        <v>4.2505552765483874E-4</v>
      </c>
      <c r="I11" s="24">
        <v>2.9709099999666202E-3</v>
      </c>
      <c r="J11" s="24" t="s">
        <v>137</v>
      </c>
      <c r="K11" s="24">
        <v>-2.23794786059857E-3</v>
      </c>
      <c r="L11" s="24">
        <v>-42.964272024803151</v>
      </c>
      <c r="M11" s="192"/>
      <c r="P11" s="191"/>
      <c r="Q11" s="191"/>
      <c r="R11" s="191"/>
      <c r="S11" s="191"/>
      <c r="T11" s="191"/>
      <c r="U11" s="191"/>
      <c r="V11" s="191"/>
      <c r="W11" s="191"/>
      <c r="X11" s="191"/>
      <c r="Y11" s="191"/>
      <c r="Z11" s="191"/>
    </row>
    <row r="12" spans="1:26" s="186" customFormat="1">
      <c r="A12" s="191"/>
      <c r="B12" s="43" t="s">
        <v>1666</v>
      </c>
      <c r="C12" s="258" t="s">
        <v>1667</v>
      </c>
      <c r="D12" s="258" t="s">
        <v>1668</v>
      </c>
      <c r="E12" s="24">
        <v>0</v>
      </c>
      <c r="F12" s="24" t="s">
        <v>137</v>
      </c>
      <c r="G12" s="24">
        <v>0</v>
      </c>
      <c r="H12" s="24" t="s">
        <v>137</v>
      </c>
      <c r="I12" s="24">
        <v>0</v>
      </c>
      <c r="J12" s="24" t="s">
        <v>137</v>
      </c>
      <c r="K12" s="24">
        <v>0</v>
      </c>
      <c r="L12" s="24" t="s">
        <v>1148</v>
      </c>
      <c r="M12" s="192"/>
      <c r="P12" s="191"/>
      <c r="Q12" s="191"/>
      <c r="R12" s="191"/>
      <c r="S12" s="191"/>
      <c r="T12" s="191"/>
      <c r="U12" s="191"/>
      <c r="V12" s="191"/>
      <c r="W12" s="191"/>
      <c r="X12" s="191"/>
      <c r="Y12" s="191"/>
      <c r="Z12" s="191"/>
    </row>
    <row r="13" spans="1:26" s="186" customFormat="1" ht="26">
      <c r="A13" s="191"/>
      <c r="B13" s="43" t="s">
        <v>1669</v>
      </c>
      <c r="C13" s="258" t="s">
        <v>1670</v>
      </c>
      <c r="D13" s="258" t="s">
        <v>1671</v>
      </c>
      <c r="E13" s="24">
        <v>3.0852444999999999</v>
      </c>
      <c r="F13" s="24">
        <v>0.26427236970057577</v>
      </c>
      <c r="G13" s="24">
        <v>3.2645149878036901</v>
      </c>
      <c r="H13" s="24">
        <v>0.26639239883721161</v>
      </c>
      <c r="I13" s="24">
        <v>5.50221431726193</v>
      </c>
      <c r="J13" s="24">
        <v>0.42568930966270779</v>
      </c>
      <c r="K13" s="24">
        <v>2.2376993294582399</v>
      </c>
      <c r="L13" s="24">
        <v>68.546149667510818</v>
      </c>
      <c r="M13" s="192"/>
      <c r="P13" s="191"/>
      <c r="Q13" s="191"/>
      <c r="R13" s="191"/>
      <c r="S13" s="191"/>
      <c r="T13" s="191"/>
      <c r="U13" s="191"/>
      <c r="V13" s="191"/>
      <c r="W13" s="191"/>
      <c r="X13" s="191"/>
      <c r="Y13" s="191"/>
      <c r="Z13" s="191"/>
    </row>
    <row r="14" spans="1:26" s="186" customFormat="1" ht="26">
      <c r="A14" s="191"/>
      <c r="B14" s="43" t="s">
        <v>1672</v>
      </c>
      <c r="C14" s="258" t="s">
        <v>1673</v>
      </c>
      <c r="D14" s="258" t="s">
        <v>1674</v>
      </c>
      <c r="E14" s="24">
        <v>2.3534522899999999</v>
      </c>
      <c r="F14" s="24">
        <v>0.20158934361783859</v>
      </c>
      <c r="G14" s="24">
        <v>2.7496330107585618</v>
      </c>
      <c r="H14" s="24">
        <v>0.22437677155550717</v>
      </c>
      <c r="I14" s="24">
        <v>2.74363749773527</v>
      </c>
      <c r="J14" s="24">
        <v>0.2122667502629827</v>
      </c>
      <c r="K14" s="24">
        <v>-5.9955130232918208E-3</v>
      </c>
      <c r="L14" s="24">
        <v>-0.21804775400328039</v>
      </c>
      <c r="M14" s="192"/>
      <c r="P14" s="191"/>
      <c r="Q14" s="191"/>
      <c r="R14" s="191"/>
      <c r="S14" s="191"/>
      <c r="T14" s="191"/>
      <c r="U14" s="191"/>
      <c r="V14" s="191"/>
      <c r="W14" s="191"/>
      <c r="X14" s="191"/>
      <c r="Y14" s="191"/>
      <c r="Z14" s="191"/>
    </row>
    <row r="15" spans="1:26" s="186" customFormat="1">
      <c r="A15" s="191"/>
      <c r="B15" s="43" t="s">
        <v>1675</v>
      </c>
      <c r="C15" s="258" t="s">
        <v>1676</v>
      </c>
      <c r="D15" s="258" t="s">
        <v>1677</v>
      </c>
      <c r="E15" s="24">
        <v>24.066559999999999</v>
      </c>
      <c r="F15" s="24">
        <v>2.0614660658956168</v>
      </c>
      <c r="G15" s="24">
        <v>36.888381000000003</v>
      </c>
      <c r="H15" s="24">
        <v>3.0101820149468246</v>
      </c>
      <c r="I15" s="24">
        <v>136.972942093478</v>
      </c>
      <c r="J15" s="24">
        <v>10.597173028923107</v>
      </c>
      <c r="K15" s="24">
        <v>100.08456109347799</v>
      </c>
      <c r="L15" s="24">
        <v>271.31730474557281</v>
      </c>
      <c r="M15" s="192"/>
      <c r="P15" s="191"/>
      <c r="Q15" s="191"/>
      <c r="R15" s="191"/>
      <c r="S15" s="191"/>
      <c r="T15" s="191"/>
      <c r="U15" s="191"/>
      <c r="V15" s="191"/>
      <c r="W15" s="191"/>
      <c r="X15" s="191"/>
      <c r="Y15" s="191"/>
      <c r="Z15" s="191"/>
    </row>
    <row r="16" spans="1:26" s="186" customFormat="1">
      <c r="A16" s="191"/>
      <c r="B16" s="43" t="s">
        <v>1678</v>
      </c>
      <c r="C16" s="258" t="s">
        <v>1679</v>
      </c>
      <c r="D16" s="258" t="s">
        <v>1680</v>
      </c>
      <c r="E16" s="24">
        <v>4.5974740800000005</v>
      </c>
      <c r="F16" s="24">
        <v>0.393805213738676</v>
      </c>
      <c r="G16" s="24">
        <v>5.1061440449370128</v>
      </c>
      <c r="H16" s="24">
        <v>0.41667382935014752</v>
      </c>
      <c r="I16" s="24">
        <v>7.7955039767534</v>
      </c>
      <c r="J16" s="24">
        <v>0.60311404009221081</v>
      </c>
      <c r="K16" s="24">
        <v>2.6893599318163872</v>
      </c>
      <c r="L16" s="24">
        <v>52.669096448287952</v>
      </c>
      <c r="M16" s="192"/>
      <c r="P16" s="191"/>
      <c r="Q16" s="191"/>
      <c r="R16" s="191"/>
      <c r="S16" s="191"/>
      <c r="T16" s="191"/>
      <c r="U16" s="191"/>
      <c r="V16" s="191"/>
      <c r="W16" s="191"/>
      <c r="X16" s="191"/>
      <c r="Y16" s="191"/>
      <c r="Z16" s="191"/>
    </row>
    <row r="17" spans="1:26" s="186" customFormat="1" ht="26">
      <c r="A17" s="191"/>
      <c r="B17" s="43" t="s">
        <v>1681</v>
      </c>
      <c r="C17" s="258" t="s">
        <v>1682</v>
      </c>
      <c r="D17" s="258" t="s">
        <v>1683</v>
      </c>
      <c r="E17" s="24">
        <v>25.506530000000001</v>
      </c>
      <c r="F17" s="24">
        <v>2.1848093808898539</v>
      </c>
      <c r="G17" s="24">
        <v>18.4318934455566</v>
      </c>
      <c r="H17" s="24">
        <v>1.5040875377867826</v>
      </c>
      <c r="I17" s="24">
        <v>20.7288751371735</v>
      </c>
      <c r="J17" s="24">
        <v>1.6037289786303663</v>
      </c>
      <c r="K17" s="24">
        <v>2.2969816916168995</v>
      </c>
      <c r="L17" s="24">
        <v>12.461995282262418</v>
      </c>
      <c r="M17" s="192"/>
      <c r="P17" s="191"/>
      <c r="Q17" s="191"/>
      <c r="R17" s="191"/>
      <c r="S17" s="191"/>
      <c r="T17" s="191"/>
      <c r="U17" s="191"/>
      <c r="V17" s="191"/>
      <c r="W17" s="191"/>
      <c r="X17" s="191"/>
      <c r="Y17" s="191"/>
      <c r="Z17" s="191"/>
    </row>
    <row r="18" spans="1:26" s="186" customFormat="1">
      <c r="A18" s="191"/>
      <c r="B18" s="43" t="s">
        <v>1684</v>
      </c>
      <c r="C18" s="258" t="s">
        <v>1685</v>
      </c>
      <c r="D18" s="258" t="s">
        <v>1686</v>
      </c>
      <c r="E18" s="24">
        <v>5.0949852099999999</v>
      </c>
      <c r="F18" s="24">
        <v>0.43642045712619715</v>
      </c>
      <c r="G18" s="24">
        <v>4.3323183445176516</v>
      </c>
      <c r="H18" s="24">
        <v>0.35352776159222699</v>
      </c>
      <c r="I18" s="24">
        <v>6.1272760543427403</v>
      </c>
      <c r="J18" s="24">
        <v>0.47404840365868894</v>
      </c>
      <c r="K18" s="24">
        <v>1.7949577098250886</v>
      </c>
      <c r="L18" s="24">
        <v>41.431805492699411</v>
      </c>
      <c r="M18" s="192"/>
      <c r="P18" s="191"/>
      <c r="Q18" s="191"/>
      <c r="R18" s="191"/>
      <c r="S18" s="191"/>
      <c r="T18" s="191"/>
      <c r="U18" s="191"/>
      <c r="V18" s="191"/>
      <c r="W18" s="191"/>
      <c r="X18" s="191"/>
      <c r="Y18" s="191"/>
      <c r="Z18" s="191"/>
    </row>
    <row r="19" spans="1:26" s="186" customFormat="1" ht="26">
      <c r="A19" s="191"/>
      <c r="B19" s="43" t="s">
        <v>1687</v>
      </c>
      <c r="C19" s="258" t="s">
        <v>1688</v>
      </c>
      <c r="D19" s="258" t="s">
        <v>1689</v>
      </c>
      <c r="E19" s="24">
        <v>1.2105E-3</v>
      </c>
      <c r="F19" s="24" t="s">
        <v>137</v>
      </c>
      <c r="G19" s="24">
        <v>1.4890000000000001E-3</v>
      </c>
      <c r="H19" s="24" t="s">
        <v>137</v>
      </c>
      <c r="I19" s="24">
        <v>1.2546799999847999E-3</v>
      </c>
      <c r="J19" s="24" t="s">
        <v>137</v>
      </c>
      <c r="K19" s="24">
        <v>-2.3432000001520018E-4</v>
      </c>
      <c r="L19" s="24" t="s">
        <v>1148</v>
      </c>
      <c r="M19" s="192"/>
      <c r="P19" s="191"/>
      <c r="Q19" s="191"/>
      <c r="R19" s="191"/>
      <c r="S19" s="191"/>
      <c r="T19" s="191"/>
      <c r="U19" s="191"/>
      <c r="V19" s="191"/>
      <c r="W19" s="191"/>
      <c r="X19" s="191"/>
      <c r="Y19" s="191"/>
      <c r="Z19" s="191"/>
    </row>
    <row r="20" spans="1:26" s="186" customFormat="1">
      <c r="A20" s="191"/>
      <c r="B20" s="43" t="s">
        <v>1690</v>
      </c>
      <c r="C20" s="258" t="s">
        <v>1691</v>
      </c>
      <c r="D20" s="258" t="s">
        <v>1692</v>
      </c>
      <c r="E20" s="24">
        <v>0</v>
      </c>
      <c r="F20" s="24" t="s">
        <v>137</v>
      </c>
      <c r="G20" s="24">
        <v>0</v>
      </c>
      <c r="H20" s="24" t="s">
        <v>137</v>
      </c>
      <c r="I20" s="24">
        <v>0</v>
      </c>
      <c r="J20" s="24" t="s">
        <v>137</v>
      </c>
      <c r="K20" s="24">
        <v>0</v>
      </c>
      <c r="L20" s="24" t="s">
        <v>1148</v>
      </c>
      <c r="M20" s="192"/>
      <c r="P20" s="191"/>
      <c r="Q20" s="191"/>
      <c r="R20" s="191"/>
      <c r="S20" s="191"/>
      <c r="T20" s="191"/>
      <c r="U20" s="191"/>
      <c r="V20" s="191"/>
      <c r="W20" s="191"/>
      <c r="X20" s="191"/>
      <c r="Y20" s="191"/>
      <c r="Z20" s="191"/>
    </row>
    <row r="21" spans="1:26" s="186" customFormat="1">
      <c r="A21" s="191"/>
      <c r="B21" s="43" t="s">
        <v>1693</v>
      </c>
      <c r="C21" s="258" t="s">
        <v>1694</v>
      </c>
      <c r="D21" s="258" t="s">
        <v>1695</v>
      </c>
      <c r="E21" s="24">
        <v>3.9135999999999999E-4</v>
      </c>
      <c r="F21" s="24" t="s">
        <v>137</v>
      </c>
      <c r="G21" s="24">
        <v>4.2049999999999998E-4</v>
      </c>
      <c r="H21" s="24" t="s">
        <v>137</v>
      </c>
      <c r="I21" s="24">
        <v>1.0238310028314599E-3</v>
      </c>
      <c r="J21" s="24" t="s">
        <v>137</v>
      </c>
      <c r="K21" s="24">
        <v>6.0333100283145992E-4</v>
      </c>
      <c r="L21" s="24" t="s">
        <v>1148</v>
      </c>
      <c r="M21" s="192"/>
      <c r="P21" s="191"/>
      <c r="Q21" s="191"/>
      <c r="R21" s="191"/>
      <c r="S21" s="191"/>
      <c r="T21" s="191"/>
      <c r="U21" s="191"/>
      <c r="V21" s="191"/>
      <c r="W21" s="191"/>
      <c r="X21" s="191"/>
      <c r="Y21" s="191"/>
      <c r="Z21" s="191"/>
    </row>
    <row r="22" spans="1:26" s="186" customFormat="1">
      <c r="A22" s="191"/>
      <c r="B22" s="43" t="s">
        <v>1696</v>
      </c>
      <c r="C22" s="258" t="s">
        <v>1697</v>
      </c>
      <c r="D22" s="258" t="s">
        <v>1698</v>
      </c>
      <c r="E22" s="24">
        <v>7.8010880000000005E-2</v>
      </c>
      <c r="F22" s="24">
        <v>6.6821673679435308E-3</v>
      </c>
      <c r="G22" s="24">
        <v>3.5363860026463904E-2</v>
      </c>
      <c r="H22" s="24">
        <v>2.885777378810921E-3</v>
      </c>
      <c r="I22" s="24">
        <v>4.2720341329955398E-2</v>
      </c>
      <c r="J22" s="24">
        <v>3.3051407234812448E-3</v>
      </c>
      <c r="K22" s="24">
        <v>7.3564813034914939E-3</v>
      </c>
      <c r="L22" s="24">
        <v>20.802257722958988</v>
      </c>
      <c r="M22" s="192"/>
      <c r="P22" s="191"/>
      <c r="Q22" s="191"/>
      <c r="R22" s="191"/>
      <c r="S22" s="191"/>
      <c r="T22" s="191"/>
      <c r="U22" s="191"/>
      <c r="V22" s="191"/>
      <c r="W22" s="191"/>
      <c r="X22" s="191"/>
      <c r="Y22" s="191"/>
      <c r="Z22" s="191"/>
    </row>
    <row r="23" spans="1:26" s="186" customFormat="1">
      <c r="A23" s="191"/>
      <c r="B23" s="43" t="s">
        <v>1699</v>
      </c>
      <c r="C23" s="258" t="s">
        <v>1700</v>
      </c>
      <c r="D23" s="258" t="s">
        <v>1701</v>
      </c>
      <c r="E23" s="24">
        <v>4.3988944999999999</v>
      </c>
      <c r="F23" s="24">
        <v>0.3767955095869483</v>
      </c>
      <c r="G23" s="24">
        <v>3.4535103619637377</v>
      </c>
      <c r="H23" s="24">
        <v>0.28181488312039882</v>
      </c>
      <c r="I23" s="24">
        <v>3.7031478634988102</v>
      </c>
      <c r="J23" s="24">
        <v>0.28650110059257011</v>
      </c>
      <c r="K23" s="24">
        <v>0.24963750153507247</v>
      </c>
      <c r="L23" s="24">
        <v>7.2285146233967978</v>
      </c>
      <c r="M23" s="192"/>
      <c r="P23" s="191"/>
      <c r="Q23" s="191"/>
      <c r="R23" s="191"/>
      <c r="S23" s="191"/>
      <c r="T23" s="191"/>
      <c r="U23" s="191"/>
      <c r="V23" s="191"/>
      <c r="W23" s="191"/>
      <c r="X23" s="191"/>
      <c r="Y23" s="191"/>
      <c r="Z23" s="191"/>
    </row>
    <row r="24" spans="1:26" s="186" customFormat="1">
      <c r="A24" s="191"/>
      <c r="B24" s="43" t="s">
        <v>1702</v>
      </c>
      <c r="C24" s="258" t="s">
        <v>1703</v>
      </c>
      <c r="D24" s="258" t="s">
        <v>1704</v>
      </c>
      <c r="E24" s="24">
        <v>0</v>
      </c>
      <c r="F24" s="24" t="s">
        <v>137</v>
      </c>
      <c r="G24" s="24">
        <v>0</v>
      </c>
      <c r="H24" s="24" t="s">
        <v>137</v>
      </c>
      <c r="I24" s="24">
        <v>0</v>
      </c>
      <c r="J24" s="24" t="s">
        <v>137</v>
      </c>
      <c r="K24" s="24">
        <v>0</v>
      </c>
      <c r="L24" s="24" t="s">
        <v>1148</v>
      </c>
      <c r="M24" s="192"/>
      <c r="P24" s="191"/>
      <c r="Q24" s="191"/>
      <c r="R24" s="191"/>
      <c r="S24" s="191"/>
      <c r="T24" s="191"/>
      <c r="U24" s="191"/>
      <c r="V24" s="191"/>
      <c r="W24" s="191"/>
      <c r="X24" s="191"/>
      <c r="Y24" s="191"/>
      <c r="Z24" s="191"/>
    </row>
    <row r="25" spans="1:26" s="186" customFormat="1" ht="26">
      <c r="A25" s="191"/>
      <c r="B25" s="43" t="s">
        <v>1705</v>
      </c>
      <c r="C25" s="258" t="s">
        <v>1706</v>
      </c>
      <c r="D25" s="258" t="s">
        <v>1707</v>
      </c>
      <c r="E25" s="24">
        <v>0</v>
      </c>
      <c r="F25" s="24" t="s">
        <v>137</v>
      </c>
      <c r="G25" s="24">
        <v>0</v>
      </c>
      <c r="H25" s="24" t="s">
        <v>137</v>
      </c>
      <c r="I25" s="24">
        <v>0</v>
      </c>
      <c r="J25" s="24" t="s">
        <v>137</v>
      </c>
      <c r="K25" s="24">
        <v>0</v>
      </c>
      <c r="L25" s="24" t="s">
        <v>1148</v>
      </c>
      <c r="M25" s="192"/>
      <c r="P25" s="191"/>
      <c r="Q25" s="191"/>
      <c r="R25" s="191"/>
      <c r="S25" s="191"/>
      <c r="T25" s="191"/>
      <c r="U25" s="191"/>
      <c r="V25" s="191"/>
      <c r="W25" s="191"/>
      <c r="X25" s="191"/>
      <c r="Y25" s="191"/>
      <c r="Z25" s="191"/>
    </row>
    <row r="26" spans="1:26" s="186" customFormat="1">
      <c r="A26" s="191"/>
      <c r="B26" s="43" t="s">
        <v>1708</v>
      </c>
      <c r="C26" s="258" t="s">
        <v>1709</v>
      </c>
      <c r="D26" s="258" t="s">
        <v>1710</v>
      </c>
      <c r="E26" s="24">
        <v>0</v>
      </c>
      <c r="F26" s="24" t="s">
        <v>137</v>
      </c>
      <c r="G26" s="24">
        <v>0</v>
      </c>
      <c r="H26" s="24" t="s">
        <v>137</v>
      </c>
      <c r="I26" s="24">
        <v>0</v>
      </c>
      <c r="J26" s="24" t="s">
        <v>137</v>
      </c>
      <c r="K26" s="24">
        <v>0</v>
      </c>
      <c r="L26" s="24" t="s">
        <v>1148</v>
      </c>
      <c r="M26" s="192"/>
      <c r="P26" s="191"/>
      <c r="Q26" s="191"/>
      <c r="R26" s="191"/>
      <c r="S26" s="191"/>
      <c r="T26" s="191"/>
      <c r="U26" s="191"/>
      <c r="V26" s="191"/>
      <c r="W26" s="191"/>
      <c r="X26" s="191"/>
      <c r="Y26" s="191"/>
      <c r="Z26" s="191"/>
    </row>
    <row r="27" spans="1:26" s="186" customFormat="1">
      <c r="A27" s="191"/>
      <c r="B27" s="43" t="s">
        <v>1711</v>
      </c>
      <c r="C27" s="258" t="s">
        <v>1712</v>
      </c>
      <c r="D27" s="258" t="s">
        <v>1713</v>
      </c>
      <c r="E27" s="24">
        <v>0</v>
      </c>
      <c r="F27" s="24" t="s">
        <v>137</v>
      </c>
      <c r="G27" s="24">
        <v>0</v>
      </c>
      <c r="H27" s="24" t="s">
        <v>137</v>
      </c>
      <c r="I27" s="24">
        <v>0</v>
      </c>
      <c r="J27" s="24" t="s">
        <v>137</v>
      </c>
      <c r="K27" s="24">
        <v>0</v>
      </c>
      <c r="L27" s="24" t="s">
        <v>1148</v>
      </c>
      <c r="M27" s="192"/>
      <c r="P27" s="191"/>
      <c r="Q27" s="191"/>
      <c r="R27" s="191"/>
      <c r="S27" s="191"/>
      <c r="T27" s="191"/>
      <c r="U27" s="191"/>
      <c r="V27" s="191"/>
      <c r="W27" s="191"/>
      <c r="X27" s="191"/>
      <c r="Y27" s="191"/>
      <c r="Z27" s="191"/>
    </row>
    <row r="28" spans="1:26" s="186" customFormat="1">
      <c r="A28" s="191"/>
      <c r="B28" s="43" t="s">
        <v>1714</v>
      </c>
      <c r="C28" s="258" t="s">
        <v>1715</v>
      </c>
      <c r="D28" s="258" t="s">
        <v>1716</v>
      </c>
      <c r="E28" s="24">
        <v>0.10989701</v>
      </c>
      <c r="F28" s="24">
        <v>9.4134332808008814E-3</v>
      </c>
      <c r="G28" s="24">
        <v>0.24610322208925869</v>
      </c>
      <c r="H28" s="24">
        <v>2.0082624199569792E-2</v>
      </c>
      <c r="I28" s="24">
        <v>0.12390269772587499</v>
      </c>
      <c r="J28" s="24">
        <v>9.5859686335376931E-3</v>
      </c>
      <c r="K28" s="24">
        <v>-0.1222005243633837</v>
      </c>
      <c r="L28" s="24">
        <v>-49.654174913265884</v>
      </c>
      <c r="M28" s="192"/>
      <c r="P28" s="191"/>
      <c r="Q28" s="191"/>
      <c r="R28" s="191"/>
      <c r="S28" s="191"/>
      <c r="T28" s="191"/>
      <c r="U28" s="191"/>
      <c r="V28" s="191"/>
      <c r="W28" s="191"/>
      <c r="X28" s="191"/>
      <c r="Y28" s="191"/>
      <c r="Z28" s="191"/>
    </row>
    <row r="29" spans="1:26" s="186" customFormat="1" ht="26">
      <c r="A29" s="191"/>
      <c r="B29" s="43" t="s">
        <v>1717</v>
      </c>
      <c r="C29" s="258" t="s">
        <v>1718</v>
      </c>
      <c r="D29" s="258" t="s">
        <v>1719</v>
      </c>
      <c r="E29" s="24">
        <v>568.21659612999997</v>
      </c>
      <c r="F29" s="24">
        <v>48.671651910398062</v>
      </c>
      <c r="G29" s="24">
        <v>635.17380777190601</v>
      </c>
      <c r="H29" s="24">
        <v>51.831734564883256</v>
      </c>
      <c r="I29" s="24">
        <v>630.43666471371193</v>
      </c>
      <c r="J29" s="24">
        <v>48.77493552842725</v>
      </c>
      <c r="K29" s="24">
        <v>-4.7371430581940785</v>
      </c>
      <c r="L29" s="24">
        <v>-0.74580264491876047</v>
      </c>
      <c r="M29" s="192"/>
      <c r="P29" s="191"/>
      <c r="Q29" s="191"/>
      <c r="R29" s="191"/>
      <c r="S29" s="191"/>
      <c r="T29" s="191"/>
      <c r="U29" s="191"/>
      <c r="V29" s="191"/>
      <c r="W29" s="191"/>
      <c r="X29" s="191"/>
      <c r="Y29" s="191"/>
      <c r="Z29" s="191"/>
    </row>
    <row r="30" spans="1:26" s="186" customFormat="1">
      <c r="A30" s="191"/>
      <c r="B30" s="43" t="s">
        <v>1720</v>
      </c>
      <c r="C30" s="258" t="s">
        <v>1721</v>
      </c>
      <c r="D30" s="258" t="s">
        <v>1722</v>
      </c>
      <c r="E30" s="24">
        <v>6.2147510000000003E-2</v>
      </c>
      <c r="F30" s="24">
        <v>5.3233608353212307E-3</v>
      </c>
      <c r="G30" s="24">
        <v>4.0123689848184603E-2</v>
      </c>
      <c r="H30" s="24">
        <v>3.2741911214349516E-3</v>
      </c>
      <c r="I30" s="24">
        <v>3.7298720438003495E-2</v>
      </c>
      <c r="J30" s="24">
        <v>2.8856866779513688E-3</v>
      </c>
      <c r="K30" s="24">
        <v>-2.8249694101811079E-3</v>
      </c>
      <c r="L30" s="24">
        <v>-7.040652095731728</v>
      </c>
      <c r="M30" s="192"/>
      <c r="P30" s="191"/>
      <c r="Q30" s="191"/>
      <c r="R30" s="191"/>
      <c r="S30" s="191"/>
      <c r="T30" s="191"/>
      <c r="U30" s="191"/>
      <c r="V30" s="191"/>
      <c r="W30" s="191"/>
      <c r="X30" s="191"/>
      <c r="Y30" s="191"/>
      <c r="Z30" s="191"/>
    </row>
    <row r="31" spans="1:26" s="186" customFormat="1">
      <c r="A31" s="191"/>
      <c r="B31" s="43" t="s">
        <v>1723</v>
      </c>
      <c r="C31" s="258" t="s">
        <v>1724</v>
      </c>
      <c r="D31" s="258" t="s">
        <v>1725</v>
      </c>
      <c r="E31" s="24">
        <v>365.55070000000001</v>
      </c>
      <c r="F31" s="24">
        <v>31.311926732129098</v>
      </c>
      <c r="G31" s="24">
        <v>383.21600643750003</v>
      </c>
      <c r="H31" s="24">
        <v>31.27136239505629</v>
      </c>
      <c r="I31" s="24">
        <v>338.94168554363102</v>
      </c>
      <c r="J31" s="24">
        <v>26.22287025104157</v>
      </c>
      <c r="K31" s="24">
        <v>-44.274320893869003</v>
      </c>
      <c r="L31" s="24">
        <v>-11.553358980345683</v>
      </c>
      <c r="M31" s="192"/>
      <c r="P31" s="191"/>
      <c r="Q31" s="191"/>
      <c r="R31" s="191"/>
      <c r="S31" s="191"/>
      <c r="T31" s="191"/>
      <c r="U31" s="191"/>
      <c r="V31" s="191"/>
      <c r="W31" s="191"/>
      <c r="X31" s="191"/>
      <c r="Y31" s="191"/>
      <c r="Z31" s="191"/>
    </row>
    <row r="32" spans="1:26" s="186" customFormat="1" ht="26">
      <c r="A32" s="191"/>
      <c r="B32" s="43" t="s">
        <v>1726</v>
      </c>
      <c r="C32" s="258" t="s">
        <v>1727</v>
      </c>
      <c r="D32" s="258" t="s">
        <v>1728</v>
      </c>
      <c r="E32" s="24">
        <v>34.335050000000003</v>
      </c>
      <c r="F32" s="24">
        <v>2.9410327211628626</v>
      </c>
      <c r="G32" s="24">
        <v>43.481281641113306</v>
      </c>
      <c r="H32" s="24">
        <v>3.5481788149747424</v>
      </c>
      <c r="I32" s="24">
        <v>44.765480162163101</v>
      </c>
      <c r="J32" s="24">
        <v>3.4633667916508548</v>
      </c>
      <c r="K32" s="24">
        <v>1.2841985210497953</v>
      </c>
      <c r="L32" s="24">
        <v>2.9534513992695506</v>
      </c>
      <c r="M32" s="192"/>
      <c r="P32" s="191"/>
      <c r="Q32" s="191"/>
      <c r="R32" s="191"/>
      <c r="S32" s="191"/>
      <c r="T32" s="191"/>
      <c r="U32" s="191"/>
      <c r="V32" s="191"/>
      <c r="W32" s="191"/>
      <c r="X32" s="191"/>
      <c r="Y32" s="191"/>
      <c r="Z32" s="191"/>
    </row>
    <row r="33" spans="1:26" s="186" customFormat="1">
      <c r="A33" s="191"/>
      <c r="B33" s="43" t="s">
        <v>1729</v>
      </c>
      <c r="C33" s="258" t="s">
        <v>1730</v>
      </c>
      <c r="D33" s="258" t="s">
        <v>1731</v>
      </c>
      <c r="E33" s="24">
        <v>111.2898</v>
      </c>
      <c r="F33" s="24">
        <v>9.532735304933901</v>
      </c>
      <c r="G33" s="24">
        <v>82.393896640625002</v>
      </c>
      <c r="H33" s="24">
        <v>6.7235432698712625</v>
      </c>
      <c r="I33" s="24">
        <v>87.865728663894402</v>
      </c>
      <c r="J33" s="24">
        <v>6.7978997583934762</v>
      </c>
      <c r="K33" s="24">
        <v>5.4718320232693998</v>
      </c>
      <c r="L33" s="24">
        <v>6.641064746744199</v>
      </c>
      <c r="M33" s="192"/>
      <c r="P33" s="191"/>
      <c r="Q33" s="191"/>
      <c r="R33" s="191"/>
      <c r="S33" s="191"/>
      <c r="T33" s="191"/>
      <c r="U33" s="191"/>
      <c r="V33" s="191"/>
      <c r="W33" s="191"/>
      <c r="X33" s="191"/>
      <c r="Y33" s="191"/>
      <c r="Z33" s="191"/>
    </row>
    <row r="34" spans="1:26" s="186" customFormat="1">
      <c r="A34" s="191"/>
      <c r="B34" s="43" t="s">
        <v>1732</v>
      </c>
      <c r="C34" s="258" t="s">
        <v>1733</v>
      </c>
      <c r="D34" s="258" t="s">
        <v>1734</v>
      </c>
      <c r="E34" s="24">
        <v>4.8479399999999999E-2</v>
      </c>
      <c r="F34" s="24">
        <v>4.152593390787049E-3</v>
      </c>
      <c r="G34" s="24">
        <v>7.1977989356994607E-2</v>
      </c>
      <c r="H34" s="24">
        <v>5.8735797874799409E-3</v>
      </c>
      <c r="I34" s="24">
        <v>0.26952394997405998</v>
      </c>
      <c r="J34" s="24">
        <v>2.0852234679785912E-2</v>
      </c>
      <c r="K34" s="24">
        <v>0.19754596061706536</v>
      </c>
      <c r="L34" s="24">
        <v>274.45329104329647</v>
      </c>
      <c r="M34" s="192"/>
      <c r="P34" s="191"/>
      <c r="Q34" s="191"/>
      <c r="R34" s="191"/>
      <c r="S34" s="191"/>
      <c r="T34" s="191"/>
      <c r="U34" s="191"/>
      <c r="V34" s="191"/>
      <c r="W34" s="191"/>
      <c r="X34" s="191"/>
      <c r="Y34" s="191"/>
      <c r="Z34" s="191"/>
    </row>
    <row r="35" spans="1:26" s="186" customFormat="1">
      <c r="A35" s="191"/>
      <c r="B35" s="43" t="s">
        <v>1735</v>
      </c>
      <c r="C35" s="258" t="s">
        <v>1736</v>
      </c>
      <c r="D35" s="258" t="s">
        <v>1737</v>
      </c>
      <c r="E35" s="24">
        <v>0.5406398</v>
      </c>
      <c r="F35" s="24">
        <v>4.6309510024390398E-2</v>
      </c>
      <c r="G35" s="24">
        <v>0.58362232820415494</v>
      </c>
      <c r="H35" s="24">
        <v>4.762500788206292E-2</v>
      </c>
      <c r="I35" s="24">
        <v>0.64893223997304406</v>
      </c>
      <c r="J35" s="24">
        <v>5.0205881000554516E-2</v>
      </c>
      <c r="K35" s="24">
        <v>6.5309911768889117E-2</v>
      </c>
      <c r="L35" s="24">
        <v>11.190440908909723</v>
      </c>
      <c r="M35" s="192"/>
      <c r="P35" s="191"/>
      <c r="Q35" s="191"/>
      <c r="R35" s="191"/>
      <c r="S35" s="191"/>
      <c r="T35" s="191"/>
      <c r="U35" s="191"/>
      <c r="V35" s="191"/>
      <c r="W35" s="191"/>
      <c r="X35" s="191"/>
      <c r="Y35" s="191"/>
      <c r="Z35" s="191"/>
    </row>
    <row r="36" spans="1:26" s="186" customFormat="1" ht="26">
      <c r="A36" s="191"/>
      <c r="B36" s="43" t="s">
        <v>1738</v>
      </c>
      <c r="C36" s="258" t="s">
        <v>1739</v>
      </c>
      <c r="D36" s="258" t="s">
        <v>1740</v>
      </c>
      <c r="E36" s="24">
        <v>13.555400000000001</v>
      </c>
      <c r="F36" s="24">
        <v>1.1611130593504615</v>
      </c>
      <c r="G36" s="24">
        <v>0.59392623604041306</v>
      </c>
      <c r="H36" s="24">
        <v>4.8465831935912661E-2</v>
      </c>
      <c r="I36" s="24">
        <v>1.7361875397859199</v>
      </c>
      <c r="J36" s="24">
        <v>0.13432346190837768</v>
      </c>
      <c r="K36" s="24">
        <v>1.1422613037455069</v>
      </c>
      <c r="L36" s="24">
        <v>192.3237658872815</v>
      </c>
      <c r="M36" s="192"/>
      <c r="P36" s="191"/>
      <c r="Q36" s="191"/>
      <c r="R36" s="191"/>
      <c r="S36" s="191"/>
      <c r="T36" s="191"/>
      <c r="U36" s="191"/>
      <c r="V36" s="191"/>
      <c r="W36" s="191"/>
      <c r="X36" s="191"/>
      <c r="Y36" s="191"/>
      <c r="Z36" s="191"/>
    </row>
    <row r="37" spans="1:26" s="186" customFormat="1" ht="26">
      <c r="A37" s="191"/>
      <c r="B37" s="43" t="s">
        <v>1741</v>
      </c>
      <c r="C37" s="258" t="s">
        <v>1742</v>
      </c>
      <c r="D37" s="258" t="s">
        <v>1743</v>
      </c>
      <c r="E37" s="24">
        <v>0</v>
      </c>
      <c r="F37" s="24" t="s">
        <v>137</v>
      </c>
      <c r="G37" s="24">
        <v>0</v>
      </c>
      <c r="H37" s="24" t="s">
        <v>137</v>
      </c>
      <c r="I37" s="24">
        <v>0</v>
      </c>
      <c r="J37" s="24" t="s">
        <v>137</v>
      </c>
      <c r="K37" s="24">
        <v>0</v>
      </c>
      <c r="L37" s="24" t="s">
        <v>1148</v>
      </c>
      <c r="M37" s="192"/>
      <c r="P37" s="191"/>
      <c r="Q37" s="191"/>
      <c r="R37" s="191"/>
      <c r="S37" s="191"/>
      <c r="T37" s="191"/>
      <c r="U37" s="191"/>
      <c r="V37" s="191"/>
      <c r="W37" s="191"/>
      <c r="X37" s="191"/>
      <c r="Y37" s="191"/>
      <c r="Z37" s="191"/>
    </row>
    <row r="38" spans="1:26" s="186" customFormat="1">
      <c r="A38" s="191"/>
      <c r="B38" s="43" t="s">
        <v>1744</v>
      </c>
      <c r="C38" s="258" t="s">
        <v>1745</v>
      </c>
      <c r="D38" s="258" t="s">
        <v>1746</v>
      </c>
      <c r="E38" s="24">
        <v>0</v>
      </c>
      <c r="F38" s="24" t="s">
        <v>137</v>
      </c>
      <c r="G38" s="24">
        <v>0</v>
      </c>
      <c r="H38" s="24" t="s">
        <v>137</v>
      </c>
      <c r="I38" s="24">
        <v>0</v>
      </c>
      <c r="J38" s="24" t="s">
        <v>137</v>
      </c>
      <c r="K38" s="24">
        <v>0</v>
      </c>
      <c r="L38" s="24" t="s">
        <v>1148</v>
      </c>
      <c r="M38" s="192"/>
      <c r="P38" s="191"/>
      <c r="Q38" s="191"/>
      <c r="R38" s="191"/>
      <c r="S38" s="191"/>
      <c r="T38" s="191"/>
      <c r="U38" s="191"/>
      <c r="V38" s="191"/>
      <c r="W38" s="191"/>
      <c r="X38" s="191"/>
      <c r="Y38" s="191"/>
      <c r="Z38" s="191"/>
    </row>
    <row r="39" spans="1:26" s="186" customFormat="1" ht="26">
      <c r="A39" s="191"/>
      <c r="B39" s="43" t="s">
        <v>1747</v>
      </c>
      <c r="C39" s="258" t="s">
        <v>1748</v>
      </c>
      <c r="D39" s="258" t="s">
        <v>1749</v>
      </c>
      <c r="E39" s="24">
        <v>1.08E-6</v>
      </c>
      <c r="F39" s="24" t="s">
        <v>137</v>
      </c>
      <c r="G39" s="24">
        <v>9.8499998282641213E-6</v>
      </c>
      <c r="H39" s="24" t="s">
        <v>137</v>
      </c>
      <c r="I39" s="24">
        <v>2.74718832397461E-3</v>
      </c>
      <c r="J39" s="24" t="s">
        <v>137</v>
      </c>
      <c r="K39" s="24">
        <v>2.7373383241463458E-3</v>
      </c>
      <c r="L39" s="24" t="s">
        <v>1148</v>
      </c>
      <c r="M39" s="192"/>
      <c r="P39" s="191"/>
      <c r="Q39" s="191"/>
      <c r="R39" s="191"/>
      <c r="S39" s="191"/>
      <c r="T39" s="191"/>
      <c r="U39" s="191"/>
      <c r="V39" s="191"/>
      <c r="W39" s="191"/>
      <c r="X39" s="191"/>
      <c r="Y39" s="191"/>
      <c r="Z39" s="191"/>
    </row>
    <row r="40" spans="1:26" s="186" customFormat="1" ht="26">
      <c r="A40" s="191"/>
      <c r="B40" s="43" t="s">
        <v>1750</v>
      </c>
      <c r="C40" s="258" t="s">
        <v>1751</v>
      </c>
      <c r="D40" s="258" t="s">
        <v>1752</v>
      </c>
      <c r="E40" s="24">
        <v>0.28976220000000003</v>
      </c>
      <c r="F40" s="24">
        <v>2.482012146643554E-2</v>
      </c>
      <c r="G40" s="24">
        <v>0.45299388070074104</v>
      </c>
      <c r="H40" s="24">
        <v>3.6965407415585357E-2</v>
      </c>
      <c r="I40" s="24">
        <v>0.22426691518580899</v>
      </c>
      <c r="J40" s="24">
        <v>1.7350837826531604E-2</v>
      </c>
      <c r="K40" s="24">
        <v>-0.22872696551493205</v>
      </c>
      <c r="L40" s="24">
        <v>-50.492285935764045</v>
      </c>
      <c r="M40" s="192"/>
      <c r="P40" s="191"/>
      <c r="Q40" s="191"/>
      <c r="R40" s="191"/>
      <c r="S40" s="191"/>
      <c r="T40" s="191"/>
      <c r="U40" s="191"/>
      <c r="V40" s="191"/>
      <c r="W40" s="191"/>
      <c r="X40" s="191"/>
      <c r="Y40" s="191"/>
      <c r="Z40" s="191"/>
    </row>
    <row r="41" spans="1:26" s="186" customFormat="1" ht="26">
      <c r="A41" s="191"/>
      <c r="B41" s="43" t="s">
        <v>1753</v>
      </c>
      <c r="C41" s="258" t="s">
        <v>1754</v>
      </c>
      <c r="D41" s="258" t="s">
        <v>1755</v>
      </c>
      <c r="E41" s="24">
        <v>3.0409600000000001E-3</v>
      </c>
      <c r="F41" s="24" t="s">
        <v>137</v>
      </c>
      <c r="G41" s="24">
        <v>1.616E-3</v>
      </c>
      <c r="H41" s="24" t="s">
        <v>137</v>
      </c>
      <c r="I41" s="24">
        <v>2.2506000000357598E-2</v>
      </c>
      <c r="J41" s="24">
        <v>1.7412196346776815E-3</v>
      </c>
      <c r="K41" s="24">
        <v>2.0890000000357598E-2</v>
      </c>
      <c r="L41" s="24" t="s">
        <v>1148</v>
      </c>
      <c r="M41" s="192"/>
      <c r="P41" s="191"/>
      <c r="Q41" s="191"/>
      <c r="R41" s="191"/>
      <c r="S41" s="191"/>
      <c r="T41" s="191"/>
      <c r="U41" s="191"/>
      <c r="V41" s="191"/>
      <c r="W41" s="191"/>
      <c r="X41" s="191"/>
      <c r="Y41" s="191"/>
      <c r="Z41" s="191"/>
    </row>
    <row r="42" spans="1:26" s="186" customFormat="1">
      <c r="A42" s="191"/>
      <c r="B42" s="43" t="s">
        <v>1756</v>
      </c>
      <c r="C42" s="258" t="s">
        <v>1757</v>
      </c>
      <c r="D42" s="258" t="s">
        <v>1758</v>
      </c>
      <c r="E42" s="24">
        <v>2.879464E-2</v>
      </c>
      <c r="F42" s="24">
        <v>2.4664585732103199E-3</v>
      </c>
      <c r="G42" s="24">
        <v>5.6236822549819904E-2</v>
      </c>
      <c r="H42" s="24">
        <v>4.5890621173432329E-3</v>
      </c>
      <c r="I42" s="24">
        <v>6.0580864140868204E-2</v>
      </c>
      <c r="J42" s="24">
        <v>4.6869541511661223E-3</v>
      </c>
      <c r="K42" s="24">
        <v>4.3440415910483005E-3</v>
      </c>
      <c r="L42" s="24">
        <v>7.724550204094367</v>
      </c>
      <c r="M42" s="192"/>
      <c r="P42" s="191"/>
      <c r="Q42" s="191"/>
      <c r="R42" s="191"/>
      <c r="S42" s="191"/>
      <c r="T42" s="191"/>
      <c r="U42" s="191"/>
      <c r="V42" s="191"/>
      <c r="W42" s="191"/>
      <c r="X42" s="191"/>
      <c r="Y42" s="191"/>
      <c r="Z42" s="191"/>
    </row>
    <row r="43" spans="1:26">
      <c r="B43" s="43" t="s">
        <v>1759</v>
      </c>
      <c r="C43" s="258" t="s">
        <v>1760</v>
      </c>
      <c r="D43" s="258" t="s">
        <v>1761</v>
      </c>
      <c r="E43" s="24"/>
      <c r="F43" s="24" t="s">
        <v>137</v>
      </c>
      <c r="G43" s="24"/>
      <c r="H43" s="24" t="s">
        <v>137</v>
      </c>
      <c r="I43" s="24">
        <v>2.5000000000000001E-4</v>
      </c>
      <c r="J43" s="24" t="s">
        <v>137</v>
      </c>
      <c r="K43" s="24">
        <v>2.5000000000000001E-4</v>
      </c>
      <c r="L43" s="24" t="s">
        <v>1148</v>
      </c>
      <c r="M43" s="192"/>
    </row>
    <row r="44" spans="1:26" ht="26">
      <c r="B44" s="43" t="s">
        <v>1762</v>
      </c>
      <c r="C44" s="258" t="s">
        <v>1748</v>
      </c>
      <c r="D44" s="258" t="s">
        <v>1749</v>
      </c>
      <c r="E44" s="24">
        <v>0</v>
      </c>
      <c r="F44" s="24" t="s">
        <v>137</v>
      </c>
      <c r="G44" s="24">
        <v>0</v>
      </c>
      <c r="H44" s="24" t="s">
        <v>137</v>
      </c>
      <c r="I44" s="24">
        <v>0</v>
      </c>
      <c r="J44" s="24" t="s">
        <v>137</v>
      </c>
      <c r="K44" s="24">
        <v>0</v>
      </c>
      <c r="L44" s="24" t="s">
        <v>1148</v>
      </c>
      <c r="M44" s="192"/>
    </row>
    <row r="45" spans="1:26" ht="26">
      <c r="B45" s="43" t="s">
        <v>1763</v>
      </c>
      <c r="C45" s="258" t="s">
        <v>1764</v>
      </c>
      <c r="D45" s="258" t="s">
        <v>1765</v>
      </c>
      <c r="E45" s="24">
        <v>0</v>
      </c>
      <c r="F45" s="24" t="s">
        <v>137</v>
      </c>
      <c r="G45" s="24">
        <v>0</v>
      </c>
      <c r="H45" s="24" t="s">
        <v>137</v>
      </c>
      <c r="I45" s="24">
        <v>0</v>
      </c>
      <c r="J45" s="24" t="s">
        <v>137</v>
      </c>
      <c r="K45" s="24">
        <v>0</v>
      </c>
      <c r="L45" s="24" t="s">
        <v>1148</v>
      </c>
      <c r="M45" s="192"/>
    </row>
    <row r="46" spans="1:26" ht="39">
      <c r="B46" s="43" t="s">
        <v>1766</v>
      </c>
      <c r="C46" s="258" t="s">
        <v>1767</v>
      </c>
      <c r="D46" s="258" t="s">
        <v>1768</v>
      </c>
      <c r="E46" s="24">
        <v>0</v>
      </c>
      <c r="F46" s="24" t="s">
        <v>137</v>
      </c>
      <c r="G46" s="24">
        <v>0</v>
      </c>
      <c r="H46" s="24" t="s">
        <v>137</v>
      </c>
      <c r="I46" s="24">
        <v>0</v>
      </c>
      <c r="J46" s="24" t="s">
        <v>137</v>
      </c>
      <c r="K46" s="24">
        <v>0</v>
      </c>
      <c r="L46" s="24" t="s">
        <v>1148</v>
      </c>
      <c r="M46" s="192"/>
    </row>
    <row r="47" spans="1:26">
      <c r="B47" s="43" t="s">
        <v>1769</v>
      </c>
      <c r="C47" s="258" t="s">
        <v>1770</v>
      </c>
      <c r="D47" s="258" t="s">
        <v>1771</v>
      </c>
      <c r="E47" s="24">
        <v>0</v>
      </c>
      <c r="F47" s="24" t="s">
        <v>137</v>
      </c>
      <c r="G47" s="24">
        <v>0</v>
      </c>
      <c r="H47" s="24" t="s">
        <v>137</v>
      </c>
      <c r="I47" s="24">
        <v>1.0499999523162799E-6</v>
      </c>
      <c r="J47" s="24" t="s">
        <v>137</v>
      </c>
      <c r="K47" s="24">
        <v>1.0499999523162799E-6</v>
      </c>
      <c r="L47" s="24" t="s">
        <v>1148</v>
      </c>
      <c r="M47" s="192"/>
    </row>
    <row r="48" spans="1:26" ht="26">
      <c r="B48" s="43" t="s">
        <v>1772</v>
      </c>
      <c r="C48" s="258" t="s">
        <v>1773</v>
      </c>
      <c r="D48" s="258" t="s">
        <v>1774</v>
      </c>
      <c r="E48" s="24">
        <v>6.6000000000000003E-7</v>
      </c>
      <c r="F48" s="24" t="s">
        <v>137</v>
      </c>
      <c r="G48" s="24">
        <v>0</v>
      </c>
      <c r="H48" s="24" t="s">
        <v>137</v>
      </c>
      <c r="I48" s="24">
        <v>0</v>
      </c>
      <c r="J48" s="24" t="s">
        <v>137</v>
      </c>
      <c r="K48" s="24">
        <v>0</v>
      </c>
      <c r="L48" s="24" t="s">
        <v>1148</v>
      </c>
      <c r="M48" s="192"/>
    </row>
    <row r="49" spans="1:26">
      <c r="B49" s="43" t="s">
        <v>1775</v>
      </c>
      <c r="C49" s="258" t="s">
        <v>1776</v>
      </c>
      <c r="D49" s="258" t="s">
        <v>1777</v>
      </c>
      <c r="E49" s="24">
        <v>0.16579389999999999</v>
      </c>
      <c r="F49" s="24">
        <v>1.4201385606521717E-2</v>
      </c>
      <c r="G49" s="24">
        <v>2.5545100979805003E-3</v>
      </c>
      <c r="H49" s="24" t="s">
        <v>137</v>
      </c>
      <c r="I49" s="24">
        <v>0</v>
      </c>
      <c r="J49" s="24" t="s">
        <v>137</v>
      </c>
      <c r="K49" s="24">
        <v>-2.5545100979805003E-3</v>
      </c>
      <c r="L49" s="24" t="s">
        <v>1148</v>
      </c>
      <c r="M49" s="192"/>
    </row>
    <row r="50" spans="1:26">
      <c r="B50" s="43" t="s">
        <v>1778</v>
      </c>
      <c r="C50" s="258" t="s">
        <v>1779</v>
      </c>
      <c r="D50" s="258" t="s">
        <v>1780</v>
      </c>
      <c r="E50" s="24">
        <v>0</v>
      </c>
      <c r="F50" s="24" t="s">
        <v>137</v>
      </c>
      <c r="G50" s="24">
        <v>0</v>
      </c>
      <c r="H50" s="24" t="s">
        <v>137</v>
      </c>
      <c r="I50" s="24">
        <v>0</v>
      </c>
      <c r="J50" s="24" t="s">
        <v>137</v>
      </c>
      <c r="K50" s="24">
        <v>0</v>
      </c>
      <c r="L50" s="24" t="s">
        <v>1148</v>
      </c>
      <c r="M50" s="192"/>
    </row>
    <row r="51" spans="1:26">
      <c r="B51" s="43" t="s">
        <v>1781</v>
      </c>
      <c r="C51" s="258" t="s">
        <v>1782</v>
      </c>
      <c r="D51" s="258" t="s">
        <v>1783</v>
      </c>
      <c r="E51" s="24">
        <v>0</v>
      </c>
      <c r="F51" s="24" t="s">
        <v>137</v>
      </c>
      <c r="G51" s="24">
        <v>4.9615999984741204E-4</v>
      </c>
      <c r="H51" s="24" t="s">
        <v>137</v>
      </c>
      <c r="I51" s="24">
        <v>0</v>
      </c>
      <c r="J51" s="24" t="s">
        <v>137</v>
      </c>
      <c r="K51" s="24">
        <v>-4.9615999984741204E-4</v>
      </c>
      <c r="L51" s="24" t="s">
        <v>1148</v>
      </c>
      <c r="M51" s="192"/>
    </row>
    <row r="52" spans="1:26">
      <c r="B52" s="43" t="s">
        <v>1784</v>
      </c>
      <c r="C52" s="258" t="s">
        <v>1785</v>
      </c>
      <c r="D52" s="258" t="s">
        <v>1786</v>
      </c>
      <c r="E52" s="24">
        <v>0.87158709999999995</v>
      </c>
      <c r="F52" s="24">
        <v>7.4657418015801558E-2</v>
      </c>
      <c r="G52" s="24">
        <v>0.60542839453124997</v>
      </c>
      <c r="H52" s="24">
        <v>4.9404436170730801E-2</v>
      </c>
      <c r="I52" s="24">
        <v>0.60643668750000002</v>
      </c>
      <c r="J52" s="24">
        <v>4.6918131495917337E-2</v>
      </c>
      <c r="K52" s="24">
        <v>1.0082929687500464E-3</v>
      </c>
      <c r="L52" s="24">
        <v>0.1665420680393942</v>
      </c>
      <c r="M52" s="192"/>
    </row>
    <row r="53" spans="1:26" s="186" customFormat="1" ht="26">
      <c r="A53" s="191"/>
      <c r="B53" s="43" t="s">
        <v>1787</v>
      </c>
      <c r="C53" s="258" t="s">
        <v>1788</v>
      </c>
      <c r="D53" s="258" t="s">
        <v>1789</v>
      </c>
      <c r="E53" s="24">
        <v>1.3635900000000001</v>
      </c>
      <c r="F53" s="24">
        <v>0.11680084369326586</v>
      </c>
      <c r="G53" s="24">
        <v>2.3959993742218</v>
      </c>
      <c r="H53" s="24">
        <v>0.19551940281972005</v>
      </c>
      <c r="I53" s="24">
        <v>0</v>
      </c>
      <c r="J53" s="24" t="s">
        <v>137</v>
      </c>
      <c r="K53" s="24">
        <v>-2.3959993742218</v>
      </c>
      <c r="L53" s="24">
        <v>-100</v>
      </c>
      <c r="M53" s="192"/>
      <c r="P53" s="191"/>
      <c r="Q53" s="191"/>
      <c r="R53" s="191"/>
      <c r="S53" s="191"/>
      <c r="T53" s="191"/>
      <c r="U53" s="191"/>
      <c r="V53" s="191"/>
      <c r="W53" s="191"/>
      <c r="X53" s="191"/>
      <c r="Y53" s="191"/>
      <c r="Z53" s="191"/>
    </row>
    <row r="54" spans="1:26" s="186" customFormat="1" ht="39">
      <c r="A54" s="191"/>
      <c r="B54" s="43" t="s">
        <v>1790</v>
      </c>
      <c r="C54" s="258" t="s">
        <v>1791</v>
      </c>
      <c r="D54" s="258" t="s">
        <v>1792</v>
      </c>
      <c r="E54" s="24">
        <v>1.7580750000000001</v>
      </c>
      <c r="F54" s="24">
        <v>0.15059119183628389</v>
      </c>
      <c r="G54" s="24">
        <v>1.10623796838379</v>
      </c>
      <c r="H54" s="24">
        <v>9.0271720970356448E-2</v>
      </c>
      <c r="I54" s="24">
        <v>0</v>
      </c>
      <c r="J54" s="24" t="s">
        <v>137</v>
      </c>
      <c r="K54" s="24">
        <v>-1.10623796838379</v>
      </c>
      <c r="L54" s="24">
        <v>-100</v>
      </c>
      <c r="M54" s="192"/>
      <c r="P54" s="191"/>
      <c r="Q54" s="191"/>
      <c r="R54" s="191"/>
      <c r="S54" s="191"/>
      <c r="T54" s="191"/>
      <c r="U54" s="191"/>
      <c r="V54" s="191"/>
      <c r="W54" s="191"/>
      <c r="X54" s="191"/>
      <c r="Y54" s="191"/>
      <c r="Z54" s="191"/>
    </row>
    <row r="55" spans="1:26" s="186" customFormat="1">
      <c r="A55" s="191"/>
      <c r="B55" s="43" t="s">
        <v>1793</v>
      </c>
      <c r="C55" s="258" t="s">
        <v>1794</v>
      </c>
      <c r="D55" s="258" t="s">
        <v>1795</v>
      </c>
      <c r="E55" s="24">
        <v>2.4069480000000001E-2</v>
      </c>
      <c r="F55" s="24">
        <v>2.0617161839395922E-3</v>
      </c>
      <c r="G55" s="24">
        <v>0.31239504203741297</v>
      </c>
      <c r="H55" s="24">
        <v>2.549219867089254E-2</v>
      </c>
      <c r="I55" s="24">
        <v>1.4162549922466299E-2</v>
      </c>
      <c r="J55" s="24">
        <v>1.0957126989118179E-3</v>
      </c>
      <c r="K55" s="24">
        <v>-0.29823249211494668</v>
      </c>
      <c r="L55" s="24">
        <v>-95.466461365680004</v>
      </c>
      <c r="M55" s="192"/>
      <c r="P55" s="191"/>
      <c r="Q55" s="191"/>
      <c r="R55" s="191"/>
      <c r="S55" s="191"/>
      <c r="T55" s="191"/>
      <c r="U55" s="191"/>
      <c r="V55" s="191"/>
      <c r="W55" s="191"/>
      <c r="X55" s="191"/>
      <c r="Y55" s="191"/>
      <c r="Z55" s="191"/>
    </row>
    <row r="56" spans="1:26" s="186" customFormat="1" ht="26">
      <c r="A56" s="191"/>
      <c r="B56" s="43" t="s">
        <v>1796</v>
      </c>
      <c r="C56" s="258" t="s">
        <v>1797</v>
      </c>
      <c r="D56" s="258" t="s">
        <v>1798</v>
      </c>
      <c r="E56" s="24">
        <v>2.0330400000000002E-2</v>
      </c>
      <c r="F56" s="24">
        <v>1.7414383154918797E-3</v>
      </c>
      <c r="G56" s="24">
        <v>2.6085800285339401E-2</v>
      </c>
      <c r="H56" s="24">
        <v>2.1286650358665346E-3</v>
      </c>
      <c r="I56" s="24">
        <v>2.92981601450443E-2</v>
      </c>
      <c r="J56" s="24">
        <v>2.2667080646792711E-3</v>
      </c>
      <c r="K56" s="24">
        <v>3.212359859704899E-3</v>
      </c>
      <c r="L56" s="24">
        <v>12.314591941081034</v>
      </c>
      <c r="M56" s="192"/>
      <c r="P56" s="191"/>
      <c r="Q56" s="191"/>
      <c r="R56" s="191"/>
      <c r="S56" s="191"/>
      <c r="T56" s="191"/>
      <c r="U56" s="191"/>
      <c r="V56" s="191"/>
      <c r="W56" s="191"/>
      <c r="X56" s="191"/>
      <c r="Y56" s="191"/>
      <c r="Z56" s="191"/>
    </row>
    <row r="57" spans="1:26" s="186" customFormat="1" ht="26">
      <c r="A57" s="191"/>
      <c r="B57" s="43" t="s">
        <v>1799</v>
      </c>
      <c r="C57" s="258" t="s">
        <v>1800</v>
      </c>
      <c r="D57" s="258" t="s">
        <v>1801</v>
      </c>
      <c r="E57" s="24">
        <v>6.245E-5</v>
      </c>
      <c r="F57" s="24" t="s">
        <v>137</v>
      </c>
      <c r="G57" s="24">
        <v>1.15E-4</v>
      </c>
      <c r="H57" s="24" t="s">
        <v>137</v>
      </c>
      <c r="I57" s="24">
        <v>1.0020999908447299E-4</v>
      </c>
      <c r="J57" s="24" t="s">
        <v>137</v>
      </c>
      <c r="K57" s="24">
        <v>-1.4790000915527012E-5</v>
      </c>
      <c r="L57" s="24" t="s">
        <v>1148</v>
      </c>
      <c r="M57" s="192"/>
      <c r="P57" s="191"/>
      <c r="Q57" s="191"/>
      <c r="R57" s="191"/>
      <c r="S57" s="191"/>
      <c r="T57" s="191"/>
      <c r="U57" s="191"/>
      <c r="V57" s="191"/>
      <c r="W57" s="191"/>
      <c r="X57" s="191"/>
      <c r="Y57" s="191"/>
      <c r="Z57" s="191"/>
    </row>
    <row r="58" spans="1:26" s="186" customFormat="1">
      <c r="A58" s="191"/>
      <c r="B58" s="43" t="s">
        <v>1802</v>
      </c>
      <c r="C58" s="258" t="s">
        <v>1803</v>
      </c>
      <c r="D58" s="258" t="s">
        <v>1804</v>
      </c>
      <c r="E58" s="24">
        <v>3.2048489999999999E-2</v>
      </c>
      <c r="F58" s="24">
        <v>2.7451731613572943E-3</v>
      </c>
      <c r="G58" s="24">
        <v>0.102065319335938</v>
      </c>
      <c r="H58" s="24">
        <v>8.3287794228444172E-3</v>
      </c>
      <c r="I58" s="24">
        <v>0.10816695782470701</v>
      </c>
      <c r="J58" s="24">
        <v>8.3685430900533181E-3</v>
      </c>
      <c r="K58" s="24">
        <v>6.1016384887690039E-3</v>
      </c>
      <c r="L58" s="24">
        <v>5.978170184023095</v>
      </c>
      <c r="M58" s="192"/>
      <c r="P58" s="191"/>
      <c r="Q58" s="191"/>
      <c r="R58" s="191"/>
      <c r="S58" s="191"/>
      <c r="T58" s="191"/>
      <c r="U58" s="191"/>
      <c r="V58" s="191"/>
      <c r="W58" s="191"/>
      <c r="X58" s="191"/>
      <c r="Y58" s="191"/>
      <c r="Z58" s="191"/>
    </row>
    <row r="59" spans="1:26" s="186" customFormat="1" ht="39">
      <c r="A59" s="191"/>
      <c r="B59" s="43" t="s">
        <v>1805</v>
      </c>
      <c r="C59" s="258" t="s">
        <v>1806</v>
      </c>
      <c r="D59" s="258" t="s">
        <v>1807</v>
      </c>
      <c r="E59" s="24"/>
      <c r="F59" s="24" t="s">
        <v>137</v>
      </c>
      <c r="G59" s="24">
        <v>0.19884511437988298</v>
      </c>
      <c r="H59" s="24">
        <v>1.6226247149918775E-2</v>
      </c>
      <c r="I59" s="24">
        <v>2.01868032343411</v>
      </c>
      <c r="J59" s="24">
        <v>0.15617905515174246</v>
      </c>
      <c r="K59" s="24">
        <v>1.8198352090542269</v>
      </c>
      <c r="L59" s="24">
        <v>915.20237483810081</v>
      </c>
      <c r="M59" s="192"/>
      <c r="P59" s="191"/>
      <c r="Q59" s="191"/>
      <c r="R59" s="191"/>
      <c r="S59" s="191"/>
      <c r="T59" s="191"/>
      <c r="U59" s="191"/>
      <c r="V59" s="191"/>
      <c r="W59" s="191"/>
      <c r="X59" s="191"/>
      <c r="Y59" s="191"/>
      <c r="Z59" s="191"/>
    </row>
    <row r="60" spans="1:26" s="186" customFormat="1" ht="39">
      <c r="A60" s="191"/>
      <c r="B60" s="43" t="s">
        <v>1808</v>
      </c>
      <c r="C60" s="258" t="s">
        <v>1809</v>
      </c>
      <c r="D60" s="258" t="s">
        <v>1810</v>
      </c>
      <c r="E60" s="24"/>
      <c r="F60" s="24" t="s">
        <v>137</v>
      </c>
      <c r="G60" s="24">
        <v>2.2404499511718798E-3</v>
      </c>
      <c r="H60" s="24" t="s">
        <v>137</v>
      </c>
      <c r="I60" s="24">
        <v>0.84593231835567995</v>
      </c>
      <c r="J60" s="24">
        <v>6.5447167968804648E-2</v>
      </c>
      <c r="K60" s="24">
        <v>0.84369186840450805</v>
      </c>
      <c r="L60" s="24" t="s">
        <v>1148</v>
      </c>
      <c r="M60" s="192"/>
      <c r="P60" s="191"/>
      <c r="Q60" s="191"/>
      <c r="R60" s="191"/>
      <c r="S60" s="191"/>
      <c r="T60" s="191"/>
      <c r="U60" s="191"/>
      <c r="V60" s="191"/>
      <c r="W60" s="191"/>
      <c r="X60" s="191"/>
      <c r="Y60" s="191"/>
      <c r="Z60" s="191"/>
    </row>
    <row r="61" spans="1:26" s="186" customFormat="1" ht="26">
      <c r="A61" s="191"/>
      <c r="B61" s="43" t="s">
        <v>1811</v>
      </c>
      <c r="C61" s="258" t="s">
        <v>1812</v>
      </c>
      <c r="D61" s="258" t="s">
        <v>1813</v>
      </c>
      <c r="E61" s="24"/>
      <c r="F61" s="24" t="s">
        <v>137</v>
      </c>
      <c r="G61" s="24"/>
      <c r="H61" s="24" t="s">
        <v>137</v>
      </c>
      <c r="I61" s="24">
        <v>0.162149749679565</v>
      </c>
      <c r="J61" s="24">
        <v>1.2545024788751602E-2</v>
      </c>
      <c r="K61" s="24">
        <v>0.162149749679565</v>
      </c>
      <c r="L61" s="24" t="s">
        <v>1148</v>
      </c>
      <c r="M61" s="192"/>
      <c r="P61" s="191"/>
      <c r="Q61" s="191"/>
      <c r="R61" s="191"/>
      <c r="S61" s="191"/>
      <c r="T61" s="191"/>
      <c r="U61" s="191"/>
      <c r="V61" s="191"/>
      <c r="W61" s="191"/>
      <c r="X61" s="191"/>
      <c r="Y61" s="191"/>
      <c r="Z61" s="191"/>
    </row>
    <row r="62" spans="1:26" s="186" customFormat="1">
      <c r="A62" s="191"/>
      <c r="B62" s="43" t="s">
        <v>1814</v>
      </c>
      <c r="C62" s="258" t="s">
        <v>1815</v>
      </c>
      <c r="D62" s="258" t="s">
        <v>1816</v>
      </c>
      <c r="E62" s="24">
        <v>0</v>
      </c>
      <c r="F62" s="24" t="s">
        <v>137</v>
      </c>
      <c r="G62" s="24">
        <v>1.91244483947754E-4</v>
      </c>
      <c r="H62" s="24" t="s">
        <v>137</v>
      </c>
      <c r="I62" s="24">
        <v>0</v>
      </c>
      <c r="J62" s="24" t="s">
        <v>137</v>
      </c>
      <c r="K62" s="24">
        <v>-1.91244483947754E-4</v>
      </c>
      <c r="L62" s="24" t="s">
        <v>1148</v>
      </c>
      <c r="M62" s="192"/>
      <c r="P62" s="191"/>
      <c r="Q62" s="191"/>
      <c r="R62" s="191"/>
      <c r="S62" s="191"/>
      <c r="T62" s="191"/>
      <c r="U62" s="191"/>
      <c r="V62" s="191"/>
      <c r="W62" s="191"/>
      <c r="X62" s="191"/>
      <c r="Y62" s="191"/>
      <c r="Z62" s="191"/>
    </row>
    <row r="63" spans="1:26" s="186" customFormat="1">
      <c r="A63" s="191"/>
      <c r="B63" s="43" t="s">
        <v>1817</v>
      </c>
      <c r="C63" s="258" t="s">
        <v>1818</v>
      </c>
      <c r="D63" s="258" t="s">
        <v>1819</v>
      </c>
      <c r="E63" s="24">
        <v>0</v>
      </c>
      <c r="F63" s="24" t="s">
        <v>137</v>
      </c>
      <c r="G63" s="24">
        <v>0</v>
      </c>
      <c r="H63" s="24" t="s">
        <v>137</v>
      </c>
      <c r="I63" s="24">
        <v>0</v>
      </c>
      <c r="J63" s="24" t="s">
        <v>137</v>
      </c>
      <c r="K63" s="24">
        <v>0</v>
      </c>
      <c r="L63" s="24" t="s">
        <v>1148</v>
      </c>
      <c r="M63" s="192"/>
      <c r="P63" s="191"/>
      <c r="Q63" s="191"/>
      <c r="R63" s="191"/>
      <c r="S63" s="191"/>
      <c r="T63" s="191"/>
      <c r="U63" s="191"/>
      <c r="V63" s="191"/>
      <c r="W63" s="191"/>
      <c r="X63" s="191"/>
      <c r="Y63" s="191"/>
      <c r="Z63" s="191"/>
    </row>
    <row r="64" spans="1:26" s="186" customFormat="1" ht="26">
      <c r="A64" s="191"/>
      <c r="B64" s="43" t="s">
        <v>1820</v>
      </c>
      <c r="C64" s="258" t="s">
        <v>1821</v>
      </c>
      <c r="D64" s="258" t="s">
        <v>1822</v>
      </c>
      <c r="E64" s="24">
        <v>0</v>
      </c>
      <c r="F64" s="24" t="s">
        <v>137</v>
      </c>
      <c r="G64" s="24">
        <v>0.1203703984375</v>
      </c>
      <c r="H64" s="24">
        <v>9.8225186003296217E-3</v>
      </c>
      <c r="I64" s="24">
        <v>0</v>
      </c>
      <c r="J64" s="24" t="s">
        <v>137</v>
      </c>
      <c r="K64" s="24">
        <v>-0.1203703984375</v>
      </c>
      <c r="L64" s="24">
        <v>-100</v>
      </c>
      <c r="M64" s="192"/>
      <c r="P64" s="191"/>
      <c r="Q64" s="191"/>
      <c r="R64" s="191"/>
      <c r="S64" s="191"/>
      <c r="T64" s="191"/>
      <c r="U64" s="191"/>
      <c r="V64" s="191"/>
      <c r="W64" s="191"/>
      <c r="X64" s="191"/>
      <c r="Y64" s="191"/>
      <c r="Z64" s="191"/>
    </row>
    <row r="65" spans="1:26" s="186" customFormat="1" ht="39">
      <c r="A65" s="191"/>
      <c r="B65" s="43" t="s">
        <v>1823</v>
      </c>
      <c r="C65" s="258" t="s">
        <v>1824</v>
      </c>
      <c r="D65" s="258" t="s">
        <v>1825</v>
      </c>
      <c r="E65" s="24"/>
      <c r="F65" s="24" t="s">
        <v>137</v>
      </c>
      <c r="G65" s="24"/>
      <c r="H65" s="24" t="s">
        <v>137</v>
      </c>
      <c r="I65" s="24">
        <v>0</v>
      </c>
      <c r="J65" s="24" t="s">
        <v>137</v>
      </c>
      <c r="K65" s="24">
        <v>0</v>
      </c>
      <c r="L65" s="24" t="s">
        <v>1148</v>
      </c>
      <c r="M65" s="192"/>
      <c r="P65" s="191"/>
      <c r="Q65" s="191"/>
      <c r="R65" s="191"/>
      <c r="S65" s="191"/>
      <c r="T65" s="191"/>
      <c r="U65" s="191"/>
      <c r="V65" s="191"/>
      <c r="W65" s="191"/>
      <c r="X65" s="191"/>
      <c r="Y65" s="191"/>
      <c r="Z65" s="191"/>
    </row>
    <row r="66" spans="1:26" s="186" customFormat="1">
      <c r="A66" s="191"/>
      <c r="B66" s="43" t="s">
        <v>1826</v>
      </c>
      <c r="C66" s="258" t="s">
        <v>1827</v>
      </c>
      <c r="D66" s="258" t="s">
        <v>1828</v>
      </c>
      <c r="E66" s="24"/>
      <c r="F66" s="24" t="s">
        <v>137</v>
      </c>
      <c r="G66" s="24"/>
      <c r="H66" s="24" t="s">
        <v>137</v>
      </c>
      <c r="I66" s="24">
        <v>3.2072238922119096E-5</v>
      </c>
      <c r="J66" s="24" t="s">
        <v>137</v>
      </c>
      <c r="K66" s="24">
        <v>3.2072238922119096E-5</v>
      </c>
      <c r="L66" s="24" t="s">
        <v>1148</v>
      </c>
      <c r="M66" s="192"/>
      <c r="P66" s="191"/>
      <c r="Q66" s="191"/>
      <c r="R66" s="191"/>
      <c r="S66" s="191"/>
      <c r="T66" s="191"/>
      <c r="U66" s="191"/>
      <c r="V66" s="191"/>
      <c r="W66" s="191"/>
      <c r="X66" s="191"/>
      <c r="Y66" s="191"/>
      <c r="Z66" s="191"/>
    </row>
    <row r="67" spans="1:26" s="186" customFormat="1" ht="12.75" customHeight="1">
      <c r="A67" s="191"/>
      <c r="B67" s="945" t="s">
        <v>93</v>
      </c>
      <c r="C67" s="946"/>
      <c r="D67" s="947"/>
      <c r="E67" s="19">
        <v>1167.4487588299996</v>
      </c>
      <c r="F67" s="19">
        <v>99.999584880281645</v>
      </c>
      <c r="G67" s="19">
        <v>1225.4535046995038</v>
      </c>
      <c r="H67" s="19">
        <v>99.999254748181144</v>
      </c>
      <c r="I67" s="19">
        <v>1292.5422819806245</v>
      </c>
      <c r="J67" s="19">
        <v>99.999351669830688</v>
      </c>
      <c r="K67" s="19">
        <v>67.088777281120656</v>
      </c>
      <c r="L67" s="19">
        <v>5.4746081368114936</v>
      </c>
      <c r="P67" s="191"/>
      <c r="Q67" s="191"/>
      <c r="R67" s="191"/>
      <c r="S67" s="191"/>
      <c r="T67" s="191"/>
      <c r="U67" s="191"/>
      <c r="V67" s="191"/>
      <c r="W67" s="191"/>
      <c r="X67" s="191"/>
      <c r="Y67" s="191"/>
      <c r="Z67" s="191"/>
    </row>
    <row r="68" spans="1:26" customFormat="1" ht="15">
      <c r="B68" s="268"/>
      <c r="C68" s="268"/>
      <c r="D68" s="268"/>
      <c r="E68" s="272"/>
      <c r="F68" s="272"/>
      <c r="G68" s="272"/>
      <c r="H68" s="272"/>
      <c r="I68" s="272"/>
      <c r="J68" s="272"/>
      <c r="K68" s="272"/>
      <c r="L68" s="272"/>
      <c r="M68" s="8"/>
    </row>
    <row r="69" spans="1:26" customFormat="1" ht="15">
      <c r="B69" s="260"/>
      <c r="E69" s="261"/>
      <c r="F69" s="261"/>
      <c r="G69" s="261"/>
      <c r="H69" s="261"/>
      <c r="I69" s="261"/>
      <c r="J69" s="261"/>
      <c r="K69" s="261"/>
      <c r="L69" s="261"/>
      <c r="M69" s="8"/>
    </row>
    <row r="70" spans="1:26" customFormat="1" ht="19">
      <c r="B70" s="939" t="s">
        <v>2167</v>
      </c>
      <c r="C70" s="939"/>
      <c r="D70" s="939"/>
      <c r="E70" s="939"/>
      <c r="F70" s="939"/>
      <c r="G70" s="939"/>
      <c r="H70" s="939"/>
      <c r="I70" s="939"/>
      <c r="J70" s="939"/>
      <c r="K70" s="939"/>
      <c r="L70" s="939"/>
      <c r="M70" s="8"/>
    </row>
    <row r="71" spans="1:26" customFormat="1" ht="16">
      <c r="B71" s="940" t="s">
        <v>1325</v>
      </c>
      <c r="C71" s="940"/>
      <c r="D71" s="940"/>
      <c r="E71" s="940"/>
      <c r="F71" s="940"/>
      <c r="G71" s="940"/>
      <c r="H71" s="940"/>
      <c r="I71" s="940"/>
      <c r="J71" s="940"/>
      <c r="K71" s="940"/>
      <c r="L71" s="940"/>
      <c r="M71" s="8"/>
    </row>
    <row r="72" spans="1:26" customFormat="1" ht="15">
      <c r="A72" s="10"/>
      <c r="B72" s="10" t="s">
        <v>51</v>
      </c>
      <c r="C72" s="10"/>
      <c r="D72" s="10"/>
      <c r="E72" s="10"/>
      <c r="F72" s="10"/>
      <c r="G72" s="10"/>
      <c r="H72" s="10"/>
      <c r="I72" s="10"/>
      <c r="J72" s="10"/>
      <c r="K72" s="10"/>
      <c r="L72" s="10"/>
      <c r="M72" s="8"/>
    </row>
    <row r="73" spans="1:26" s="186" customFormat="1" ht="13" customHeight="1">
      <c r="A73" s="191"/>
      <c r="B73" s="797" t="s">
        <v>1138</v>
      </c>
      <c r="C73" s="797" t="s">
        <v>332</v>
      </c>
      <c r="D73" s="797" t="s">
        <v>1196</v>
      </c>
      <c r="E73" s="797">
        <v>2020</v>
      </c>
      <c r="F73" s="827"/>
      <c r="G73" s="797">
        <v>2021</v>
      </c>
      <c r="H73" s="827"/>
      <c r="I73" s="797">
        <v>2022</v>
      </c>
      <c r="J73" s="827"/>
      <c r="K73" s="797" t="s">
        <v>1139</v>
      </c>
      <c r="L73" s="797"/>
      <c r="P73" s="191"/>
      <c r="Q73" s="191"/>
      <c r="R73" s="191"/>
      <c r="S73" s="191"/>
      <c r="T73" s="191"/>
      <c r="U73" s="191"/>
      <c r="V73" s="191"/>
      <c r="W73" s="191"/>
      <c r="X73" s="191"/>
      <c r="Y73" s="191"/>
      <c r="Z73" s="191"/>
    </row>
    <row r="74" spans="1:26" s="186" customFormat="1">
      <c r="A74" s="191"/>
      <c r="B74" s="797"/>
      <c r="C74" s="797"/>
      <c r="D74" s="797"/>
      <c r="E74" s="827"/>
      <c r="F74" s="827"/>
      <c r="G74" s="827"/>
      <c r="H74" s="827"/>
      <c r="I74" s="827"/>
      <c r="J74" s="827"/>
      <c r="K74" s="797"/>
      <c r="L74" s="797"/>
      <c r="P74" s="191"/>
      <c r="Q74" s="191"/>
      <c r="R74" s="191"/>
      <c r="S74" s="191"/>
      <c r="T74" s="191"/>
      <c r="U74" s="191"/>
      <c r="V74" s="191"/>
      <c r="W74" s="191"/>
      <c r="X74" s="191"/>
      <c r="Y74" s="191"/>
      <c r="Z74" s="191"/>
    </row>
    <row r="75" spans="1:26" s="186" customFormat="1" ht="12.75" customHeight="1">
      <c r="A75" s="191"/>
      <c r="B75" s="797"/>
      <c r="C75" s="797"/>
      <c r="D75" s="797"/>
      <c r="E75" s="11" t="s">
        <v>83</v>
      </c>
      <c r="F75" s="11" t="s">
        <v>84</v>
      </c>
      <c r="G75" s="11" t="s">
        <v>83</v>
      </c>
      <c r="H75" s="11" t="s">
        <v>84</v>
      </c>
      <c r="I75" s="11" t="s">
        <v>83</v>
      </c>
      <c r="J75" s="11" t="s">
        <v>84</v>
      </c>
      <c r="K75" s="11" t="s">
        <v>83</v>
      </c>
      <c r="L75" s="11" t="s">
        <v>84</v>
      </c>
      <c r="P75" s="191"/>
      <c r="Q75" s="191"/>
      <c r="R75" s="191"/>
      <c r="S75" s="191"/>
      <c r="T75" s="191"/>
      <c r="U75" s="191"/>
      <c r="V75" s="191"/>
      <c r="W75" s="191"/>
      <c r="X75" s="191"/>
      <c r="Y75" s="191"/>
      <c r="Z75" s="191"/>
    </row>
    <row r="76" spans="1:26" s="186" customFormat="1">
      <c r="A76" s="191"/>
      <c r="B76" s="43" t="s">
        <v>1829</v>
      </c>
      <c r="C76" s="258" t="s">
        <v>1654</v>
      </c>
      <c r="D76" s="43"/>
      <c r="E76" s="24"/>
      <c r="F76" s="24"/>
      <c r="G76" s="24"/>
      <c r="H76" s="24"/>
      <c r="I76" s="24"/>
      <c r="J76" s="24"/>
      <c r="K76" s="24"/>
      <c r="L76" s="24"/>
      <c r="P76" s="191"/>
      <c r="Q76" s="191"/>
      <c r="R76" s="191"/>
      <c r="S76" s="191"/>
      <c r="T76" s="191"/>
      <c r="U76" s="191"/>
      <c r="V76" s="191"/>
      <c r="W76" s="191"/>
      <c r="X76" s="191"/>
      <c r="Y76" s="191"/>
      <c r="Z76" s="191"/>
    </row>
    <row r="77" spans="1:26" s="186" customFormat="1">
      <c r="A77" s="191"/>
      <c r="B77" s="43" t="s">
        <v>1830</v>
      </c>
      <c r="C77" s="258" t="s">
        <v>1656</v>
      </c>
      <c r="D77" s="43"/>
      <c r="E77" s="24"/>
      <c r="F77" s="24"/>
      <c r="G77" s="24"/>
      <c r="H77" s="24"/>
      <c r="I77" s="24"/>
      <c r="J77" s="24"/>
      <c r="K77" s="24"/>
      <c r="L77" s="24"/>
      <c r="P77" s="191"/>
      <c r="Q77" s="191"/>
      <c r="R77" s="191"/>
      <c r="S77" s="191"/>
      <c r="T77" s="191"/>
      <c r="U77" s="191"/>
      <c r="V77" s="191"/>
      <c r="W77" s="191"/>
      <c r="X77" s="191"/>
      <c r="Y77" s="191"/>
      <c r="Z77" s="191"/>
    </row>
    <row r="78" spans="1:26" s="186" customFormat="1">
      <c r="A78" s="191"/>
      <c r="B78" s="43" t="s">
        <v>1831</v>
      </c>
      <c r="C78" s="258" t="s">
        <v>1832</v>
      </c>
      <c r="D78" s="43" t="s">
        <v>1833</v>
      </c>
      <c r="E78" s="24">
        <v>3.9845660000000005E-2</v>
      </c>
      <c r="F78" s="24">
        <v>5.2549388561565581E-2</v>
      </c>
      <c r="G78" s="24">
        <v>3.1630875708162698E-2</v>
      </c>
      <c r="H78" s="24">
        <v>3.3404065456774136E-2</v>
      </c>
      <c r="I78" s="24">
        <v>4.1379769942135602E-2</v>
      </c>
      <c r="J78" s="24">
        <v>5.128304338015853E-2</v>
      </c>
      <c r="K78" s="24">
        <v>9.7488942339729046E-3</v>
      </c>
      <c r="L78" s="24">
        <v>30.820816735899264</v>
      </c>
      <c r="M78" s="192"/>
      <c r="P78" s="191"/>
      <c r="Q78" s="191"/>
      <c r="R78" s="191"/>
      <c r="S78" s="191"/>
      <c r="T78" s="191"/>
      <c r="U78" s="191"/>
      <c r="V78" s="191"/>
      <c r="W78" s="191"/>
      <c r="X78" s="191"/>
      <c r="Y78" s="191"/>
      <c r="Z78" s="191"/>
    </row>
    <row r="79" spans="1:26" s="186" customFormat="1">
      <c r="A79" s="191"/>
      <c r="B79" s="43" t="s">
        <v>1834</v>
      </c>
      <c r="C79" s="258" t="s">
        <v>1835</v>
      </c>
      <c r="D79" s="43" t="s">
        <v>1836</v>
      </c>
      <c r="E79" s="24">
        <v>13.9270798</v>
      </c>
      <c r="F79" s="24">
        <v>18.367358651811287</v>
      </c>
      <c r="G79" s="24">
        <v>16.550031805523993</v>
      </c>
      <c r="H79" s="24">
        <v>17.477807154126662</v>
      </c>
      <c r="I79" s="24">
        <v>19.042398808265801</v>
      </c>
      <c r="J79" s="24">
        <v>23.599748512670793</v>
      </c>
      <c r="K79" s="24">
        <v>2.4923670027418083</v>
      </c>
      <c r="L79" s="24">
        <v>15.059590410635451</v>
      </c>
      <c r="M79" s="192"/>
      <c r="P79" s="191"/>
      <c r="Q79" s="191"/>
      <c r="R79" s="191"/>
      <c r="S79" s="191"/>
      <c r="T79" s="191"/>
      <c r="U79" s="191"/>
      <c r="V79" s="191"/>
      <c r="W79" s="191"/>
      <c r="X79" s="191"/>
      <c r="Y79" s="191"/>
      <c r="Z79" s="191"/>
    </row>
    <row r="80" spans="1:26" s="186" customFormat="1">
      <c r="A80" s="191"/>
      <c r="B80" s="43" t="s">
        <v>1837</v>
      </c>
      <c r="C80" s="258" t="s">
        <v>1838</v>
      </c>
      <c r="D80" s="43" t="s">
        <v>1839</v>
      </c>
      <c r="E80" s="24">
        <v>5.9920000000000004E-4</v>
      </c>
      <c r="F80" s="24" t="s">
        <v>137</v>
      </c>
      <c r="G80" s="24">
        <v>4.02E-2</v>
      </c>
      <c r="H80" s="24">
        <v>4.245356479383796E-2</v>
      </c>
      <c r="I80" s="24">
        <v>3.5360001027584095E-8</v>
      </c>
      <c r="J80" s="24" t="s">
        <v>137</v>
      </c>
      <c r="K80" s="24">
        <v>-4.0199964639998975E-2</v>
      </c>
      <c r="L80" s="24">
        <v>-99.999912039798446</v>
      </c>
      <c r="M80" s="192"/>
      <c r="P80" s="191"/>
      <c r="Q80" s="191"/>
      <c r="R80" s="191"/>
      <c r="S80" s="191"/>
      <c r="T80" s="191"/>
      <c r="U80" s="191"/>
      <c r="V80" s="191"/>
      <c r="W80" s="191"/>
      <c r="X80" s="191"/>
      <c r="Y80" s="191"/>
      <c r="Z80" s="191"/>
    </row>
    <row r="81" spans="1:26" s="186" customFormat="1">
      <c r="A81" s="191"/>
      <c r="B81" s="43" t="s">
        <v>1840</v>
      </c>
      <c r="C81" s="258" t="s">
        <v>1841</v>
      </c>
      <c r="D81" s="43" t="s">
        <v>1836</v>
      </c>
      <c r="E81" s="24">
        <v>4.5263600000000008E-2</v>
      </c>
      <c r="F81" s="24">
        <v>5.9694694581424422E-2</v>
      </c>
      <c r="G81" s="24">
        <v>5.4403370225842997E-2</v>
      </c>
      <c r="H81" s="24">
        <v>5.745315927577066E-2</v>
      </c>
      <c r="I81" s="24">
        <v>3.19993013281561E-2</v>
      </c>
      <c r="J81" s="24">
        <v>3.9657580514375887E-2</v>
      </c>
      <c r="K81" s="24">
        <v>-2.2404068897686896E-2</v>
      </c>
      <c r="L81" s="24">
        <v>-41.181398881506034</v>
      </c>
      <c r="M81" s="192"/>
      <c r="P81" s="191"/>
      <c r="Q81" s="191"/>
      <c r="R81" s="191"/>
      <c r="S81" s="191"/>
      <c r="T81" s="191"/>
      <c r="U81" s="191"/>
      <c r="V81" s="191"/>
      <c r="W81" s="191"/>
      <c r="X81" s="191"/>
      <c r="Y81" s="191"/>
      <c r="Z81" s="191"/>
    </row>
    <row r="82" spans="1:26" s="186" customFormat="1">
      <c r="A82" s="191"/>
      <c r="B82" s="43" t="s">
        <v>1842</v>
      </c>
      <c r="C82" s="258" t="s">
        <v>1843</v>
      </c>
      <c r="D82" s="43" t="s">
        <v>1844</v>
      </c>
      <c r="E82" s="24">
        <v>0</v>
      </c>
      <c r="F82" s="24" t="s">
        <v>137</v>
      </c>
      <c r="G82" s="24">
        <v>0</v>
      </c>
      <c r="H82" s="24" t="s">
        <v>137</v>
      </c>
      <c r="I82" s="24">
        <v>8.1500000000000002E-5</v>
      </c>
      <c r="J82" s="24" t="s">
        <v>137</v>
      </c>
      <c r="K82" s="24">
        <v>8.1500000000000002E-5</v>
      </c>
      <c r="L82" s="24" t="s">
        <v>1148</v>
      </c>
      <c r="M82" s="192"/>
      <c r="P82" s="191"/>
      <c r="Q82" s="191"/>
      <c r="R82" s="191"/>
      <c r="S82" s="191"/>
      <c r="T82" s="191"/>
      <c r="U82" s="191"/>
      <c r="V82" s="191"/>
      <c r="W82" s="191"/>
      <c r="X82" s="191"/>
      <c r="Y82" s="191"/>
      <c r="Z82" s="191"/>
    </row>
    <row r="83" spans="1:26" s="186" customFormat="1">
      <c r="A83" s="191"/>
      <c r="B83" s="43" t="s">
        <v>1845</v>
      </c>
      <c r="C83" s="258" t="s">
        <v>1846</v>
      </c>
      <c r="D83" s="43" t="s">
        <v>1847</v>
      </c>
      <c r="E83" s="24">
        <v>4.0007469999999996</v>
      </c>
      <c r="F83" s="24">
        <v>5.2762787374965745</v>
      </c>
      <c r="G83" s="24">
        <v>3.99808275553703</v>
      </c>
      <c r="H83" s="24">
        <v>4.2222105799332716</v>
      </c>
      <c r="I83" s="24">
        <v>4.4185455537660197</v>
      </c>
      <c r="J83" s="24">
        <v>5.4760203748801892</v>
      </c>
      <c r="K83" s="24">
        <v>0.42046279822898969</v>
      </c>
      <c r="L83" s="24">
        <v>10.516610684125579</v>
      </c>
      <c r="M83" s="192"/>
      <c r="P83" s="191"/>
      <c r="Q83" s="191"/>
      <c r="R83" s="191"/>
      <c r="S83" s="191"/>
      <c r="T83" s="191"/>
      <c r="U83" s="191"/>
      <c r="V83" s="191"/>
      <c r="W83" s="191"/>
      <c r="X83" s="191"/>
      <c r="Y83" s="191"/>
      <c r="Z83" s="191"/>
    </row>
    <row r="84" spans="1:26" s="186" customFormat="1" ht="26">
      <c r="A84" s="191"/>
      <c r="B84" s="43" t="s">
        <v>1848</v>
      </c>
      <c r="C84" s="258" t="s">
        <v>1849</v>
      </c>
      <c r="D84" s="43" t="s">
        <v>1850</v>
      </c>
      <c r="E84" s="24">
        <v>57.572499999999998</v>
      </c>
      <c r="F84" s="24">
        <v>75.927959857127064</v>
      </c>
      <c r="G84" s="24">
        <v>73.897546007951306</v>
      </c>
      <c r="H84" s="24">
        <v>78.04015566055179</v>
      </c>
      <c r="I84" s="24">
        <v>57.115069570582499</v>
      </c>
      <c r="J84" s="24">
        <v>70.784216406829742</v>
      </c>
      <c r="K84" s="24">
        <v>-16.782476437368807</v>
      </c>
      <c r="L84" s="24">
        <v>-22.710465156127142</v>
      </c>
      <c r="M84" s="192"/>
      <c r="P84" s="191"/>
      <c r="Q84" s="191"/>
      <c r="R84" s="191"/>
      <c r="S84" s="191"/>
      <c r="T84" s="191"/>
      <c r="U84" s="191"/>
      <c r="V84" s="191"/>
      <c r="W84" s="191"/>
      <c r="X84" s="191"/>
      <c r="Y84" s="191"/>
      <c r="Z84" s="191"/>
    </row>
    <row r="85" spans="1:26" s="186" customFormat="1" ht="26">
      <c r="A85" s="191"/>
      <c r="B85" s="43" t="s">
        <v>1851</v>
      </c>
      <c r="C85" s="258" t="s">
        <v>1852</v>
      </c>
      <c r="D85" s="43" t="s">
        <v>1853</v>
      </c>
      <c r="E85" s="24">
        <v>2.192154E-2</v>
      </c>
      <c r="F85" s="24">
        <v>2.891063978681498E-2</v>
      </c>
      <c r="G85" s="24">
        <v>2.5000000000000002E-6</v>
      </c>
      <c r="H85" s="24" t="s">
        <v>137</v>
      </c>
      <c r="I85" s="24">
        <v>0</v>
      </c>
      <c r="J85" s="24" t="s">
        <v>137</v>
      </c>
      <c r="K85" s="24">
        <v>-2.5000000000000002E-6</v>
      </c>
      <c r="L85" s="24" t="s">
        <v>1148</v>
      </c>
      <c r="M85" s="192"/>
      <c r="P85" s="191"/>
      <c r="Q85" s="191"/>
      <c r="R85" s="191"/>
      <c r="S85" s="191"/>
      <c r="T85" s="191"/>
      <c r="U85" s="191"/>
      <c r="V85" s="191"/>
      <c r="W85" s="191"/>
      <c r="X85" s="191"/>
      <c r="Y85" s="191"/>
      <c r="Z85" s="191"/>
    </row>
    <row r="86" spans="1:26" s="186" customFormat="1">
      <c r="A86" s="191"/>
      <c r="B86" s="43" t="s">
        <v>1854</v>
      </c>
      <c r="C86" s="258" t="s">
        <v>1855</v>
      </c>
      <c r="D86" s="43" t="s">
        <v>1856</v>
      </c>
      <c r="E86" s="24">
        <v>8.3252190000000004E-2</v>
      </c>
      <c r="F86" s="24">
        <v>0.10979493578249885</v>
      </c>
      <c r="G86" s="24">
        <v>0.100493410208225</v>
      </c>
      <c r="H86" s="24">
        <v>0.10612695277683126</v>
      </c>
      <c r="I86" s="24">
        <v>1.82086355170012E-2</v>
      </c>
      <c r="J86" s="24">
        <v>2.256644361284902E-2</v>
      </c>
      <c r="K86" s="24">
        <v>-8.2284774691223805E-2</v>
      </c>
      <c r="L86" s="24">
        <v>-81.880766630098009</v>
      </c>
      <c r="M86" s="192"/>
      <c r="P86" s="191"/>
      <c r="Q86" s="191"/>
      <c r="R86" s="191"/>
      <c r="S86" s="191"/>
      <c r="T86" s="191"/>
      <c r="U86" s="191"/>
      <c r="V86" s="191"/>
      <c r="W86" s="191"/>
      <c r="X86" s="191"/>
      <c r="Y86" s="191"/>
      <c r="Z86" s="191"/>
    </row>
    <row r="87" spans="1:26" s="186" customFormat="1">
      <c r="A87" s="191"/>
      <c r="B87" s="43" t="s">
        <v>1857</v>
      </c>
      <c r="C87" s="258" t="s">
        <v>1858</v>
      </c>
      <c r="D87" s="43" t="s">
        <v>1859</v>
      </c>
      <c r="E87" s="24">
        <v>5.7794099999999996E-3</v>
      </c>
      <c r="F87" s="24">
        <v>7.6220211121260798E-3</v>
      </c>
      <c r="G87" s="24">
        <v>1.9219990002393699E-2</v>
      </c>
      <c r="H87" s="24">
        <v>2.0297440072227328E-2</v>
      </c>
      <c r="I87" s="24">
        <v>2.12578102087379E-2</v>
      </c>
      <c r="J87" s="24">
        <v>2.6345366458690837E-2</v>
      </c>
      <c r="K87" s="24">
        <v>2.0378202063442014E-3</v>
      </c>
      <c r="L87" s="24">
        <v>10.602608045531797</v>
      </c>
      <c r="M87" s="192"/>
      <c r="P87" s="191"/>
      <c r="Q87" s="191"/>
      <c r="R87" s="191"/>
      <c r="S87" s="191"/>
      <c r="T87" s="191"/>
      <c r="U87" s="191"/>
      <c r="V87" s="191"/>
      <c r="W87" s="191"/>
      <c r="X87" s="191"/>
      <c r="Y87" s="191"/>
      <c r="Z87" s="191"/>
    </row>
    <row r="88" spans="1:26" s="186" customFormat="1">
      <c r="A88" s="191"/>
      <c r="B88" s="43" t="s">
        <v>1860</v>
      </c>
      <c r="C88" s="258" t="s">
        <v>1861</v>
      </c>
      <c r="D88" s="43" t="s">
        <v>1862</v>
      </c>
      <c r="E88" s="24">
        <v>0.1278688</v>
      </c>
      <c r="F88" s="24">
        <v>0.16863636481617109</v>
      </c>
      <c r="G88" s="24">
        <v>0</v>
      </c>
      <c r="H88" s="24" t="s">
        <v>137</v>
      </c>
      <c r="I88" s="24">
        <v>0</v>
      </c>
      <c r="J88" s="24" t="s">
        <v>137</v>
      </c>
      <c r="K88" s="24">
        <v>0</v>
      </c>
      <c r="L88" s="24" t="s">
        <v>1148</v>
      </c>
      <c r="M88" s="192"/>
      <c r="P88" s="191"/>
      <c r="Q88" s="191"/>
      <c r="R88" s="191"/>
      <c r="S88" s="191"/>
      <c r="T88" s="191"/>
      <c r="U88" s="191"/>
      <c r="V88" s="191"/>
      <c r="W88" s="191"/>
      <c r="X88" s="191"/>
      <c r="Y88" s="191"/>
      <c r="Z88" s="191"/>
    </row>
    <row r="89" spans="1:26" s="186" customFormat="1">
      <c r="A89" s="191"/>
      <c r="B89" s="43" t="s">
        <v>1863</v>
      </c>
      <c r="C89" s="258" t="s">
        <v>1864</v>
      </c>
      <c r="D89" s="43" t="s">
        <v>1865</v>
      </c>
      <c r="E89" s="24">
        <v>2.3881999999999999E-4</v>
      </c>
      <c r="F89" s="24" t="s">
        <v>137</v>
      </c>
      <c r="G89" s="24">
        <v>1.4100000381469699E-5</v>
      </c>
      <c r="H89" s="24" t="s">
        <v>137</v>
      </c>
      <c r="I89" s="24">
        <v>9.489999771118161E-6</v>
      </c>
      <c r="J89" s="24" t="s">
        <v>137</v>
      </c>
      <c r="K89" s="24">
        <v>-4.6100006103515384E-6</v>
      </c>
      <c r="L89" s="24" t="s">
        <v>1148</v>
      </c>
      <c r="M89" s="192"/>
      <c r="P89" s="191"/>
      <c r="Q89" s="191"/>
      <c r="R89" s="191"/>
      <c r="S89" s="191"/>
      <c r="T89" s="191"/>
      <c r="U89" s="191"/>
      <c r="V89" s="191"/>
      <c r="W89" s="191"/>
      <c r="X89" s="191"/>
      <c r="Y89" s="191"/>
      <c r="Z89" s="191"/>
    </row>
    <row r="90" spans="1:26" s="186" customFormat="1">
      <c r="A90" s="191"/>
      <c r="B90" s="43" t="s">
        <v>1866</v>
      </c>
      <c r="C90" s="258" t="s">
        <v>1867</v>
      </c>
      <c r="D90" s="43" t="s">
        <v>1868</v>
      </c>
      <c r="E90" s="24">
        <v>2.6420000000000001E-5</v>
      </c>
      <c r="F90" s="24" t="s">
        <v>137</v>
      </c>
      <c r="G90" s="24">
        <v>2.5030000075697901E-5</v>
      </c>
      <c r="H90" s="24" t="s">
        <v>137</v>
      </c>
      <c r="I90" s="24">
        <v>8.8999996185302702E-6</v>
      </c>
      <c r="J90" s="24" t="s">
        <v>137</v>
      </c>
      <c r="K90" s="24">
        <v>-1.6130000457167632E-5</v>
      </c>
      <c r="L90" s="24" t="s">
        <v>1148</v>
      </c>
      <c r="M90" s="192"/>
      <c r="P90" s="191"/>
      <c r="Q90" s="191"/>
      <c r="R90" s="191"/>
      <c r="S90" s="191"/>
      <c r="T90" s="191"/>
      <c r="U90" s="191"/>
      <c r="V90" s="191"/>
      <c r="W90" s="191"/>
      <c r="X90" s="191"/>
      <c r="Y90" s="191"/>
      <c r="Z90" s="191"/>
    </row>
    <row r="91" spans="1:26" s="186" customFormat="1">
      <c r="A91" s="191"/>
      <c r="B91" s="43" t="s">
        <v>1869</v>
      </c>
      <c r="C91" s="258" t="s">
        <v>1870</v>
      </c>
      <c r="D91" s="43" t="s">
        <v>1868</v>
      </c>
      <c r="E91" s="24">
        <v>2.3819999999999999E-5</v>
      </c>
      <c r="F91" s="24" t="s">
        <v>137</v>
      </c>
      <c r="G91" s="24">
        <v>2.37400000095367E-5</v>
      </c>
      <c r="H91" s="24" t="s">
        <v>137</v>
      </c>
      <c r="I91" s="24">
        <v>8.1300001144409191E-6</v>
      </c>
      <c r="J91" s="24" t="s">
        <v>137</v>
      </c>
      <c r="K91" s="24">
        <v>-1.5609999895095781E-5</v>
      </c>
      <c r="L91" s="24" t="s">
        <v>1148</v>
      </c>
      <c r="M91" s="192"/>
      <c r="P91" s="191"/>
      <c r="Q91" s="191"/>
      <c r="R91" s="191"/>
      <c r="S91" s="191"/>
      <c r="T91" s="191"/>
      <c r="U91" s="191"/>
      <c r="V91" s="191"/>
      <c r="W91" s="191"/>
      <c r="X91" s="191"/>
      <c r="Y91" s="191"/>
      <c r="Z91" s="191"/>
    </row>
    <row r="92" spans="1:26" s="186" customFormat="1">
      <c r="A92" s="191"/>
      <c r="B92" s="43" t="s">
        <v>1871</v>
      </c>
      <c r="C92" s="258" t="s">
        <v>1872</v>
      </c>
      <c r="D92" s="43" t="s">
        <v>1868</v>
      </c>
      <c r="E92" s="24">
        <v>1.7629999999999999E-5</v>
      </c>
      <c r="F92" s="24" t="s">
        <v>137</v>
      </c>
      <c r="G92" s="24">
        <v>2.1199999809265101E-5</v>
      </c>
      <c r="H92" s="24" t="s">
        <v>137</v>
      </c>
      <c r="I92" s="24">
        <v>2.2879999160766601E-5</v>
      </c>
      <c r="J92" s="24" t="s">
        <v>137</v>
      </c>
      <c r="K92" s="24">
        <v>1.6799993515015001E-6</v>
      </c>
      <c r="L92" s="24" t="s">
        <v>1148</v>
      </c>
      <c r="M92" s="192"/>
      <c r="P92" s="191"/>
      <c r="Q92" s="191"/>
      <c r="R92" s="191"/>
      <c r="S92" s="191"/>
      <c r="T92" s="191"/>
      <c r="U92" s="191"/>
      <c r="V92" s="191"/>
      <c r="W92" s="191"/>
      <c r="X92" s="191"/>
      <c r="Y92" s="191"/>
      <c r="Z92" s="191"/>
    </row>
    <row r="93" spans="1:26" s="186" customFormat="1" ht="12.75" customHeight="1">
      <c r="A93" s="191"/>
      <c r="B93" s="942" t="s">
        <v>93</v>
      </c>
      <c r="C93" s="944"/>
      <c r="D93" s="943"/>
      <c r="E93" s="19">
        <v>75.825163889999985</v>
      </c>
      <c r="F93" s="19">
        <v>99.998805291075527</v>
      </c>
      <c r="G93" s="19">
        <v>94.691694785157225</v>
      </c>
      <c r="H93" s="19">
        <v>99.999908576987167</v>
      </c>
      <c r="I93" s="19">
        <v>80.688990384969003</v>
      </c>
      <c r="J93" s="19">
        <v>99.99983772834679</v>
      </c>
      <c r="K93" s="19">
        <v>-14.002704400188222</v>
      </c>
      <c r="L93" s="19">
        <v>-14.787679565730114</v>
      </c>
      <c r="P93" s="191"/>
      <c r="Q93" s="191"/>
      <c r="R93" s="191"/>
      <c r="S93" s="191"/>
      <c r="T93" s="191"/>
      <c r="U93" s="191"/>
      <c r="V93" s="191"/>
      <c r="W93" s="191"/>
      <c r="X93" s="191"/>
      <c r="Y93" s="191"/>
      <c r="Z93" s="191"/>
    </row>
    <row r="94" spans="1:26" customFormat="1" ht="15">
      <c r="B94" s="41" t="s">
        <v>5739</v>
      </c>
      <c r="C94" s="41"/>
      <c r="D94" s="41"/>
      <c r="E94" s="273"/>
      <c r="F94" s="273"/>
      <c r="G94" s="273"/>
      <c r="H94" s="273"/>
      <c r="I94" s="273"/>
      <c r="J94" s="273"/>
      <c r="K94" s="273"/>
      <c r="L94" s="273"/>
      <c r="M94" s="8"/>
    </row>
    <row r="95" spans="1:26" s="186" customFormat="1">
      <c r="A95" s="191"/>
      <c r="B95" s="191"/>
      <c r="C95" s="191"/>
      <c r="D95" s="191"/>
      <c r="E95" s="214"/>
      <c r="F95" s="191"/>
      <c r="G95" s="191"/>
      <c r="H95" s="191"/>
      <c r="I95" s="223"/>
      <c r="J95" s="191"/>
      <c r="K95" s="191"/>
      <c r="L95" s="191"/>
      <c r="P95" s="191"/>
      <c r="Q95" s="191"/>
      <c r="R95" s="191"/>
      <c r="S95" s="191"/>
      <c r="T95" s="191"/>
      <c r="U95" s="191"/>
      <c r="V95" s="191"/>
      <c r="W95" s="191"/>
      <c r="X95" s="191"/>
      <c r="Y95" s="191"/>
      <c r="Z95" s="191"/>
    </row>
  </sheetData>
  <mergeCells count="19">
    <mergeCell ref="B67:D67"/>
    <mergeCell ref="B93:D93"/>
    <mergeCell ref="B70:L70"/>
    <mergeCell ref="B71:L71"/>
    <mergeCell ref="B73:B75"/>
    <mergeCell ref="C73:C75"/>
    <mergeCell ref="D73:D75"/>
    <mergeCell ref="E73:F74"/>
    <mergeCell ref="G73:H74"/>
    <mergeCell ref="I73:J74"/>
    <mergeCell ref="K73:L74"/>
    <mergeCell ref="B3:L3"/>
    <mergeCell ref="I4:J5"/>
    <mergeCell ref="K4:L5"/>
    <mergeCell ref="B4:B6"/>
    <mergeCell ref="C4:C6"/>
    <mergeCell ref="D4:D6"/>
    <mergeCell ref="E4:F5"/>
    <mergeCell ref="G4:H5"/>
  </mergeCells>
  <printOptions horizontalCentered="1" verticalCentered="1"/>
  <pageMargins left="0.15748031496062992" right="0.19685039370078741" top="0.78740157480314965" bottom="1.25" header="0.39370078740157483" footer="0.39370078740157483"/>
  <pageSetup paperSize="9" scale="38" orientation="portrait" r:id="rId1"/>
  <headerFooter alignWithMargins="0">
    <oddFooter>&amp;L&amp;7DGO/DSConta-»DGCI</oddFooter>
  </headerFooter>
  <drawing r:id="rId2"/>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A874-7C18-44FF-8750-62F681205745}">
  <sheetPr codeName="Folha159">
    <tabColor rgb="FF0035BA"/>
  </sheetPr>
  <dimension ref="A1:Y20"/>
  <sheetViews>
    <sheetView showGridLines="0" zoomScaleNormal="100" workbookViewId="0">
      <selection activeCell="B3" sqref="B3:K3"/>
    </sheetView>
  </sheetViews>
  <sheetFormatPr baseColWidth="10" defaultColWidth="0" defaultRowHeight="14" zeroHeight="1"/>
  <cols>
    <col min="1" max="1" width="12.1640625" style="183" customWidth="1"/>
    <col min="2" max="2" width="7" style="183" customWidth="1"/>
    <col min="3" max="3" width="25.33203125" style="183" bestFit="1" customWidth="1"/>
    <col min="4" max="4" width="10.83203125" style="183" customWidth="1"/>
    <col min="5" max="5" width="7" style="183" customWidth="1"/>
    <col min="6" max="6" width="10.83203125" style="183" customWidth="1"/>
    <col min="7" max="7" width="7" style="183" customWidth="1"/>
    <col min="8" max="8" width="10.83203125" style="183" customWidth="1"/>
    <col min="9" max="9" width="7" style="183" customWidth="1"/>
    <col min="10" max="10" width="10.83203125" style="183" customWidth="1"/>
    <col min="11" max="11" width="7" style="183" customWidth="1"/>
    <col min="12" max="12" width="13.6640625" style="183" customWidth="1"/>
    <col min="13" max="25" width="0" style="183" hidden="1" customWidth="1"/>
    <col min="26" max="16384" width="12.1640625" style="183" hidden="1"/>
  </cols>
  <sheetData>
    <row r="1" spans="1:25" customFormat="1" ht="100" customHeight="1">
      <c r="A1" s="42" t="s">
        <v>50</v>
      </c>
    </row>
    <row r="2" spans="1:25" s="9" customFormat="1" ht="16">
      <c r="B2" s="9" t="s">
        <v>5456</v>
      </c>
    </row>
    <row r="3" spans="1:25" s="10" customFormat="1" ht="11">
      <c r="B3" s="790" t="s">
        <v>51</v>
      </c>
      <c r="C3" s="790"/>
      <c r="D3" s="790"/>
      <c r="E3" s="790"/>
      <c r="F3" s="790"/>
      <c r="G3" s="790"/>
      <c r="H3" s="790"/>
      <c r="I3" s="790"/>
      <c r="J3" s="790"/>
      <c r="K3" s="790"/>
    </row>
    <row r="4" spans="1:25" ht="12.75" customHeight="1">
      <c r="B4" s="797" t="s">
        <v>1138</v>
      </c>
      <c r="C4" s="797" t="s">
        <v>332</v>
      </c>
      <c r="D4" s="797">
        <v>2021</v>
      </c>
      <c r="E4" s="827"/>
      <c r="F4" s="797">
        <v>2022</v>
      </c>
      <c r="G4" s="827"/>
      <c r="H4" s="797">
        <v>2023</v>
      </c>
      <c r="I4" s="827"/>
      <c r="J4" s="797" t="s">
        <v>1154</v>
      </c>
      <c r="K4" s="797"/>
    </row>
    <row r="5" spans="1:25" ht="12.75" customHeight="1">
      <c r="B5" s="797"/>
      <c r="C5" s="797"/>
      <c r="D5" s="827"/>
      <c r="E5" s="827"/>
      <c r="F5" s="827"/>
      <c r="G5" s="827"/>
      <c r="H5" s="827"/>
      <c r="I5" s="827"/>
      <c r="J5" s="797"/>
      <c r="K5" s="797"/>
    </row>
    <row r="6" spans="1:25" ht="12.75" customHeight="1">
      <c r="B6" s="797"/>
      <c r="C6" s="797"/>
      <c r="D6" s="11" t="s">
        <v>83</v>
      </c>
      <c r="E6" s="11" t="s">
        <v>84</v>
      </c>
      <c r="F6" s="11" t="s">
        <v>83</v>
      </c>
      <c r="G6" s="11" t="s">
        <v>84</v>
      </c>
      <c r="H6" s="11" t="s">
        <v>83</v>
      </c>
      <c r="I6" s="11" t="s">
        <v>84</v>
      </c>
      <c r="J6" s="11" t="s">
        <v>83</v>
      </c>
      <c r="K6" s="11" t="s">
        <v>84</v>
      </c>
    </row>
    <row r="7" spans="1:25" ht="12.75" customHeight="1">
      <c r="B7" s="43" t="s">
        <v>1140</v>
      </c>
      <c r="C7" s="43" t="s">
        <v>1141</v>
      </c>
      <c r="D7" s="24">
        <v>1167.4486221899995</v>
      </c>
      <c r="E7" s="24">
        <v>99.999988295846038</v>
      </c>
      <c r="F7" s="24">
        <v>1225.4533896995038</v>
      </c>
      <c r="G7" s="24">
        <v>99.999990615719028</v>
      </c>
      <c r="H7" s="24">
        <v>1292.5421817706253</v>
      </c>
      <c r="I7" s="24">
        <v>99.99999224706221</v>
      </c>
      <c r="J7" s="24">
        <v>67.088792071121588</v>
      </c>
      <c r="K7" s="24">
        <v>5.4746098574644755</v>
      </c>
      <c r="N7" s="218"/>
      <c r="Q7" s="225"/>
      <c r="R7" s="225"/>
    </row>
    <row r="8" spans="1:25" ht="12.75" customHeight="1">
      <c r="B8" s="43" t="s">
        <v>1142</v>
      </c>
      <c r="C8" s="43" t="s">
        <v>1873</v>
      </c>
      <c r="D8" s="24">
        <v>6.245E-5</v>
      </c>
      <c r="E8" s="24" t="s">
        <v>1148</v>
      </c>
      <c r="F8" s="24">
        <v>1.15E-4</v>
      </c>
      <c r="G8" s="24" t="s">
        <v>1148</v>
      </c>
      <c r="H8" s="24">
        <v>1.0020999908447299E-4</v>
      </c>
      <c r="I8" s="24" t="s">
        <v>1148</v>
      </c>
      <c r="J8" s="24">
        <v>-1.4790000915527012E-5</v>
      </c>
      <c r="K8" s="24" t="s">
        <v>1148</v>
      </c>
      <c r="N8" s="218"/>
      <c r="Q8" s="189"/>
      <c r="R8" s="189"/>
      <c r="X8" s="183">
        <v>-197.93459554269953</v>
      </c>
      <c r="Y8" s="183">
        <v>-29.1445648283729</v>
      </c>
    </row>
    <row r="9" spans="1:25" ht="12.75" customHeight="1">
      <c r="B9" s="43" t="s">
        <v>1149</v>
      </c>
      <c r="C9" s="43" t="s">
        <v>1150</v>
      </c>
      <c r="D9" s="24">
        <v>7.4189999999999993E-5</v>
      </c>
      <c r="E9" s="24" t="s">
        <v>1148</v>
      </c>
      <c r="F9" s="24">
        <v>0</v>
      </c>
      <c r="G9" s="24" t="s">
        <v>1148</v>
      </c>
      <c r="H9" s="24">
        <v>0</v>
      </c>
      <c r="I9" s="24" t="s">
        <v>1148</v>
      </c>
      <c r="J9" s="24">
        <v>0</v>
      </c>
      <c r="K9" s="24" t="s">
        <v>1148</v>
      </c>
      <c r="N9" s="218"/>
    </row>
    <row r="10" spans="1:25" ht="12.75" customHeight="1">
      <c r="B10" s="936" t="s">
        <v>93</v>
      </c>
      <c r="C10" s="936"/>
      <c r="D10" s="19">
        <v>1167.4487588299996</v>
      </c>
      <c r="E10" s="19">
        <v>99.999988295846038</v>
      </c>
      <c r="F10" s="19">
        <v>1225.4535046995038</v>
      </c>
      <c r="G10" s="19">
        <v>99.999990615719028</v>
      </c>
      <c r="H10" s="19">
        <v>1292.5422819806245</v>
      </c>
      <c r="I10" s="19">
        <v>99.99999224706221</v>
      </c>
      <c r="J10" s="19">
        <v>67.08877728112067</v>
      </c>
      <c r="K10" s="19">
        <v>5.4746081368114954</v>
      </c>
    </row>
    <row r="11" spans="1:25" ht="12.75" customHeight="1">
      <c r="B11" s="865" t="s">
        <v>5739</v>
      </c>
      <c r="C11" s="865"/>
      <c r="D11" s="865"/>
      <c r="E11" s="865"/>
      <c r="F11" s="865"/>
      <c r="G11" s="865"/>
      <c r="H11" s="865"/>
      <c r="I11" s="865"/>
      <c r="J11" s="865"/>
      <c r="K11" s="865"/>
    </row>
    <row r="12" spans="1:25">
      <c r="B12" s="215"/>
      <c r="C12" s="215"/>
      <c r="D12" s="215"/>
      <c r="E12" s="215"/>
      <c r="F12" s="215"/>
      <c r="G12" s="215"/>
      <c r="H12" s="215"/>
      <c r="I12" s="215"/>
      <c r="J12" s="215"/>
      <c r="K12" s="215"/>
      <c r="L12" s="215"/>
      <c r="M12" s="215"/>
      <c r="N12" s="215"/>
      <c r="O12" s="215"/>
    </row>
    <row r="13" spans="1:25" hidden="1">
      <c r="B13" s="215"/>
      <c r="C13" s="215"/>
      <c r="D13" s="226"/>
      <c r="E13" s="215"/>
      <c r="F13" s="215"/>
      <c r="G13" s="215"/>
      <c r="H13" s="215"/>
      <c r="I13" s="215"/>
      <c r="J13" s="215"/>
      <c r="K13" s="215"/>
      <c r="L13" s="215"/>
      <c r="M13" s="215"/>
      <c r="N13" s="215"/>
      <c r="O13" s="215"/>
    </row>
    <row r="14" spans="1:25" hidden="1">
      <c r="B14" s="215"/>
      <c r="C14" s="215"/>
      <c r="D14" s="215"/>
      <c r="E14" s="215"/>
      <c r="F14" s="215"/>
      <c r="G14" s="215"/>
      <c r="H14" s="215"/>
      <c r="I14" s="215"/>
      <c r="J14" s="215"/>
      <c r="K14" s="215"/>
      <c r="L14" s="215"/>
      <c r="M14" s="215"/>
      <c r="N14" s="215"/>
      <c r="O14" s="215"/>
    </row>
    <row r="15" spans="1:25" hidden="1">
      <c r="B15" s="215"/>
      <c r="C15" s="215"/>
      <c r="D15" s="215"/>
      <c r="E15" s="215"/>
      <c r="F15" s="215"/>
      <c r="G15" s="215"/>
      <c r="H15" s="215"/>
      <c r="I15" s="215"/>
      <c r="J15" s="215"/>
      <c r="K15" s="215"/>
      <c r="L15" s="215"/>
      <c r="M15" s="215"/>
      <c r="N15" s="215"/>
      <c r="O15" s="215"/>
    </row>
    <row r="16" spans="1:25" hidden="1">
      <c r="B16" s="215"/>
      <c r="C16" s="215"/>
      <c r="D16" s="215"/>
      <c r="E16" s="215"/>
      <c r="F16" s="215"/>
      <c r="G16" s="215"/>
      <c r="H16" s="215"/>
      <c r="I16" s="215"/>
      <c r="J16" s="215"/>
      <c r="K16" s="215"/>
      <c r="L16" s="215"/>
      <c r="M16" s="215"/>
      <c r="N16" s="215"/>
      <c r="O16" s="215"/>
    </row>
    <row r="17" spans="2:15" hidden="1">
      <c r="B17" s="215"/>
      <c r="C17" s="215"/>
      <c r="D17" s="215"/>
      <c r="E17" s="215"/>
      <c r="F17" s="215"/>
      <c r="G17" s="215"/>
      <c r="H17" s="215"/>
      <c r="I17" s="215"/>
      <c r="J17" s="215"/>
      <c r="K17" s="215"/>
      <c r="L17" s="215"/>
      <c r="M17" s="215"/>
      <c r="N17" s="215"/>
      <c r="O17" s="215"/>
    </row>
    <row r="18" spans="2:15" hidden="1">
      <c r="B18" s="215"/>
      <c r="C18" s="215"/>
      <c r="D18" s="215"/>
      <c r="E18" s="215"/>
      <c r="F18" s="215"/>
      <c r="G18" s="215"/>
      <c r="H18" s="215"/>
      <c r="I18" s="215"/>
      <c r="J18" s="215"/>
      <c r="K18" s="215"/>
      <c r="L18" s="215"/>
      <c r="M18" s="215"/>
      <c r="N18" s="215"/>
      <c r="O18" s="215"/>
    </row>
    <row r="19" spans="2:15" hidden="1">
      <c r="B19" s="215"/>
      <c r="C19" s="215"/>
      <c r="D19" s="215"/>
      <c r="E19" s="215"/>
      <c r="F19" s="215"/>
      <c r="G19" s="215"/>
      <c r="H19" s="215"/>
      <c r="I19" s="215"/>
      <c r="J19" s="215"/>
      <c r="K19" s="215"/>
      <c r="L19" s="215"/>
      <c r="M19" s="215"/>
      <c r="N19" s="215"/>
      <c r="O19" s="215"/>
    </row>
    <row r="20" spans="2:15" hidden="1">
      <c r="B20" s="215"/>
      <c r="C20" s="215"/>
      <c r="D20" s="215"/>
      <c r="E20" s="215"/>
      <c r="F20" s="215"/>
      <c r="G20" s="215"/>
      <c r="H20" s="215"/>
      <c r="I20" s="215"/>
      <c r="J20" s="215"/>
      <c r="K20" s="215"/>
      <c r="L20" s="215"/>
      <c r="M20" s="215"/>
      <c r="N20" s="215"/>
      <c r="O20" s="215"/>
    </row>
  </sheetData>
  <mergeCells count="9">
    <mergeCell ref="B3:K3"/>
    <mergeCell ref="B10:C10"/>
    <mergeCell ref="B11:K11"/>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oddFooter>&amp;L&amp;7DGO/DSConta-»DGCI</oddFooter>
  </headerFooter>
  <drawing r:id="rId2"/>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3573-D66E-4769-9FE2-AAC254A36150}">
  <sheetPr codeName="Folha160">
    <tabColor rgb="FF0035BA"/>
  </sheetPr>
  <dimension ref="A1:U83"/>
  <sheetViews>
    <sheetView showGridLines="0" zoomScaleNormal="100" workbookViewId="0">
      <selection activeCell="B3" sqref="B3:K3"/>
    </sheetView>
  </sheetViews>
  <sheetFormatPr baseColWidth="10" defaultColWidth="0" defaultRowHeight="14" zeroHeight="1"/>
  <cols>
    <col min="1" max="1" width="12.1640625" style="183" customWidth="1"/>
    <col min="2" max="2" width="9.6640625" style="183" customWidth="1"/>
    <col min="3" max="3" width="46.83203125" style="183" bestFit="1" customWidth="1"/>
    <col min="4" max="4" width="10.83203125" style="183" customWidth="1"/>
    <col min="5" max="5" width="6.5" style="183" customWidth="1"/>
    <col min="6" max="6" width="10.83203125" style="183" customWidth="1"/>
    <col min="7" max="7" width="6.5" style="183" customWidth="1"/>
    <col min="8" max="8" width="10.83203125" style="183" customWidth="1"/>
    <col min="9" max="9" width="6.5" style="183" customWidth="1"/>
    <col min="10" max="10" width="10.83203125" style="183" customWidth="1"/>
    <col min="11" max="11" width="6.5" style="183" customWidth="1"/>
    <col min="12" max="12" width="8.33203125" style="183" customWidth="1"/>
    <col min="13" max="21" width="0" style="183" hidden="1" customWidth="1"/>
    <col min="22" max="16384" width="12.1640625" style="183" hidden="1"/>
  </cols>
  <sheetData>
    <row r="1" spans="1:21" customFormat="1" ht="100" customHeight="1">
      <c r="A1" s="42" t="s">
        <v>50</v>
      </c>
    </row>
    <row r="2" spans="1:21" s="9" customFormat="1" ht="16">
      <c r="B2" s="9" t="s">
        <v>5455</v>
      </c>
    </row>
    <row r="3" spans="1:21" s="10" customFormat="1" ht="11">
      <c r="B3" s="790" t="s">
        <v>51</v>
      </c>
      <c r="C3" s="790"/>
      <c r="D3" s="790"/>
      <c r="E3" s="790"/>
      <c r="F3" s="790"/>
      <c r="G3" s="790"/>
      <c r="H3" s="790"/>
      <c r="I3" s="790"/>
      <c r="J3" s="790"/>
      <c r="K3" s="790"/>
    </row>
    <row r="4" spans="1:21" ht="12.75" customHeight="1">
      <c r="B4" s="797" t="s">
        <v>1364</v>
      </c>
      <c r="C4" s="797" t="s">
        <v>1365</v>
      </c>
      <c r="D4" s="797">
        <v>2021</v>
      </c>
      <c r="E4" s="827"/>
      <c r="F4" s="797">
        <v>2022</v>
      </c>
      <c r="G4" s="827"/>
      <c r="H4" s="797">
        <v>2023</v>
      </c>
      <c r="I4" s="827"/>
      <c r="J4" s="797" t="s">
        <v>1154</v>
      </c>
      <c r="K4" s="797"/>
    </row>
    <row r="5" spans="1:21" ht="12.75" customHeight="1">
      <c r="B5" s="797"/>
      <c r="C5" s="797"/>
      <c r="D5" s="827"/>
      <c r="E5" s="827"/>
      <c r="F5" s="827"/>
      <c r="G5" s="827"/>
      <c r="H5" s="827"/>
      <c r="I5" s="827"/>
      <c r="J5" s="797"/>
      <c r="K5" s="797"/>
      <c r="T5" s="186"/>
      <c r="U5" s="186"/>
    </row>
    <row r="6" spans="1:21" ht="12.75" customHeight="1">
      <c r="B6" s="797"/>
      <c r="C6" s="797"/>
      <c r="D6" s="11" t="s">
        <v>83</v>
      </c>
      <c r="E6" s="11" t="s">
        <v>84</v>
      </c>
      <c r="F6" s="11" t="s">
        <v>83</v>
      </c>
      <c r="G6" s="11" t="s">
        <v>84</v>
      </c>
      <c r="H6" s="11" t="s">
        <v>83</v>
      </c>
      <c r="I6" s="11" t="s">
        <v>84</v>
      </c>
      <c r="J6" s="11" t="s">
        <v>83</v>
      </c>
      <c r="K6" s="11" t="s">
        <v>84</v>
      </c>
      <c r="N6" s="216"/>
      <c r="T6" s="186"/>
      <c r="U6" s="186"/>
    </row>
    <row r="7" spans="1:21" ht="12.75" customHeight="1">
      <c r="B7" s="43" t="s">
        <v>1155</v>
      </c>
      <c r="C7" s="43" t="s">
        <v>1156</v>
      </c>
      <c r="D7" s="24">
        <v>0</v>
      </c>
      <c r="E7" s="24" t="s">
        <v>137</v>
      </c>
      <c r="F7" s="24">
        <v>0</v>
      </c>
      <c r="G7" s="24" t="s">
        <v>137</v>
      </c>
      <c r="H7" s="24">
        <v>0</v>
      </c>
      <c r="I7" s="24" t="s">
        <v>137</v>
      </c>
      <c r="J7" s="24">
        <v>0</v>
      </c>
      <c r="K7" s="24" t="s">
        <v>1148</v>
      </c>
      <c r="M7" s="186"/>
      <c r="N7" s="196"/>
      <c r="O7" s="196"/>
      <c r="P7" s="186"/>
      <c r="Q7" s="186"/>
      <c r="R7" s="186"/>
      <c r="S7" s="186"/>
      <c r="T7" s="186"/>
      <c r="U7" s="186"/>
    </row>
    <row r="8" spans="1:21" ht="12.75" customHeight="1">
      <c r="B8" s="43" t="s">
        <v>1157</v>
      </c>
      <c r="C8" s="43" t="s">
        <v>1158</v>
      </c>
      <c r="D8" s="24">
        <v>0</v>
      </c>
      <c r="E8" s="24" t="s">
        <v>137</v>
      </c>
      <c r="F8" s="24">
        <v>0</v>
      </c>
      <c r="G8" s="24" t="s">
        <v>137</v>
      </c>
      <c r="H8" s="24">
        <v>0</v>
      </c>
      <c r="I8" s="24" t="s">
        <v>137</v>
      </c>
      <c r="J8" s="24">
        <v>0</v>
      </c>
      <c r="K8" s="24" t="s">
        <v>1148</v>
      </c>
      <c r="M8" s="186"/>
      <c r="N8" s="196"/>
      <c r="O8" s="186"/>
      <c r="P8" s="186"/>
      <c r="Q8" s="186"/>
      <c r="R8" s="186"/>
      <c r="S8" s="186"/>
      <c r="T8" s="186"/>
      <c r="U8" s="186"/>
    </row>
    <row r="9" spans="1:21" ht="12.75" customHeight="1">
      <c r="B9" s="43" t="s">
        <v>1159</v>
      </c>
      <c r="C9" s="43" t="s">
        <v>1160</v>
      </c>
      <c r="D9" s="24">
        <v>0</v>
      </c>
      <c r="E9" s="24" t="s">
        <v>137</v>
      </c>
      <c r="F9" s="24">
        <v>0</v>
      </c>
      <c r="G9" s="24" t="s">
        <v>137</v>
      </c>
      <c r="H9" s="24">
        <v>0</v>
      </c>
      <c r="I9" s="24" t="s">
        <v>137</v>
      </c>
      <c r="J9" s="24">
        <v>0</v>
      </c>
      <c r="K9" s="24" t="s">
        <v>1148</v>
      </c>
      <c r="M9" s="186"/>
      <c r="N9" s="196"/>
      <c r="O9" s="186"/>
      <c r="P9" s="186"/>
      <c r="Q9" s="186"/>
      <c r="R9" s="186"/>
      <c r="S9" s="186"/>
      <c r="T9" s="186"/>
      <c r="U9" s="186"/>
    </row>
    <row r="10" spans="1:21" ht="12.75" customHeight="1">
      <c r="B10" s="43" t="s">
        <v>1161</v>
      </c>
      <c r="C10" s="43" t="s">
        <v>1162</v>
      </c>
      <c r="D10" s="24">
        <v>1133.4692156200001</v>
      </c>
      <c r="E10" s="24">
        <v>97.089418875732605</v>
      </c>
      <c r="F10" s="24">
        <v>1178.6475898503174</v>
      </c>
      <c r="G10" s="24">
        <v>96.180522992533781</v>
      </c>
      <c r="H10" s="24">
        <v>1141.0534026659939</v>
      </c>
      <c r="I10" s="24">
        <v>88.279773789488942</v>
      </c>
      <c r="J10" s="24">
        <v>-37.594187184323573</v>
      </c>
      <c r="K10" s="24">
        <v>-3.1896037041146332</v>
      </c>
      <c r="M10" s="186"/>
      <c r="N10" s="196"/>
      <c r="O10" s="186"/>
      <c r="P10" s="186"/>
      <c r="Q10" s="186"/>
      <c r="R10" s="186"/>
      <c r="S10" s="186"/>
      <c r="T10" s="186"/>
      <c r="U10" s="186"/>
    </row>
    <row r="11" spans="1:21" ht="12.75" customHeight="1">
      <c r="B11" s="148" t="s">
        <v>1163</v>
      </c>
      <c r="C11" s="148" t="s">
        <v>1164</v>
      </c>
      <c r="D11" s="24">
        <v>187.83290758000001</v>
      </c>
      <c r="E11" s="24">
        <v>16.089177889763949</v>
      </c>
      <c r="F11" s="24">
        <v>148.91733750679313</v>
      </c>
      <c r="G11" s="24">
        <v>12.152018573997996</v>
      </c>
      <c r="H11" s="24">
        <v>157.97881876405594</v>
      </c>
      <c r="I11" s="24">
        <v>12.222332759743642</v>
      </c>
      <c r="J11" s="24">
        <v>9.0614812572628125</v>
      </c>
      <c r="K11" s="24" t="s">
        <v>1874</v>
      </c>
      <c r="M11" s="186"/>
      <c r="N11" s="196"/>
      <c r="O11" s="186"/>
      <c r="P11" s="186"/>
      <c r="Q11" s="186"/>
      <c r="R11" s="186"/>
      <c r="S11" s="186"/>
      <c r="T11" s="186"/>
      <c r="U11" s="186"/>
    </row>
    <row r="12" spans="1:21" ht="12.75" customHeight="1">
      <c r="B12" s="148" t="s">
        <v>1165</v>
      </c>
      <c r="C12" s="148" t="s">
        <v>1166</v>
      </c>
      <c r="D12" s="24">
        <v>3.2048489999999999E-2</v>
      </c>
      <c r="E12" s="24">
        <v>2.7451731613572935E-3</v>
      </c>
      <c r="F12" s="24">
        <v>0.102065319335938</v>
      </c>
      <c r="G12" s="24">
        <v>8.3287794228444137E-3</v>
      </c>
      <c r="H12" s="24">
        <v>0.10816695782470701</v>
      </c>
      <c r="I12" s="24">
        <v>8.3685430900533129E-3</v>
      </c>
      <c r="J12" s="24">
        <v>6.1016384887690039E-3</v>
      </c>
      <c r="K12" s="24">
        <v>5.978170184023095</v>
      </c>
      <c r="M12" s="186"/>
      <c r="N12" s="196"/>
      <c r="O12" s="186"/>
      <c r="P12" s="186"/>
      <c r="Q12" s="186"/>
      <c r="R12" s="186"/>
      <c r="S12" s="186"/>
      <c r="T12" s="186"/>
      <c r="U12" s="186"/>
    </row>
    <row r="13" spans="1:21" ht="12.75" customHeight="1">
      <c r="B13" s="148" t="s">
        <v>1167</v>
      </c>
      <c r="C13" s="148" t="s">
        <v>1168</v>
      </c>
      <c r="D13" s="24">
        <v>4.1226254999999998</v>
      </c>
      <c r="E13" s="24">
        <v>0.35313117332289895</v>
      </c>
      <c r="F13" s="24">
        <v>3.8724978924329205</v>
      </c>
      <c r="G13" s="24">
        <v>0.31600528927309268</v>
      </c>
      <c r="H13" s="24">
        <v>6.1086510047619296</v>
      </c>
      <c r="I13" s="24">
        <v>0.47260744115862491</v>
      </c>
      <c r="J13" s="24">
        <v>2.236153112329009</v>
      </c>
      <c r="K13" s="24">
        <v>57.744462991150449</v>
      </c>
      <c r="M13" s="186"/>
      <c r="N13" s="196"/>
      <c r="O13" s="186"/>
      <c r="P13" s="186"/>
      <c r="Q13" s="186"/>
      <c r="R13" s="186"/>
      <c r="S13" s="186"/>
      <c r="T13" s="186"/>
      <c r="U13" s="186"/>
    </row>
    <row r="14" spans="1:21" ht="12.75" customHeight="1">
      <c r="B14" s="148" t="s">
        <v>1169</v>
      </c>
      <c r="C14" s="148" t="s">
        <v>1170</v>
      </c>
      <c r="D14" s="24">
        <v>0</v>
      </c>
      <c r="E14" s="24" t="s">
        <v>137</v>
      </c>
      <c r="F14" s="24">
        <v>0</v>
      </c>
      <c r="G14" s="24" t="s">
        <v>137</v>
      </c>
      <c r="H14" s="24">
        <v>0</v>
      </c>
      <c r="I14" s="24" t="s">
        <v>137</v>
      </c>
      <c r="J14" s="24">
        <v>0</v>
      </c>
      <c r="K14" s="24" t="s">
        <v>1148</v>
      </c>
      <c r="M14" s="186"/>
      <c r="N14" s="196"/>
      <c r="O14" s="186"/>
      <c r="P14" s="186"/>
      <c r="Q14" s="186"/>
      <c r="R14" s="186"/>
      <c r="S14" s="186"/>
      <c r="T14" s="186"/>
      <c r="U14" s="186"/>
    </row>
    <row r="15" spans="1:21" ht="12.75" customHeight="1">
      <c r="B15" s="148" t="s">
        <v>1171</v>
      </c>
      <c r="C15" s="148" t="s">
        <v>1172</v>
      </c>
      <c r="D15" s="24">
        <v>0</v>
      </c>
      <c r="E15" s="24" t="s">
        <v>137</v>
      </c>
      <c r="F15" s="24">
        <v>0</v>
      </c>
      <c r="G15" s="24" t="s">
        <v>137</v>
      </c>
      <c r="H15" s="24">
        <v>0</v>
      </c>
      <c r="I15" s="24" t="s">
        <v>137</v>
      </c>
      <c r="J15" s="24">
        <v>0</v>
      </c>
      <c r="K15" s="24" t="s">
        <v>1148</v>
      </c>
      <c r="M15" s="186"/>
      <c r="N15" s="196"/>
      <c r="O15" s="186"/>
      <c r="P15" s="186"/>
      <c r="Q15" s="186"/>
      <c r="R15" s="186"/>
      <c r="S15" s="186"/>
      <c r="T15" s="186"/>
      <c r="U15" s="186"/>
    </row>
    <row r="16" spans="1:21" ht="12.75" customHeight="1">
      <c r="B16" s="148" t="s">
        <v>1173</v>
      </c>
      <c r="C16" s="148" t="s">
        <v>1174</v>
      </c>
      <c r="D16" s="24">
        <v>7.4189999999999993E-5</v>
      </c>
      <c r="E16" s="24" t="s">
        <v>137</v>
      </c>
      <c r="F16" s="24">
        <v>0</v>
      </c>
      <c r="G16" s="24" t="s">
        <v>137</v>
      </c>
      <c r="H16" s="24">
        <v>0</v>
      </c>
      <c r="I16" s="24" t="s">
        <v>137</v>
      </c>
      <c r="J16" s="24">
        <v>0</v>
      </c>
      <c r="K16" s="24" t="s">
        <v>1148</v>
      </c>
      <c r="M16" s="186"/>
      <c r="N16" s="196"/>
      <c r="O16" s="186"/>
      <c r="P16" s="186"/>
      <c r="Q16" s="186"/>
      <c r="R16" s="186"/>
      <c r="S16" s="186"/>
      <c r="T16" s="186"/>
      <c r="U16" s="186"/>
    </row>
    <row r="17" spans="2:21" ht="12.75" customHeight="1">
      <c r="B17" s="148" t="s">
        <v>1175</v>
      </c>
      <c r="C17" s="148" t="s">
        <v>1176</v>
      </c>
      <c r="D17" s="24">
        <v>2.8922199999999999E-2</v>
      </c>
      <c r="E17" s="24">
        <v>2.4773849628300089E-3</v>
      </c>
      <c r="F17" s="24">
        <v>6.1560680410385094E-2</v>
      </c>
      <c r="G17" s="24">
        <v>5.0235019259649936E-3</v>
      </c>
      <c r="H17" s="24">
        <v>6.3651984139919293E-2</v>
      </c>
      <c r="I17" s="24">
        <v>4.9245572100266059E-3</v>
      </c>
      <c r="J17" s="24">
        <v>2.0913037295341996E-3</v>
      </c>
      <c r="K17" s="24">
        <v>3.3971419997193588</v>
      </c>
      <c r="M17" s="186"/>
      <c r="N17" s="196"/>
      <c r="O17" s="186"/>
      <c r="P17" s="186"/>
      <c r="Q17" s="186"/>
      <c r="R17" s="186"/>
      <c r="S17" s="186"/>
      <c r="T17" s="186"/>
      <c r="U17" s="186"/>
    </row>
    <row r="18" spans="2:21" ht="12.75" customHeight="1">
      <c r="B18" s="148" t="s">
        <v>1177</v>
      </c>
      <c r="C18" s="148" t="s">
        <v>1178</v>
      </c>
      <c r="D18" s="24">
        <v>0</v>
      </c>
      <c r="E18" s="24" t="s">
        <v>137</v>
      </c>
      <c r="F18" s="24">
        <v>0</v>
      </c>
      <c r="G18" s="24" t="s">
        <v>137</v>
      </c>
      <c r="H18" s="24">
        <v>0</v>
      </c>
      <c r="I18" s="24" t="s">
        <v>137</v>
      </c>
      <c r="J18" s="24">
        <v>0</v>
      </c>
      <c r="K18" s="24" t="s">
        <v>1148</v>
      </c>
      <c r="M18" s="186"/>
      <c r="N18" s="196"/>
      <c r="O18" s="186"/>
      <c r="P18" s="186"/>
      <c r="Q18" s="186"/>
      <c r="R18" s="186"/>
      <c r="S18" s="186"/>
      <c r="T18" s="186"/>
      <c r="U18" s="186"/>
    </row>
    <row r="19" spans="2:21" ht="12.75" customHeight="1">
      <c r="B19" s="148" t="s">
        <v>1179</v>
      </c>
      <c r="C19" s="148" t="s">
        <v>704</v>
      </c>
      <c r="D19" s="24">
        <v>941.45263766000005</v>
      </c>
      <c r="E19" s="24">
        <v>80.641880899638792</v>
      </c>
      <c r="F19" s="24">
        <v>1025.694128451345</v>
      </c>
      <c r="G19" s="24">
        <v>83.69914684791388</v>
      </c>
      <c r="H19" s="24">
        <v>976.79411395521129</v>
      </c>
      <c r="I19" s="24">
        <v>75.571540488286587</v>
      </c>
      <c r="J19" s="24">
        <v>-48.900014496133736</v>
      </c>
      <c r="K19" s="24">
        <v>-4.7675045746791911</v>
      </c>
      <c r="M19" s="186"/>
      <c r="N19" s="196"/>
      <c r="O19" s="227"/>
      <c r="P19" s="186"/>
      <c r="Q19" s="186"/>
      <c r="R19" s="186"/>
      <c r="S19" s="186"/>
      <c r="T19" s="186"/>
      <c r="U19" s="186"/>
    </row>
    <row r="20" spans="2:21" ht="12.75" customHeight="1">
      <c r="B20" s="43" t="s">
        <v>1180</v>
      </c>
      <c r="C20" s="43" t="s">
        <v>1181</v>
      </c>
      <c r="D20" s="24">
        <v>0</v>
      </c>
      <c r="E20" s="24" t="s">
        <v>137</v>
      </c>
      <c r="F20" s="24">
        <v>0</v>
      </c>
      <c r="G20" s="24" t="s">
        <v>137</v>
      </c>
      <c r="H20" s="24">
        <v>0</v>
      </c>
      <c r="I20" s="24" t="s">
        <v>137</v>
      </c>
      <c r="J20" s="24">
        <v>0</v>
      </c>
      <c r="K20" s="24" t="s">
        <v>1148</v>
      </c>
      <c r="M20" s="186"/>
      <c r="N20" s="196"/>
      <c r="O20" s="186"/>
      <c r="P20" s="186"/>
      <c r="Q20" s="186"/>
      <c r="R20" s="186"/>
      <c r="S20" s="186"/>
      <c r="T20" s="186"/>
      <c r="U20" s="186"/>
    </row>
    <row r="21" spans="2:21" ht="12.75" customHeight="1">
      <c r="B21" s="43" t="s">
        <v>1182</v>
      </c>
      <c r="C21" s="43" t="s">
        <v>1183</v>
      </c>
      <c r="D21" s="24">
        <v>24.115039400000001</v>
      </c>
      <c r="E21" s="24">
        <v>2.065618659286403</v>
      </c>
      <c r="F21" s="24">
        <v>37.080729387794499</v>
      </c>
      <c r="G21" s="24">
        <v>3.0258781133346337</v>
      </c>
      <c r="H21" s="24">
        <v>137.40464786537055</v>
      </c>
      <c r="I21" s="24">
        <v>10.630572769721605</v>
      </c>
      <c r="J21" s="24">
        <v>100.32391847757606</v>
      </c>
      <c r="K21" s="24">
        <v>270.5554074419008</v>
      </c>
      <c r="M21" s="186"/>
      <c r="N21" s="196"/>
      <c r="O21" s="186"/>
      <c r="P21" s="186"/>
      <c r="Q21" s="186"/>
      <c r="R21" s="186"/>
      <c r="S21" s="186"/>
      <c r="T21" s="186"/>
      <c r="U21" s="186"/>
    </row>
    <row r="22" spans="2:21" ht="12.75" customHeight="1">
      <c r="B22" s="43" t="s">
        <v>1184</v>
      </c>
      <c r="C22" s="43" t="s">
        <v>69</v>
      </c>
      <c r="D22" s="24">
        <v>0</v>
      </c>
      <c r="E22" s="24" t="s">
        <v>137</v>
      </c>
      <c r="F22" s="24">
        <v>0</v>
      </c>
      <c r="G22" s="24" t="s">
        <v>137</v>
      </c>
      <c r="H22" s="24">
        <v>0</v>
      </c>
      <c r="I22" s="24" t="s">
        <v>137</v>
      </c>
      <c r="J22" s="24">
        <v>0</v>
      </c>
      <c r="K22" s="24" t="s">
        <v>1148</v>
      </c>
      <c r="M22" s="186"/>
      <c r="N22" s="196"/>
      <c r="O22" s="186"/>
      <c r="P22" s="186"/>
      <c r="Q22" s="186"/>
      <c r="R22" s="186"/>
      <c r="S22" s="186"/>
      <c r="T22" s="186"/>
      <c r="U22" s="186"/>
    </row>
    <row r="23" spans="2:21" ht="12.75" customHeight="1">
      <c r="B23" s="43" t="s">
        <v>1185</v>
      </c>
      <c r="C23" s="43" t="s">
        <v>1186</v>
      </c>
      <c r="D23" s="24">
        <v>5.0949852099999999</v>
      </c>
      <c r="E23" s="24">
        <v>0.43642045712619698</v>
      </c>
      <c r="F23" s="24">
        <v>4.3323183445176516</v>
      </c>
      <c r="G23" s="24">
        <v>0.35352776159222687</v>
      </c>
      <c r="H23" s="24">
        <v>6.1272760543427403</v>
      </c>
      <c r="I23" s="24">
        <v>0.47404840365868878</v>
      </c>
      <c r="J23" s="24">
        <v>1.7949577098250886</v>
      </c>
      <c r="K23" s="24">
        <v>41.431805492699411</v>
      </c>
      <c r="M23" s="186"/>
      <c r="N23" s="196"/>
      <c r="O23" s="186"/>
      <c r="P23" s="186"/>
      <c r="Q23" s="186"/>
      <c r="R23" s="186"/>
      <c r="S23" s="186"/>
      <c r="T23" s="186"/>
      <c r="U23" s="186"/>
    </row>
    <row r="24" spans="2:21" ht="12.75" customHeight="1">
      <c r="B24" s="43" t="s">
        <v>1187</v>
      </c>
      <c r="C24" s="43" t="s">
        <v>1188</v>
      </c>
      <c r="D24" s="24">
        <v>6.2147510000000003E-2</v>
      </c>
      <c r="E24" s="24">
        <v>5.3233608353212281E-3</v>
      </c>
      <c r="F24" s="24">
        <v>4.0123689848184603E-2</v>
      </c>
      <c r="G24" s="24">
        <v>3.2741911214349512E-3</v>
      </c>
      <c r="H24" s="24">
        <v>3.7298720438003495E-2</v>
      </c>
      <c r="I24" s="24">
        <v>2.8856866779513675E-3</v>
      </c>
      <c r="J24" s="24">
        <v>-2.8249694101811079E-3</v>
      </c>
      <c r="K24" s="24">
        <v>-7.040652095731728</v>
      </c>
      <c r="M24" s="186"/>
      <c r="N24" s="196"/>
      <c r="O24" s="186"/>
      <c r="P24" s="186"/>
      <c r="Q24" s="186"/>
      <c r="R24" s="186"/>
      <c r="S24" s="186"/>
      <c r="T24" s="186"/>
      <c r="U24" s="186"/>
    </row>
    <row r="25" spans="2:21" ht="12.75" customHeight="1">
      <c r="B25" s="43" t="s">
        <v>1189</v>
      </c>
      <c r="C25" s="43" t="s">
        <v>1190</v>
      </c>
      <c r="D25" s="24">
        <v>4.7073710900000005</v>
      </c>
      <c r="E25" s="24">
        <v>0.40321864701947679</v>
      </c>
      <c r="F25" s="24">
        <v>5.3527434270261187</v>
      </c>
      <c r="G25" s="24">
        <v>0.43679694141791825</v>
      </c>
      <c r="H25" s="24">
        <v>7.9194066744792746</v>
      </c>
      <c r="I25" s="24">
        <v>0.61270000872574826</v>
      </c>
      <c r="J25" s="24">
        <v>2.5666632474531559</v>
      </c>
      <c r="K25" s="24">
        <v>47.950425467696007</v>
      </c>
      <c r="M25" s="186"/>
      <c r="N25" s="196"/>
      <c r="O25" s="186"/>
      <c r="P25" s="186"/>
      <c r="Q25" s="186"/>
      <c r="R25" s="186"/>
      <c r="S25" s="186"/>
      <c r="T25" s="186"/>
      <c r="U25" s="186"/>
    </row>
    <row r="26" spans="2:21" ht="12.75" customHeight="1">
      <c r="B26" s="43" t="s">
        <v>1191</v>
      </c>
      <c r="C26" s="43" t="s">
        <v>1192</v>
      </c>
      <c r="D26" s="24">
        <v>0</v>
      </c>
      <c r="E26" s="24" t="s">
        <v>137</v>
      </c>
      <c r="F26" s="24">
        <v>0</v>
      </c>
      <c r="G26" s="24" t="s">
        <v>137</v>
      </c>
      <c r="H26" s="24">
        <v>2.5000000000000001E-4</v>
      </c>
      <c r="I26" s="24" t="s">
        <v>137</v>
      </c>
      <c r="J26" s="24">
        <v>2.5000000000000001E-4</v>
      </c>
      <c r="K26" s="24" t="s">
        <v>1148</v>
      </c>
      <c r="L26" s="186"/>
      <c r="M26" s="186"/>
      <c r="N26" s="196"/>
      <c r="O26" s="186"/>
      <c r="P26" s="196"/>
      <c r="Q26" s="186"/>
      <c r="R26" s="186"/>
      <c r="S26" s="186"/>
      <c r="T26" s="186"/>
      <c r="U26" s="186"/>
    </row>
    <row r="27" spans="2:21" ht="12.75" customHeight="1">
      <c r="B27" s="43" t="s">
        <v>1193</v>
      </c>
      <c r="C27" s="43" t="s">
        <v>1194</v>
      </c>
      <c r="D27" s="24">
        <v>0</v>
      </c>
      <c r="E27" s="24" t="s">
        <v>137</v>
      </c>
      <c r="F27" s="24">
        <v>0</v>
      </c>
      <c r="G27" s="24" t="s">
        <v>137</v>
      </c>
      <c r="H27" s="24">
        <v>0</v>
      </c>
      <c r="I27" s="24" t="s">
        <v>137</v>
      </c>
      <c r="J27" s="24">
        <v>0</v>
      </c>
      <c r="K27" s="24" t="s">
        <v>1148</v>
      </c>
      <c r="L27" s="186"/>
      <c r="M27" s="186"/>
      <c r="N27" s="196"/>
      <c r="O27" s="186"/>
      <c r="P27" s="186"/>
      <c r="Q27" s="186"/>
      <c r="R27" s="186"/>
      <c r="S27" s="186"/>
      <c r="T27" s="186"/>
      <c r="U27" s="186"/>
    </row>
    <row r="28" spans="2:21" ht="12.75" hidden="1" customHeight="1">
      <c r="B28" s="936"/>
      <c r="C28" s="936" t="s">
        <v>1195</v>
      </c>
      <c r="D28" s="19"/>
      <c r="E28" s="19" t="s">
        <v>137</v>
      </c>
      <c r="F28" s="19"/>
      <c r="G28" s="19" t="s">
        <v>137</v>
      </c>
      <c r="H28" s="19"/>
      <c r="I28" s="19" t="s">
        <v>137</v>
      </c>
      <c r="J28" s="19">
        <v>0</v>
      </c>
      <c r="K28" s="19" t="s">
        <v>1148</v>
      </c>
      <c r="L28" s="186"/>
      <c r="M28" s="186"/>
      <c r="N28" s="195"/>
      <c r="O28" s="186"/>
      <c r="P28" s="186"/>
      <c r="Q28" s="186"/>
      <c r="R28" s="186"/>
      <c r="S28" s="186"/>
      <c r="T28" s="186"/>
      <c r="U28" s="186"/>
    </row>
    <row r="29" spans="2:21" ht="12.75" hidden="1" customHeight="1" thickBot="1">
      <c r="B29" s="865"/>
      <c r="C29" s="865" t="s">
        <v>1153</v>
      </c>
      <c r="D29" s="865"/>
      <c r="E29" s="865"/>
      <c r="F29" s="865"/>
      <c r="G29" s="865" t="s">
        <v>137</v>
      </c>
      <c r="H29" s="865"/>
      <c r="I29" s="865" t="s">
        <v>137</v>
      </c>
      <c r="J29" s="865">
        <v>0</v>
      </c>
      <c r="K29" s="865" t="s">
        <v>1148</v>
      </c>
      <c r="L29" s="186"/>
      <c r="M29" s="186"/>
      <c r="N29" s="187"/>
      <c r="O29" s="186"/>
      <c r="P29" s="186"/>
      <c r="Q29" s="186"/>
      <c r="R29" s="186"/>
      <c r="S29" s="186"/>
      <c r="T29" s="186"/>
      <c r="U29" s="186"/>
    </row>
    <row r="30" spans="2:21" ht="12.75" customHeight="1">
      <c r="B30" s="936" t="s">
        <v>93</v>
      </c>
      <c r="C30" s="936"/>
      <c r="D30" s="19">
        <v>1167.4487588300001</v>
      </c>
      <c r="E30" s="19">
        <v>99.999993645117229</v>
      </c>
      <c r="F30" s="19">
        <v>1225.453504699504</v>
      </c>
      <c r="G30" s="19">
        <v>100.00000000000003</v>
      </c>
      <c r="H30" s="19">
        <v>1292.5422819806249</v>
      </c>
      <c r="I30" s="19">
        <v>99.999980658272918</v>
      </c>
      <c r="J30" s="19">
        <v>67.088777281120883</v>
      </c>
      <c r="K30" s="19">
        <v>5.4746081368115114</v>
      </c>
      <c r="L30" s="186"/>
      <c r="M30" s="186"/>
      <c r="N30" s="196"/>
      <c r="O30" s="186"/>
      <c r="P30" s="186"/>
      <c r="Q30" s="186"/>
      <c r="R30" s="186"/>
      <c r="S30" s="186"/>
      <c r="T30" s="186"/>
      <c r="U30" s="186"/>
    </row>
    <row r="31" spans="2:21" ht="12.75" customHeight="1">
      <c r="B31" s="865" t="s">
        <v>5739</v>
      </c>
      <c r="C31" s="865"/>
      <c r="D31" s="865"/>
      <c r="E31" s="865"/>
      <c r="F31" s="865"/>
      <c r="G31" s="865"/>
      <c r="H31" s="865"/>
      <c r="I31" s="865"/>
      <c r="J31" s="865"/>
      <c r="K31" s="865"/>
      <c r="L31" s="186"/>
      <c r="M31" s="186"/>
      <c r="N31" s="186"/>
      <c r="O31" s="186"/>
      <c r="P31" s="186"/>
      <c r="Q31" s="186"/>
      <c r="R31" s="186"/>
      <c r="S31" s="186"/>
      <c r="T31" s="186"/>
    </row>
    <row r="32" spans="2:21">
      <c r="B32" s="186"/>
      <c r="C32" s="186"/>
      <c r="D32" s="186"/>
      <c r="E32" s="186"/>
      <c r="F32" s="186"/>
      <c r="G32" s="186"/>
      <c r="H32" s="186"/>
      <c r="I32" s="186"/>
      <c r="J32" s="186"/>
      <c r="K32" s="186"/>
      <c r="L32" s="186"/>
      <c r="M32" s="186"/>
    </row>
    <row r="33" spans="2:13" hidden="1">
      <c r="B33" s="186"/>
      <c r="C33" s="186"/>
      <c r="D33" s="186"/>
      <c r="E33" s="186"/>
      <c r="F33" s="186"/>
      <c r="G33" s="186"/>
      <c r="H33" s="186"/>
      <c r="I33" s="186"/>
      <c r="J33" s="186"/>
      <c r="K33" s="186"/>
      <c r="L33" s="186"/>
      <c r="M33" s="186"/>
    </row>
    <row r="34" spans="2:13" hidden="1">
      <c r="B34" s="186"/>
      <c r="C34" s="186"/>
      <c r="D34" s="186"/>
      <c r="E34" s="186"/>
      <c r="F34" s="186"/>
      <c r="G34" s="186"/>
      <c r="H34" s="186"/>
      <c r="I34" s="186"/>
      <c r="J34" s="186"/>
      <c r="K34" s="186"/>
      <c r="L34" s="186"/>
      <c r="M34" s="186"/>
    </row>
    <row r="35" spans="2:13" hidden="1">
      <c r="B35" s="186"/>
      <c r="C35" s="186"/>
      <c r="D35" s="186"/>
      <c r="E35" s="186"/>
      <c r="F35" s="186"/>
      <c r="G35" s="186"/>
      <c r="H35" s="186"/>
      <c r="I35" s="186"/>
      <c r="J35" s="186"/>
      <c r="K35" s="186"/>
      <c r="L35" s="186"/>
      <c r="M35" s="186"/>
    </row>
    <row r="36" spans="2:13" hidden="1">
      <c r="B36" s="186"/>
      <c r="C36" s="186"/>
      <c r="D36" s="186"/>
      <c r="E36" s="186"/>
      <c r="F36" s="186"/>
      <c r="G36" s="186"/>
      <c r="H36" s="186"/>
      <c r="I36" s="186"/>
      <c r="J36" s="186"/>
      <c r="K36" s="186"/>
      <c r="L36" s="186"/>
      <c r="M36" s="186"/>
    </row>
    <row r="37" spans="2:13" hidden="1">
      <c r="B37" s="186"/>
      <c r="C37" s="186"/>
      <c r="D37" s="186"/>
      <c r="E37" s="186"/>
      <c r="F37" s="186"/>
      <c r="G37" s="186"/>
      <c r="H37" s="186"/>
      <c r="I37" s="186"/>
      <c r="J37" s="186"/>
      <c r="K37" s="186"/>
      <c r="L37" s="186"/>
      <c r="M37" s="186"/>
    </row>
    <row r="38" spans="2:13" hidden="1">
      <c r="B38" s="186"/>
      <c r="C38" s="186"/>
      <c r="D38" s="186"/>
      <c r="E38" s="186"/>
      <c r="F38" s="186"/>
      <c r="G38" s="186"/>
      <c r="H38" s="186"/>
      <c r="I38" s="186"/>
      <c r="J38" s="186"/>
      <c r="K38" s="186"/>
      <c r="L38" s="186"/>
      <c r="M38" s="186"/>
    </row>
    <row r="39" spans="2:13" hidden="1">
      <c r="B39" s="186"/>
      <c r="C39" s="186"/>
      <c r="D39" s="186"/>
      <c r="E39" s="186"/>
      <c r="F39" s="186"/>
      <c r="G39" s="186"/>
      <c r="H39" s="186"/>
      <c r="I39" s="186"/>
      <c r="J39" s="186"/>
      <c r="K39" s="186"/>
      <c r="L39" s="186"/>
      <c r="M39" s="186"/>
    </row>
    <row r="40" spans="2:13" hidden="1">
      <c r="B40" s="186"/>
      <c r="C40" s="186"/>
      <c r="D40" s="186"/>
      <c r="E40" s="186"/>
      <c r="F40" s="186"/>
      <c r="G40" s="186"/>
      <c r="H40" s="186"/>
      <c r="I40" s="186"/>
      <c r="J40" s="186"/>
      <c r="K40" s="186"/>
      <c r="L40" s="186"/>
      <c r="M40" s="186"/>
    </row>
    <row r="41" spans="2:13" hidden="1">
      <c r="B41" s="186"/>
      <c r="C41" s="186"/>
      <c r="D41" s="186"/>
      <c r="E41" s="186"/>
      <c r="F41" s="186"/>
      <c r="G41" s="186"/>
      <c r="H41" s="186"/>
      <c r="I41" s="186"/>
      <c r="J41" s="186"/>
      <c r="K41" s="186"/>
      <c r="L41" s="186"/>
      <c r="M41" s="186"/>
    </row>
    <row r="42" spans="2:13" hidden="1">
      <c r="B42" s="186"/>
      <c r="C42" s="186"/>
      <c r="D42" s="186"/>
      <c r="E42" s="186"/>
      <c r="F42" s="186"/>
      <c r="G42" s="186"/>
      <c r="H42" s="186"/>
      <c r="I42" s="186"/>
      <c r="J42" s="186"/>
      <c r="K42" s="186"/>
      <c r="L42" s="186"/>
      <c r="M42" s="186"/>
    </row>
    <row r="43" spans="2:13" hidden="1">
      <c r="B43" s="186"/>
      <c r="C43" s="186"/>
      <c r="D43" s="186"/>
      <c r="E43" s="186"/>
      <c r="F43" s="186"/>
      <c r="G43" s="186"/>
      <c r="H43" s="186"/>
      <c r="I43" s="186"/>
      <c r="J43" s="186"/>
      <c r="K43" s="186"/>
      <c r="L43" s="186"/>
      <c r="M43" s="186"/>
    </row>
    <row r="44" spans="2:13" hidden="1">
      <c r="B44" s="186"/>
      <c r="C44" s="186"/>
      <c r="D44" s="186"/>
      <c r="E44" s="186"/>
      <c r="F44" s="186"/>
      <c r="G44" s="186"/>
      <c r="H44" s="186"/>
      <c r="I44" s="186"/>
      <c r="J44" s="186"/>
      <c r="K44" s="186"/>
      <c r="L44" s="186"/>
      <c r="M44" s="186"/>
    </row>
    <row r="45" spans="2:13" hidden="1">
      <c r="B45" s="186"/>
      <c r="C45" s="186"/>
      <c r="D45" s="186"/>
      <c r="E45" s="186"/>
      <c r="F45" s="186"/>
      <c r="G45" s="186"/>
      <c r="H45" s="186"/>
      <c r="I45" s="186"/>
      <c r="J45" s="186"/>
      <c r="K45" s="186"/>
      <c r="L45" s="186"/>
      <c r="M45" s="186"/>
    </row>
    <row r="46" spans="2:13" hidden="1">
      <c r="B46" s="186"/>
      <c r="C46" s="186"/>
      <c r="D46" s="186"/>
      <c r="E46" s="186"/>
      <c r="F46" s="186"/>
      <c r="G46" s="186"/>
      <c r="H46" s="186"/>
      <c r="I46" s="186"/>
      <c r="J46" s="186"/>
      <c r="K46" s="186"/>
      <c r="L46" s="186"/>
      <c r="M46" s="186"/>
    </row>
    <row r="47" spans="2:13" hidden="1">
      <c r="B47" s="186"/>
      <c r="C47" s="186"/>
      <c r="D47" s="186"/>
      <c r="E47" s="186"/>
      <c r="F47" s="186"/>
      <c r="G47" s="186"/>
      <c r="H47" s="186"/>
      <c r="I47" s="186"/>
      <c r="J47" s="186"/>
      <c r="K47" s="186"/>
      <c r="L47" s="186"/>
      <c r="M47" s="186"/>
    </row>
    <row r="48" spans="2:13" hidden="1">
      <c r="B48" s="186"/>
      <c r="C48" s="186"/>
      <c r="D48" s="186"/>
      <c r="E48" s="186"/>
      <c r="F48" s="186"/>
      <c r="G48" s="186"/>
      <c r="H48" s="186"/>
      <c r="I48" s="186"/>
      <c r="J48" s="186"/>
      <c r="K48" s="186"/>
      <c r="L48" s="186"/>
      <c r="M48" s="186"/>
    </row>
    <row r="49" spans="2:13" hidden="1">
      <c r="B49" s="186"/>
      <c r="C49" s="186"/>
      <c r="D49" s="186"/>
      <c r="E49" s="186"/>
      <c r="F49" s="186"/>
      <c r="G49" s="186"/>
      <c r="H49" s="186"/>
      <c r="I49" s="186"/>
      <c r="J49" s="186"/>
      <c r="K49" s="186"/>
      <c r="L49" s="186"/>
      <c r="M49" s="186"/>
    </row>
    <row r="50" spans="2:13" hidden="1">
      <c r="B50" s="186"/>
      <c r="C50" s="186"/>
      <c r="D50" s="186"/>
      <c r="E50" s="186"/>
      <c r="F50" s="186"/>
      <c r="G50" s="186"/>
      <c r="H50" s="186"/>
      <c r="I50" s="186"/>
      <c r="J50" s="186"/>
      <c r="K50" s="186"/>
      <c r="L50" s="186"/>
      <c r="M50" s="186"/>
    </row>
    <row r="51" spans="2:13" hidden="1">
      <c r="B51" s="186"/>
      <c r="C51" s="186"/>
      <c r="D51" s="186"/>
      <c r="E51" s="186"/>
      <c r="F51" s="186"/>
      <c r="G51" s="186"/>
      <c r="H51" s="186"/>
      <c r="I51" s="186"/>
      <c r="J51" s="186"/>
      <c r="K51" s="186"/>
      <c r="L51" s="186"/>
      <c r="M51" s="186"/>
    </row>
    <row r="52" spans="2:13" hidden="1">
      <c r="B52" s="186"/>
      <c r="C52" s="186"/>
      <c r="D52" s="186"/>
      <c r="E52" s="186"/>
      <c r="F52" s="186"/>
      <c r="G52" s="186"/>
      <c r="H52" s="186"/>
      <c r="I52" s="186"/>
      <c r="J52" s="186"/>
      <c r="K52" s="186"/>
      <c r="L52" s="186"/>
      <c r="M52" s="186"/>
    </row>
    <row r="53" spans="2:13" hidden="1">
      <c r="B53" s="186"/>
      <c r="C53" s="186"/>
      <c r="D53" s="186"/>
      <c r="E53" s="186"/>
      <c r="F53" s="186"/>
      <c r="G53" s="186"/>
      <c r="H53" s="186"/>
      <c r="I53" s="186"/>
      <c r="J53" s="186"/>
      <c r="K53" s="186"/>
      <c r="L53" s="186"/>
      <c r="M53" s="186"/>
    </row>
    <row r="54" spans="2:13" hidden="1">
      <c r="B54" s="186"/>
      <c r="C54" s="186"/>
      <c r="D54" s="186"/>
      <c r="E54" s="186"/>
      <c r="F54" s="186"/>
      <c r="G54" s="186"/>
      <c r="H54" s="186"/>
      <c r="I54" s="186"/>
      <c r="J54" s="186"/>
      <c r="K54" s="186"/>
      <c r="L54" s="186"/>
      <c r="M54" s="186"/>
    </row>
    <row r="55" spans="2:13" hidden="1">
      <c r="B55" s="186"/>
      <c r="C55" s="186"/>
      <c r="D55" s="186"/>
      <c r="E55" s="186"/>
      <c r="F55" s="186"/>
      <c r="G55" s="186"/>
      <c r="H55" s="186"/>
      <c r="I55" s="186"/>
      <c r="J55" s="186"/>
      <c r="K55" s="186"/>
      <c r="L55" s="186"/>
      <c r="M55" s="186"/>
    </row>
    <row r="56" spans="2:13" hidden="1">
      <c r="B56" s="186"/>
      <c r="C56" s="186"/>
      <c r="D56" s="186"/>
      <c r="E56" s="186"/>
      <c r="F56" s="186"/>
      <c r="G56" s="186"/>
      <c r="H56" s="186"/>
      <c r="I56" s="186"/>
      <c r="J56" s="186"/>
      <c r="K56" s="186"/>
      <c r="L56" s="186"/>
      <c r="M56" s="186"/>
    </row>
    <row r="57" spans="2:13" hidden="1">
      <c r="B57" s="186"/>
      <c r="C57" s="186"/>
      <c r="D57" s="186"/>
      <c r="E57" s="186"/>
      <c r="F57" s="186"/>
      <c r="G57" s="186"/>
      <c r="H57" s="186"/>
      <c r="I57" s="186"/>
      <c r="J57" s="186"/>
      <c r="K57" s="186"/>
      <c r="L57" s="186"/>
      <c r="M57" s="186"/>
    </row>
    <row r="58" spans="2:13" hidden="1">
      <c r="B58" s="186"/>
      <c r="C58" s="186"/>
      <c r="D58" s="186"/>
      <c r="E58" s="186"/>
      <c r="F58" s="186"/>
      <c r="G58" s="186"/>
      <c r="H58" s="186"/>
      <c r="I58" s="186"/>
      <c r="J58" s="186"/>
      <c r="K58" s="186"/>
      <c r="L58" s="186"/>
      <c r="M58" s="186"/>
    </row>
    <row r="59" spans="2:13" hidden="1">
      <c r="B59" s="186"/>
      <c r="C59" s="186"/>
      <c r="D59" s="186"/>
      <c r="E59" s="186"/>
      <c r="F59" s="186"/>
      <c r="G59" s="186"/>
      <c r="H59" s="186"/>
      <c r="I59" s="186"/>
      <c r="J59" s="186"/>
      <c r="K59" s="186"/>
      <c r="L59" s="186"/>
      <c r="M59" s="186"/>
    </row>
    <row r="60" spans="2:13" hidden="1">
      <c r="B60" s="186"/>
      <c r="C60" s="186"/>
      <c r="D60" s="186"/>
      <c r="E60" s="186"/>
      <c r="F60" s="186"/>
      <c r="G60" s="186"/>
      <c r="H60" s="186"/>
      <c r="I60" s="186"/>
      <c r="J60" s="186"/>
      <c r="K60" s="186"/>
      <c r="L60" s="186"/>
      <c r="M60" s="186"/>
    </row>
    <row r="61" spans="2:13" hidden="1">
      <c r="B61" s="186"/>
      <c r="C61" s="186"/>
      <c r="D61" s="186"/>
      <c r="E61" s="186"/>
      <c r="F61" s="186"/>
      <c r="G61" s="186"/>
      <c r="H61" s="186"/>
      <c r="I61" s="186"/>
      <c r="J61" s="186"/>
      <c r="K61" s="186"/>
      <c r="L61" s="186"/>
      <c r="M61" s="186"/>
    </row>
    <row r="62" spans="2:13" hidden="1">
      <c r="B62" s="186"/>
      <c r="C62" s="186"/>
      <c r="D62" s="186"/>
      <c r="E62" s="186"/>
      <c r="F62" s="186"/>
      <c r="G62" s="186"/>
      <c r="H62" s="186"/>
      <c r="I62" s="186"/>
      <c r="J62" s="186"/>
      <c r="K62" s="186"/>
      <c r="L62" s="186"/>
      <c r="M62" s="186"/>
    </row>
    <row r="63" spans="2:13" hidden="1">
      <c r="B63" s="186"/>
      <c r="C63" s="186"/>
      <c r="D63" s="186"/>
      <c r="E63" s="186"/>
      <c r="F63" s="186"/>
      <c r="G63" s="186"/>
      <c r="H63" s="186"/>
      <c r="I63" s="186"/>
      <c r="J63" s="186"/>
      <c r="K63" s="186"/>
      <c r="L63" s="186"/>
      <c r="M63" s="186"/>
    </row>
    <row r="64" spans="2:13" hidden="1">
      <c r="B64" s="186"/>
      <c r="C64" s="186"/>
      <c r="D64" s="186"/>
      <c r="E64" s="186"/>
      <c r="F64" s="186"/>
      <c r="G64" s="186"/>
      <c r="H64" s="186"/>
      <c r="I64" s="186"/>
      <c r="J64" s="186"/>
      <c r="K64" s="186"/>
      <c r="L64" s="186"/>
      <c r="M64" s="186"/>
    </row>
    <row r="65" spans="2:13" hidden="1">
      <c r="B65" s="186"/>
      <c r="C65" s="186"/>
      <c r="D65" s="186"/>
      <c r="E65" s="186"/>
      <c r="F65" s="186"/>
      <c r="G65" s="186"/>
      <c r="H65" s="186"/>
      <c r="I65" s="186"/>
      <c r="J65" s="186"/>
      <c r="K65" s="186"/>
      <c r="L65" s="186"/>
      <c r="M65" s="186"/>
    </row>
    <row r="66" spans="2:13" hidden="1">
      <c r="B66" s="186"/>
      <c r="C66" s="186"/>
      <c r="D66" s="186"/>
      <c r="E66" s="186"/>
      <c r="F66" s="186"/>
      <c r="G66" s="186"/>
      <c r="H66" s="186"/>
      <c r="I66" s="186"/>
      <c r="J66" s="186"/>
      <c r="K66" s="186"/>
      <c r="L66" s="186"/>
      <c r="M66" s="186"/>
    </row>
    <row r="67" spans="2:13" hidden="1">
      <c r="B67" s="186"/>
      <c r="C67" s="186"/>
      <c r="D67" s="186"/>
      <c r="E67" s="186"/>
      <c r="F67" s="186"/>
      <c r="G67" s="186"/>
      <c r="H67" s="186"/>
      <c r="I67" s="186"/>
      <c r="J67" s="186"/>
      <c r="K67" s="186"/>
      <c r="L67" s="186"/>
      <c r="M67" s="186"/>
    </row>
    <row r="68" spans="2:13" hidden="1">
      <c r="B68" s="186"/>
      <c r="C68" s="186"/>
      <c r="D68" s="186"/>
      <c r="E68" s="186"/>
      <c r="F68" s="186"/>
      <c r="G68" s="186"/>
      <c r="H68" s="186"/>
      <c r="I68" s="186"/>
      <c r="J68" s="186"/>
      <c r="K68" s="186"/>
      <c r="L68" s="186"/>
      <c r="M68" s="186"/>
    </row>
    <row r="69" spans="2:13" hidden="1">
      <c r="B69" s="186"/>
      <c r="C69" s="186"/>
      <c r="D69" s="186"/>
      <c r="E69" s="186"/>
      <c r="F69" s="186"/>
      <c r="G69" s="186"/>
      <c r="H69" s="186"/>
      <c r="I69" s="186"/>
      <c r="J69" s="186"/>
      <c r="K69" s="186"/>
      <c r="L69" s="186"/>
      <c r="M69" s="186"/>
    </row>
    <row r="70" spans="2:13" hidden="1">
      <c r="B70" s="186"/>
      <c r="C70" s="186"/>
      <c r="D70" s="186"/>
      <c r="E70" s="186"/>
      <c r="F70" s="186"/>
      <c r="G70" s="186"/>
      <c r="H70" s="186"/>
      <c r="I70" s="186"/>
      <c r="J70" s="186"/>
      <c r="K70" s="186"/>
      <c r="L70" s="186"/>
      <c r="M70" s="186"/>
    </row>
    <row r="71" spans="2:13" hidden="1">
      <c r="B71" s="186"/>
      <c r="C71" s="186"/>
      <c r="D71" s="186"/>
      <c r="E71" s="186"/>
      <c r="F71" s="186"/>
      <c r="G71" s="186"/>
      <c r="H71" s="186"/>
      <c r="I71" s="186"/>
      <c r="J71" s="186"/>
      <c r="K71" s="186"/>
      <c r="L71" s="186"/>
      <c r="M71" s="186"/>
    </row>
    <row r="72" spans="2:13" hidden="1">
      <c r="B72" s="186"/>
      <c r="C72" s="186"/>
      <c r="D72" s="186"/>
      <c r="E72" s="186"/>
      <c r="F72" s="186"/>
      <c r="G72" s="186"/>
      <c r="H72" s="186"/>
      <c r="I72" s="186"/>
      <c r="J72" s="186"/>
      <c r="K72" s="186"/>
      <c r="L72" s="186"/>
      <c r="M72" s="186"/>
    </row>
    <row r="73" spans="2:13" hidden="1">
      <c r="B73" s="186"/>
      <c r="C73" s="186"/>
      <c r="D73" s="186"/>
      <c r="E73" s="186"/>
      <c r="F73" s="186"/>
      <c r="G73" s="186"/>
      <c r="H73" s="186"/>
      <c r="I73" s="186"/>
      <c r="J73" s="186"/>
      <c r="K73" s="186"/>
      <c r="L73" s="186"/>
      <c r="M73" s="186"/>
    </row>
    <row r="74" spans="2:13" hidden="1">
      <c r="B74" s="186"/>
      <c r="C74" s="186"/>
      <c r="D74" s="186"/>
      <c r="E74" s="186"/>
      <c r="F74" s="186"/>
      <c r="G74" s="186"/>
      <c r="H74" s="186"/>
      <c r="I74" s="186"/>
      <c r="J74" s="186"/>
      <c r="K74" s="186"/>
      <c r="L74" s="186"/>
      <c r="M74" s="186"/>
    </row>
    <row r="75" spans="2:13" hidden="1">
      <c r="B75" s="186"/>
      <c r="C75" s="186"/>
      <c r="D75" s="186"/>
      <c r="E75" s="186"/>
      <c r="F75" s="186"/>
      <c r="G75" s="186"/>
      <c r="H75" s="186"/>
      <c r="I75" s="186"/>
      <c r="J75" s="186"/>
      <c r="K75" s="186"/>
      <c r="L75" s="186"/>
      <c r="M75" s="186"/>
    </row>
    <row r="76" spans="2:13" hidden="1">
      <c r="B76" s="186"/>
      <c r="C76" s="186"/>
      <c r="D76" s="186"/>
      <c r="E76" s="186"/>
      <c r="F76" s="186"/>
      <c r="G76" s="186"/>
      <c r="H76" s="186"/>
      <c r="I76" s="186"/>
      <c r="J76" s="186"/>
      <c r="K76" s="186"/>
      <c r="L76" s="186"/>
      <c r="M76" s="186"/>
    </row>
    <row r="77" spans="2:13" hidden="1">
      <c r="B77" s="186"/>
      <c r="C77" s="186"/>
      <c r="D77" s="186"/>
      <c r="E77" s="186"/>
      <c r="F77" s="186"/>
      <c r="G77" s="186"/>
      <c r="H77" s="186"/>
      <c r="I77" s="186"/>
      <c r="J77" s="186"/>
      <c r="K77" s="186"/>
      <c r="L77" s="186"/>
      <c r="M77" s="186"/>
    </row>
    <row r="78" spans="2:13" hidden="1">
      <c r="B78" s="186"/>
      <c r="C78" s="186"/>
      <c r="D78" s="186"/>
      <c r="E78" s="186"/>
      <c r="F78" s="186"/>
      <c r="G78" s="186"/>
      <c r="H78" s="186"/>
      <c r="I78" s="186"/>
      <c r="J78" s="186"/>
      <c r="K78" s="186"/>
      <c r="L78" s="186"/>
      <c r="M78" s="186"/>
    </row>
    <row r="79" spans="2:13" hidden="1">
      <c r="B79" s="186"/>
      <c r="C79" s="186"/>
      <c r="D79" s="186"/>
      <c r="E79" s="186"/>
      <c r="F79" s="186"/>
      <c r="G79" s="186"/>
      <c r="H79" s="186"/>
      <c r="I79" s="186"/>
      <c r="J79" s="186"/>
      <c r="K79" s="186"/>
      <c r="L79" s="186"/>
      <c r="M79" s="186"/>
    </row>
    <row r="80" spans="2:13" hidden="1">
      <c r="B80" s="186"/>
      <c r="C80" s="186"/>
      <c r="D80" s="186"/>
      <c r="E80" s="186"/>
      <c r="F80" s="186"/>
      <c r="G80" s="186"/>
      <c r="H80" s="186"/>
      <c r="I80" s="186"/>
      <c r="J80" s="186"/>
      <c r="K80" s="186"/>
      <c r="L80" s="186"/>
      <c r="M80" s="186"/>
    </row>
    <row r="81" spans="2:13" hidden="1">
      <c r="B81" s="186"/>
      <c r="C81" s="186"/>
      <c r="D81" s="186"/>
      <c r="E81" s="186"/>
      <c r="F81" s="186"/>
      <c r="G81" s="186"/>
      <c r="H81" s="186"/>
      <c r="I81" s="186"/>
      <c r="J81" s="186"/>
      <c r="K81" s="186"/>
      <c r="L81" s="186"/>
      <c r="M81" s="186"/>
    </row>
    <row r="82" spans="2:13" hidden="1">
      <c r="B82" s="186"/>
      <c r="C82" s="186"/>
      <c r="D82" s="186"/>
      <c r="E82" s="186"/>
      <c r="F82" s="186"/>
      <c r="G82" s="186"/>
      <c r="H82" s="186"/>
      <c r="I82" s="186"/>
      <c r="J82" s="186"/>
      <c r="K82" s="186"/>
      <c r="L82" s="186"/>
      <c r="M82" s="186"/>
    </row>
    <row r="83" spans="2:13" hidden="1">
      <c r="B83" s="186"/>
      <c r="C83" s="186"/>
      <c r="D83" s="186"/>
      <c r="E83" s="186"/>
      <c r="F83" s="186"/>
      <c r="G83" s="186"/>
      <c r="H83" s="186"/>
      <c r="I83" s="186"/>
      <c r="J83" s="186"/>
      <c r="K83" s="186"/>
      <c r="L83" s="186"/>
      <c r="M83" s="186"/>
    </row>
  </sheetData>
  <mergeCells count="11">
    <mergeCell ref="B3:K3"/>
    <mergeCell ref="B30:C30"/>
    <mergeCell ref="B31:K31"/>
    <mergeCell ref="B28:C28"/>
    <mergeCell ref="B29:K29"/>
    <mergeCell ref="B4:B6"/>
    <mergeCell ref="C4:C6"/>
    <mergeCell ref="D4:E5"/>
    <mergeCell ref="F4:G5"/>
    <mergeCell ref="H4:I5"/>
    <mergeCell ref="J4:K5"/>
  </mergeCells>
  <printOptions horizontalCentered="1" verticalCentered="1"/>
  <pageMargins left="0.35433070866141736" right="0.15748031496062992" top="0.39370078740157483" bottom="0.72" header="0.59055118110236227" footer="0.39370078740157483"/>
  <pageSetup paperSize="9" scale="91" orientation="landscape" r:id="rId1"/>
  <headerFooter alignWithMargins="0">
    <oddFooter>&amp;L&amp;7DGO/DSConta-»DGCI</oddFooter>
  </headerFooter>
  <drawing r:id="rId2"/>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97C7B-9F16-4C21-94DB-0C4C7199927E}">
  <sheetPr codeName="Folha161">
    <tabColor rgb="FF0035BA"/>
    <pageSetUpPr fitToPage="1"/>
  </sheetPr>
  <dimension ref="A1:Q37"/>
  <sheetViews>
    <sheetView showGridLines="0" zoomScaleNormal="100" workbookViewId="0">
      <selection activeCell="B4" sqref="B4:L4"/>
    </sheetView>
  </sheetViews>
  <sheetFormatPr baseColWidth="10" defaultColWidth="0" defaultRowHeight="14" zeroHeight="1"/>
  <cols>
    <col min="1" max="1" width="8.5" style="228" customWidth="1"/>
    <col min="2" max="2" width="9.6640625" style="228" customWidth="1"/>
    <col min="3" max="3" width="53" style="228" customWidth="1"/>
    <col min="4" max="4" width="29.5" style="228" bestFit="1" customWidth="1"/>
    <col min="5" max="5" width="9.33203125" style="228" customWidth="1"/>
    <col min="6" max="6" width="6.5" style="228" customWidth="1"/>
    <col min="7" max="7" width="9.33203125" style="228" customWidth="1"/>
    <col min="8" max="8" width="6.5" style="228" customWidth="1"/>
    <col min="9" max="9" width="9.33203125" style="228" customWidth="1"/>
    <col min="10" max="10" width="6.5" style="228" customWidth="1"/>
    <col min="11" max="11" width="9.33203125" style="228" customWidth="1"/>
    <col min="12" max="12" width="6.5" style="228" customWidth="1"/>
    <col min="13" max="13" width="9.33203125" style="228" bestFit="1" customWidth="1"/>
    <col min="14" max="17" width="0" style="228" hidden="1" customWidth="1"/>
    <col min="18" max="16384" width="8.5" style="228" hidden="1"/>
  </cols>
  <sheetData>
    <row r="1" spans="1:15" customFormat="1" ht="100" customHeight="1">
      <c r="A1" s="42" t="s">
        <v>50</v>
      </c>
    </row>
    <row r="2" spans="1:15" s="9" customFormat="1" ht="16">
      <c r="B2" s="9" t="s">
        <v>5454</v>
      </c>
    </row>
    <row r="3" spans="1:15" s="10" customFormat="1" ht="16">
      <c r="B3" s="940" t="s">
        <v>2168</v>
      </c>
      <c r="C3" s="940"/>
      <c r="D3" s="940"/>
      <c r="E3" s="940"/>
      <c r="F3" s="940"/>
      <c r="G3" s="940"/>
      <c r="H3" s="940"/>
      <c r="I3" s="940"/>
      <c r="J3" s="940"/>
      <c r="K3" s="940"/>
      <c r="L3" s="940"/>
    </row>
    <row r="4" spans="1:15" customFormat="1" ht="14.5" customHeight="1">
      <c r="A4" s="10"/>
      <c r="B4" s="790" t="s">
        <v>51</v>
      </c>
      <c r="C4" s="790"/>
      <c r="D4" s="790"/>
      <c r="E4" s="790"/>
      <c r="F4" s="790"/>
      <c r="G4" s="790"/>
      <c r="H4" s="790"/>
      <c r="I4" s="790"/>
      <c r="J4" s="790"/>
      <c r="K4" s="790"/>
      <c r="L4" s="790"/>
      <c r="M4" s="262"/>
    </row>
    <row r="5" spans="1:15" ht="12.75" customHeight="1">
      <c r="B5" s="797" t="s">
        <v>1364</v>
      </c>
      <c r="C5" s="797" t="s">
        <v>1365</v>
      </c>
      <c r="D5" s="797" t="s">
        <v>1875</v>
      </c>
      <c r="E5" s="797">
        <v>2021</v>
      </c>
      <c r="F5" s="827"/>
      <c r="G5" s="797">
        <v>2022</v>
      </c>
      <c r="H5" s="827"/>
      <c r="I5" s="797">
        <v>2023</v>
      </c>
      <c r="J5" s="827"/>
      <c r="K5" s="797" t="s">
        <v>1154</v>
      </c>
      <c r="L5" s="797"/>
    </row>
    <row r="6" spans="1:15" ht="12.75" customHeight="1">
      <c r="B6" s="797"/>
      <c r="C6" s="797"/>
      <c r="D6" s="797"/>
      <c r="E6" s="827"/>
      <c r="F6" s="827"/>
      <c r="G6" s="827"/>
      <c r="H6" s="827"/>
      <c r="I6" s="827"/>
      <c r="J6" s="827"/>
      <c r="K6" s="797"/>
      <c r="L6" s="797"/>
    </row>
    <row r="7" spans="1:15" ht="12.75" customHeight="1">
      <c r="B7" s="797"/>
      <c r="C7" s="797"/>
      <c r="D7" s="797"/>
      <c r="E7" s="11" t="s">
        <v>83</v>
      </c>
      <c r="F7" s="11" t="s">
        <v>84</v>
      </c>
      <c r="G7" s="11" t="s">
        <v>83</v>
      </c>
      <c r="H7" s="11" t="s">
        <v>84</v>
      </c>
      <c r="I7" s="11" t="s">
        <v>83</v>
      </c>
      <c r="J7" s="11" t="s">
        <v>84</v>
      </c>
      <c r="K7" s="11" t="s">
        <v>83</v>
      </c>
      <c r="L7" s="11" t="s">
        <v>84</v>
      </c>
    </row>
    <row r="8" spans="1:15" ht="12.75" customHeight="1">
      <c r="B8" s="43" t="s">
        <v>1612</v>
      </c>
      <c r="C8" s="258" t="s">
        <v>57</v>
      </c>
      <c r="D8" s="258"/>
      <c r="E8" s="24"/>
      <c r="F8" s="24"/>
      <c r="G8" s="24"/>
      <c r="H8" s="24"/>
      <c r="I8" s="24"/>
      <c r="J8" s="24"/>
      <c r="K8" s="24"/>
      <c r="L8" s="24"/>
      <c r="M8" s="186"/>
      <c r="N8" s="186"/>
      <c r="O8" s="186"/>
    </row>
    <row r="9" spans="1:15" ht="12.75" customHeight="1">
      <c r="B9" s="43" t="s">
        <v>1876</v>
      </c>
      <c r="C9" s="258" t="s">
        <v>1877</v>
      </c>
      <c r="D9" s="258"/>
      <c r="E9" s="24"/>
      <c r="F9" s="24"/>
      <c r="G9" s="24"/>
      <c r="H9" s="24"/>
      <c r="I9" s="24"/>
      <c r="J9" s="24"/>
      <c r="K9" s="24"/>
      <c r="L9" s="24"/>
      <c r="M9" s="186"/>
      <c r="N9" s="186"/>
      <c r="O9" s="186"/>
    </row>
    <row r="10" spans="1:15" ht="26">
      <c r="B10" s="43" t="s">
        <v>1878</v>
      </c>
      <c r="C10" s="258" t="s">
        <v>1879</v>
      </c>
      <c r="D10" s="258" t="s">
        <v>1880</v>
      </c>
      <c r="E10" s="24">
        <v>27.975950000000001</v>
      </c>
      <c r="F10" s="24">
        <f t="shared" ref="F10:F21" si="0">IF(ABS(E10)&gt;0.0045,E10/E$22*100,"---")</f>
        <v>10.856619759085607</v>
      </c>
      <c r="G10" s="24">
        <v>22.487072999999999</v>
      </c>
      <c r="H10" s="24">
        <f t="shared" ref="H10:H21" si="1">IF(ABS(G10)&gt;0.0045,G10/G$22*100,"---")</f>
        <v>7.2454294705274354</v>
      </c>
      <c r="I10" s="24">
        <v>26.944568</v>
      </c>
      <c r="J10" s="24">
        <f t="shared" ref="J10:J21" si="2">IF(ABS(I10)&gt;0.0045,I10/I$22*100,"---")</f>
        <v>6.1518776619341153</v>
      </c>
      <c r="K10" s="24">
        <f t="shared" ref="K10:K21" si="3">I10-G10</f>
        <v>4.4574950000000015</v>
      </c>
      <c r="L10" s="24">
        <f t="shared" ref="L10:L21" si="4">IF(ABS(G10)&gt;0.0045,K10/G10*100,"---")</f>
        <v>19.822477562998092</v>
      </c>
      <c r="M10" s="192"/>
      <c r="N10" s="186"/>
      <c r="O10" s="186"/>
    </row>
    <row r="11" spans="1:15" ht="26">
      <c r="B11" s="43" t="s">
        <v>1881</v>
      </c>
      <c r="C11" s="258" t="s">
        <v>1882</v>
      </c>
      <c r="D11" s="258" t="s">
        <v>1883</v>
      </c>
      <c r="E11" s="24">
        <v>29.033595999999999</v>
      </c>
      <c r="F11" s="24">
        <f t="shared" si="0"/>
        <v>11.267060171715663</v>
      </c>
      <c r="G11" s="24">
        <v>75.310717999999994</v>
      </c>
      <c r="H11" s="24">
        <f t="shared" si="1"/>
        <v>24.265429993658181</v>
      </c>
      <c r="I11" s="24">
        <v>210.809291</v>
      </c>
      <c r="J11" s="24">
        <f t="shared" si="2"/>
        <v>48.131147184511121</v>
      </c>
      <c r="K11" s="24">
        <f t="shared" si="3"/>
        <v>135.49857300000002</v>
      </c>
      <c r="L11" s="24">
        <f t="shared" si="4"/>
        <v>179.91937482258507</v>
      </c>
      <c r="M11" s="192"/>
      <c r="N11" s="186"/>
      <c r="O11" s="186"/>
    </row>
    <row r="12" spans="1:15" ht="26">
      <c r="B12" s="43" t="s">
        <v>1884</v>
      </c>
      <c r="C12" s="258" t="s">
        <v>1885</v>
      </c>
      <c r="D12" s="258" t="s">
        <v>1886</v>
      </c>
      <c r="E12" s="24">
        <v>2.483276</v>
      </c>
      <c r="F12" s="24">
        <f t="shared" si="0"/>
        <v>0.96368428199446554</v>
      </c>
      <c r="G12" s="24">
        <v>2.8014410000000001</v>
      </c>
      <c r="H12" s="24">
        <f t="shared" si="1"/>
        <v>0.90263606923603845</v>
      </c>
      <c r="I12" s="24">
        <v>4.3847529999999999</v>
      </c>
      <c r="J12" s="24">
        <f t="shared" si="2"/>
        <v>1.0011095384345592</v>
      </c>
      <c r="K12" s="24">
        <f t="shared" si="3"/>
        <v>1.5833119999999998</v>
      </c>
      <c r="L12" s="24">
        <f t="shared" si="4"/>
        <v>56.517770675877152</v>
      </c>
      <c r="M12" s="192"/>
      <c r="N12" s="186"/>
      <c r="O12" s="186"/>
    </row>
    <row r="13" spans="1:15" ht="26">
      <c r="B13" s="43" t="s">
        <v>1887</v>
      </c>
      <c r="C13" s="258" t="s">
        <v>1888</v>
      </c>
      <c r="D13" s="258" t="s">
        <v>1889</v>
      </c>
      <c r="E13" s="24">
        <v>9.5672960000000007</v>
      </c>
      <c r="F13" s="24">
        <f t="shared" si="0"/>
        <v>3.7127781110067994</v>
      </c>
      <c r="G13" s="24">
        <v>7.4988419999999998</v>
      </c>
      <c r="H13" s="24">
        <f t="shared" si="1"/>
        <v>2.4161584222912826</v>
      </c>
      <c r="I13" s="24">
        <v>8.1878309999999992</v>
      </c>
      <c r="J13" s="24">
        <f t="shared" si="2"/>
        <v>1.8694133314214447</v>
      </c>
      <c r="K13" s="24">
        <f t="shared" si="3"/>
        <v>0.68898899999999941</v>
      </c>
      <c r="L13" s="24">
        <f t="shared" si="4"/>
        <v>9.187938617722569</v>
      </c>
      <c r="M13" s="192"/>
      <c r="N13" s="186"/>
      <c r="O13" s="186"/>
    </row>
    <row r="14" spans="1:15" ht="39">
      <c r="B14" s="43" t="s">
        <v>1890</v>
      </c>
      <c r="C14" s="258" t="s">
        <v>1891</v>
      </c>
      <c r="D14" s="258" t="s">
        <v>1892</v>
      </c>
      <c r="E14" s="24">
        <v>98.727778000000001</v>
      </c>
      <c r="F14" s="24">
        <f t="shared" si="0"/>
        <v>38.313263549778185</v>
      </c>
      <c r="G14" s="24">
        <v>73.681346000000005</v>
      </c>
      <c r="H14" s="24">
        <f t="shared" si="1"/>
        <v>23.740439484344133</v>
      </c>
      <c r="I14" s="24">
        <v>71.275064</v>
      </c>
      <c r="J14" s="24">
        <f t="shared" si="2"/>
        <v>16.273241941549198</v>
      </c>
      <c r="K14" s="24">
        <f t="shared" si="3"/>
        <v>-2.4062820000000045</v>
      </c>
      <c r="L14" s="24">
        <f t="shared" si="4"/>
        <v>-3.265795388699881</v>
      </c>
      <c r="M14" s="192"/>
      <c r="N14" s="186"/>
      <c r="O14" s="186"/>
    </row>
    <row r="15" spans="1:15">
      <c r="B15" s="43" t="s">
        <v>1893</v>
      </c>
      <c r="C15" s="258" t="s">
        <v>1894</v>
      </c>
      <c r="D15" s="258" t="s">
        <v>1895</v>
      </c>
      <c r="E15" s="24">
        <v>4.0290689999999998</v>
      </c>
      <c r="F15" s="24">
        <f t="shared" si="0"/>
        <v>1.5635597760261681</v>
      </c>
      <c r="G15" s="24">
        <v>2.7709959999999998</v>
      </c>
      <c r="H15" s="24">
        <f t="shared" si="1"/>
        <v>0.89282656222593493</v>
      </c>
      <c r="I15" s="24">
        <v>2.4860869999999999</v>
      </c>
      <c r="J15" s="24">
        <f t="shared" si="2"/>
        <v>0.56761359398765632</v>
      </c>
      <c r="K15" s="24">
        <f t="shared" si="3"/>
        <v>-0.28490899999999986</v>
      </c>
      <c r="L15" s="24">
        <f t="shared" si="4"/>
        <v>-10.281826462398353</v>
      </c>
      <c r="M15" s="192"/>
      <c r="N15" s="186"/>
      <c r="O15" s="186"/>
    </row>
    <row r="16" spans="1:15" ht="26">
      <c r="B16" s="43" t="s">
        <v>1896</v>
      </c>
      <c r="C16" s="258" t="s">
        <v>1897</v>
      </c>
      <c r="D16" s="258" t="s">
        <v>1898</v>
      </c>
      <c r="E16" s="24">
        <v>1.923502</v>
      </c>
      <c r="F16" s="24">
        <f t="shared" si="0"/>
        <v>0.74645292902799298</v>
      </c>
      <c r="G16" s="24">
        <v>2.144279</v>
      </c>
      <c r="H16" s="24">
        <f t="shared" si="1"/>
        <v>0.69089570970988978</v>
      </c>
      <c r="I16" s="24">
        <v>1.6046149999999999</v>
      </c>
      <c r="J16" s="24">
        <f t="shared" si="2"/>
        <v>0.36635937805736607</v>
      </c>
      <c r="K16" s="24">
        <f t="shared" si="3"/>
        <v>-0.53966400000000014</v>
      </c>
      <c r="L16" s="24">
        <f t="shared" si="4"/>
        <v>-25.167620444914125</v>
      </c>
      <c r="M16" s="192"/>
      <c r="N16" s="186"/>
      <c r="O16" s="186"/>
    </row>
    <row r="17" spans="1:15">
      <c r="B17" s="43" t="s">
        <v>1899</v>
      </c>
      <c r="C17" s="258" t="s">
        <v>1900</v>
      </c>
      <c r="D17" s="258" t="s">
        <v>1901</v>
      </c>
      <c r="E17" s="24">
        <v>10.130417</v>
      </c>
      <c r="F17" s="24">
        <f t="shared" si="0"/>
        <v>3.9313083334069696</v>
      </c>
      <c r="G17" s="24">
        <v>1.5956600000000001</v>
      </c>
      <c r="H17" s="24">
        <f t="shared" si="1"/>
        <v>0.51412836116740535</v>
      </c>
      <c r="I17" s="24">
        <v>0</v>
      </c>
      <c r="J17" s="24" t="str">
        <f t="shared" si="2"/>
        <v>---</v>
      </c>
      <c r="K17" s="24">
        <f t="shared" si="3"/>
        <v>-1.5956600000000001</v>
      </c>
      <c r="L17" s="24">
        <f t="shared" si="4"/>
        <v>-100</v>
      </c>
      <c r="M17" s="192"/>
      <c r="N17" s="186"/>
      <c r="O17" s="186"/>
    </row>
    <row r="18" spans="1:15">
      <c r="B18" s="43" t="s">
        <v>1902</v>
      </c>
      <c r="C18" s="258" t="s">
        <v>1903</v>
      </c>
      <c r="D18" s="258" t="s">
        <v>1904</v>
      </c>
      <c r="E18" s="24">
        <v>0.18958800000000001</v>
      </c>
      <c r="F18" s="24">
        <f t="shared" si="0"/>
        <v>7.3573366655485223E-2</v>
      </c>
      <c r="G18" s="24">
        <v>53.800984</v>
      </c>
      <c r="H18" s="24">
        <f t="shared" si="1"/>
        <v>17.334903258284218</v>
      </c>
      <c r="I18" s="24">
        <v>25.370987</v>
      </c>
      <c r="J18" s="24">
        <f t="shared" si="2"/>
        <v>5.7926038445493289</v>
      </c>
      <c r="K18" s="24">
        <f t="shared" si="3"/>
        <v>-28.429997</v>
      </c>
      <c r="L18" s="24">
        <f t="shared" si="4"/>
        <v>-52.842894100226864</v>
      </c>
      <c r="M18" s="192"/>
      <c r="N18" s="186"/>
      <c r="O18" s="186"/>
    </row>
    <row r="19" spans="1:15" ht="26">
      <c r="B19" s="43" t="s">
        <v>1905</v>
      </c>
      <c r="C19" s="258" t="s">
        <v>1906</v>
      </c>
      <c r="D19" s="258" t="s">
        <v>1907</v>
      </c>
      <c r="E19" s="24">
        <v>2.3401209999999999</v>
      </c>
      <c r="F19" s="24">
        <f t="shared" si="0"/>
        <v>0.90813015776948292</v>
      </c>
      <c r="G19" s="24">
        <v>2.3859149999999998</v>
      </c>
      <c r="H19" s="24">
        <f t="shared" si="1"/>
        <v>0.76875184490100013</v>
      </c>
      <c r="I19" s="24">
        <v>2.7320549999999999</v>
      </c>
      <c r="J19" s="24">
        <f t="shared" si="2"/>
        <v>0.62377203916111801</v>
      </c>
      <c r="K19" s="24">
        <f t="shared" si="3"/>
        <v>0.34614000000000011</v>
      </c>
      <c r="L19" s="24">
        <f t="shared" si="4"/>
        <v>14.507641722358095</v>
      </c>
      <c r="M19" s="192"/>
      <c r="N19" s="186"/>
      <c r="O19" s="186"/>
    </row>
    <row r="20" spans="1:15" ht="26">
      <c r="B20" s="43" t="s">
        <v>1908</v>
      </c>
      <c r="C20" s="258" t="s">
        <v>1909</v>
      </c>
      <c r="D20" s="258" t="s">
        <v>1910</v>
      </c>
      <c r="E20" s="24">
        <v>71.285045999999994</v>
      </c>
      <c r="F20" s="24">
        <f t="shared" si="0"/>
        <v>27.663569563533187</v>
      </c>
      <c r="G20" s="24">
        <v>65.884928000000002</v>
      </c>
      <c r="H20" s="24">
        <f t="shared" si="1"/>
        <v>21.228400823654475</v>
      </c>
      <c r="I20" s="24">
        <v>84.194083000000006</v>
      </c>
      <c r="J20" s="24">
        <f t="shared" si="2"/>
        <v>19.222861486394098</v>
      </c>
      <c r="K20" s="24">
        <f t="shared" si="3"/>
        <v>18.309155000000004</v>
      </c>
      <c r="L20" s="24">
        <f t="shared" si="4"/>
        <v>27.78959552023796</v>
      </c>
      <c r="M20" s="192"/>
      <c r="N20" s="186"/>
      <c r="O20" s="186"/>
    </row>
    <row r="21" spans="1:15" ht="26">
      <c r="B21" s="43" t="s">
        <v>1911</v>
      </c>
      <c r="C21" s="258" t="s">
        <v>1912</v>
      </c>
      <c r="D21" s="258" t="s">
        <v>1913</v>
      </c>
      <c r="E21" s="24"/>
      <c r="F21" s="24" t="str">
        <f t="shared" si="0"/>
        <v>---</v>
      </c>
      <c r="G21" s="24"/>
      <c r="H21" s="24" t="str">
        <f t="shared" si="1"/>
        <v>---</v>
      </c>
      <c r="I21" s="24"/>
      <c r="J21" s="24" t="str">
        <f t="shared" si="2"/>
        <v>---</v>
      </c>
      <c r="K21" s="24">
        <f t="shared" si="3"/>
        <v>0</v>
      </c>
      <c r="L21" s="24" t="str">
        <f t="shared" si="4"/>
        <v>---</v>
      </c>
      <c r="M21" s="192"/>
      <c r="N21" s="186"/>
      <c r="O21" s="186"/>
    </row>
    <row r="22" spans="1:15" s="229" customFormat="1" ht="12.75" customHeight="1">
      <c r="B22" s="937" t="s">
        <v>93</v>
      </c>
      <c r="C22" s="948"/>
      <c r="D22" s="938"/>
      <c r="E22" s="19">
        <v>257.68563899999998</v>
      </c>
      <c r="F22" s="19">
        <v>100</v>
      </c>
      <c r="G22" s="19">
        <v>310.36218200000002</v>
      </c>
      <c r="H22" s="19">
        <v>100</v>
      </c>
      <c r="I22" s="19">
        <v>437.98933399999999</v>
      </c>
      <c r="J22" s="19">
        <v>100</v>
      </c>
      <c r="K22" s="19">
        <v>127.62715199999997</v>
      </c>
      <c r="L22" s="19">
        <v>41.122004999951947</v>
      </c>
      <c r="M22" s="192"/>
      <c r="N22" s="186"/>
      <c r="O22" s="186"/>
    </row>
    <row r="23" spans="1:15" customFormat="1" ht="15" customHeight="1">
      <c r="B23" s="865"/>
      <c r="C23" s="865"/>
      <c r="D23" s="865"/>
      <c r="E23" s="865"/>
      <c r="F23" s="865"/>
      <c r="G23" s="865"/>
      <c r="H23" s="865"/>
      <c r="I23" s="865"/>
      <c r="J23" s="865"/>
      <c r="K23" s="865"/>
      <c r="L23" s="865"/>
    </row>
    <row r="24" spans="1:15" customFormat="1" ht="15" customHeight="1">
      <c r="B24" s="260"/>
      <c r="E24" s="261"/>
      <c r="F24" s="261"/>
      <c r="G24" s="261"/>
      <c r="H24" s="261"/>
      <c r="I24" s="261"/>
      <c r="J24" s="261"/>
      <c r="K24" s="261"/>
      <c r="L24" s="261"/>
    </row>
    <row r="25" spans="1:15" customFormat="1" ht="15" customHeight="1">
      <c r="B25" s="939" t="s">
        <v>2169</v>
      </c>
      <c r="C25" s="939"/>
      <c r="D25" s="939"/>
      <c r="E25" s="939"/>
      <c r="F25" s="939"/>
      <c r="G25" s="939"/>
      <c r="H25" s="939"/>
      <c r="I25" s="939"/>
      <c r="J25" s="939"/>
      <c r="K25" s="939"/>
      <c r="L25" s="939"/>
    </row>
    <row r="26" spans="1:15" customFormat="1" ht="15" customHeight="1">
      <c r="B26" s="940" t="s">
        <v>1325</v>
      </c>
      <c r="C26" s="940"/>
      <c r="D26" s="940"/>
      <c r="E26" s="940"/>
      <c r="F26" s="940"/>
      <c r="G26" s="940"/>
      <c r="H26" s="940"/>
      <c r="I26" s="940"/>
      <c r="J26" s="940"/>
      <c r="K26" s="940"/>
      <c r="L26" s="940"/>
    </row>
    <row r="27" spans="1:15" customFormat="1" ht="15" customHeight="1">
      <c r="A27" s="10"/>
      <c r="B27" s="10" t="s">
        <v>51</v>
      </c>
      <c r="C27" s="10"/>
      <c r="D27" s="10"/>
      <c r="E27" s="10"/>
      <c r="F27" s="10"/>
      <c r="G27" s="10"/>
      <c r="H27" s="10"/>
      <c r="I27" s="10"/>
      <c r="J27" s="10"/>
      <c r="K27" s="10"/>
      <c r="L27" s="10"/>
    </row>
    <row r="28" spans="1:15" ht="12.75" customHeight="1">
      <c r="B28" s="797" t="s">
        <v>1364</v>
      </c>
      <c r="C28" s="797" t="s">
        <v>1365</v>
      </c>
      <c r="D28" s="797" t="s">
        <v>1875</v>
      </c>
      <c r="E28" s="797">
        <v>2020</v>
      </c>
      <c r="F28" s="827"/>
      <c r="G28" s="797">
        <v>2021</v>
      </c>
      <c r="H28" s="827"/>
      <c r="I28" s="797">
        <v>2022</v>
      </c>
      <c r="J28" s="827"/>
      <c r="K28" s="797" t="s">
        <v>1139</v>
      </c>
      <c r="L28" s="797"/>
    </row>
    <row r="29" spans="1:15" ht="12.75" customHeight="1">
      <c r="B29" s="797"/>
      <c r="C29" s="797"/>
      <c r="D29" s="797"/>
      <c r="E29" s="827"/>
      <c r="F29" s="827"/>
      <c r="G29" s="827"/>
      <c r="H29" s="827"/>
      <c r="I29" s="827"/>
      <c r="J29" s="827"/>
      <c r="K29" s="797"/>
      <c r="L29" s="797"/>
    </row>
    <row r="30" spans="1:15" ht="12.75" customHeight="1">
      <c r="B30" s="797"/>
      <c r="C30" s="797"/>
      <c r="D30" s="797"/>
      <c r="E30" s="11" t="s">
        <v>83</v>
      </c>
      <c r="F30" s="11" t="s">
        <v>84</v>
      </c>
      <c r="G30" s="11" t="s">
        <v>83</v>
      </c>
      <c r="H30" s="11" t="s">
        <v>84</v>
      </c>
      <c r="I30" s="11" t="s">
        <v>83</v>
      </c>
      <c r="J30" s="11" t="s">
        <v>84</v>
      </c>
      <c r="K30" s="11" t="s">
        <v>83</v>
      </c>
      <c r="L30" s="11" t="s">
        <v>84</v>
      </c>
    </row>
    <row r="31" spans="1:15" ht="12.75" customHeight="1">
      <c r="B31" s="43" t="s">
        <v>1645</v>
      </c>
      <c r="C31" s="258" t="s">
        <v>57</v>
      </c>
      <c r="D31" s="43"/>
      <c r="E31" s="24"/>
      <c r="F31" s="24"/>
      <c r="G31" s="24"/>
      <c r="H31" s="24"/>
      <c r="I31" s="24"/>
      <c r="J31" s="24"/>
      <c r="K31" s="24"/>
      <c r="L31" s="24"/>
      <c r="M31" s="186"/>
      <c r="N31" s="186"/>
      <c r="O31" s="186"/>
    </row>
    <row r="32" spans="1:15" ht="12.75" customHeight="1">
      <c r="B32" s="43" t="s">
        <v>1914</v>
      </c>
      <c r="C32" s="258" t="s">
        <v>1877</v>
      </c>
      <c r="D32" s="43"/>
      <c r="E32" s="24"/>
      <c r="F32" s="24"/>
      <c r="G32" s="24"/>
      <c r="H32" s="24"/>
      <c r="I32" s="24"/>
      <c r="J32" s="24"/>
      <c r="K32" s="24"/>
      <c r="L32" s="24"/>
      <c r="M32" s="186"/>
      <c r="N32" s="186"/>
      <c r="O32" s="186"/>
    </row>
    <row r="33" spans="2:15" ht="26">
      <c r="B33" s="43" t="s">
        <v>1915</v>
      </c>
      <c r="C33" s="258" t="s">
        <v>1916</v>
      </c>
      <c r="D33" s="43" t="s">
        <v>1917</v>
      </c>
      <c r="E33" s="24">
        <v>0.78039999999999998</v>
      </c>
      <c r="F33" s="24">
        <f>IF(ABS(E33)&gt;0.0045,E33/E$35*100,"---")</f>
        <v>0.27525209894980002</v>
      </c>
      <c r="G33" s="24">
        <v>0</v>
      </c>
      <c r="H33" s="24" t="str">
        <f>IF(ABS(G33)&gt;0.0045,G33/G$35*100,"---")</f>
        <v>---</v>
      </c>
      <c r="I33" s="24">
        <v>3.2446000000000003E-2</v>
      </c>
      <c r="J33" s="24">
        <f>IF(ABS(I33)&gt;0.0045,I33/I$35*100,"---")</f>
        <v>1.3059924751874112E-2</v>
      </c>
      <c r="K33" s="24">
        <f t="shared" ref="K33:K34" si="5">I33-G33</f>
        <v>3.2446000000000003E-2</v>
      </c>
      <c r="L33" s="24" t="str">
        <f t="shared" ref="L33:L34" si="6">IF(ABS(G33)&gt;0.0045,K33/G33*100,"---")</f>
        <v>---</v>
      </c>
      <c r="M33" s="192"/>
      <c r="N33" s="186"/>
      <c r="O33" s="186"/>
    </row>
    <row r="34" spans="2:15" ht="39">
      <c r="B34" s="43" t="s">
        <v>1918</v>
      </c>
      <c r="C34" s="258" t="s">
        <v>1919</v>
      </c>
      <c r="D34" s="43" t="s">
        <v>1920</v>
      </c>
      <c r="E34" s="24">
        <v>282.74150700000001</v>
      </c>
      <c r="F34" s="24">
        <f>IF(ABS(E34)&gt;0.0045,E34/E$35*100,"---")</f>
        <v>99.724747901050208</v>
      </c>
      <c r="G34" s="24">
        <v>257.84842300000003</v>
      </c>
      <c r="H34" s="24">
        <f>IF(ABS(G34)&gt;0.0045,G34/G$35*100,"---")</f>
        <v>100</v>
      </c>
      <c r="I34" s="24">
        <v>248.40696399999999</v>
      </c>
      <c r="J34" s="24">
        <f>IF(ABS(I34)&gt;0.0045,I34/I$35*100,"---")</f>
        <v>99.986940075248128</v>
      </c>
      <c r="K34" s="24">
        <f t="shared" si="5"/>
        <v>-9.4414590000000373</v>
      </c>
      <c r="L34" s="24">
        <f t="shared" si="6"/>
        <v>-3.6616314694311849</v>
      </c>
      <c r="M34" s="192"/>
      <c r="N34" s="186"/>
      <c r="O34" s="186"/>
    </row>
    <row r="35" spans="2:15" s="229" customFormat="1" ht="12.75" customHeight="1">
      <c r="B35" s="942" t="s">
        <v>93</v>
      </c>
      <c r="C35" s="944"/>
      <c r="D35" s="943"/>
      <c r="E35" s="19">
        <f t="shared" ref="E35:J35" si="7">SUM(E31:E34)</f>
        <v>283.521907</v>
      </c>
      <c r="F35" s="19">
        <f t="shared" si="7"/>
        <v>100.00000000000001</v>
      </c>
      <c r="G35" s="19">
        <f t="shared" si="7"/>
        <v>257.84842300000003</v>
      </c>
      <c r="H35" s="19">
        <f t="shared" si="7"/>
        <v>100</v>
      </c>
      <c r="I35" s="19">
        <f t="shared" si="7"/>
        <v>248.43940999999998</v>
      </c>
      <c r="J35" s="19">
        <f t="shared" si="7"/>
        <v>100</v>
      </c>
      <c r="K35" s="19">
        <f>I35-G35</f>
        <v>-9.4090130000000443</v>
      </c>
      <c r="L35" s="19">
        <f>+K35/G35*100</f>
        <v>-3.6490481076163275</v>
      </c>
      <c r="M35" s="186"/>
      <c r="N35" s="186"/>
      <c r="O35" s="186"/>
    </row>
    <row r="36" spans="2:15" s="229" customFormat="1" ht="12.75" customHeight="1">
      <c r="B36" s="41" t="s">
        <v>5739</v>
      </c>
      <c r="C36" s="41"/>
      <c r="D36" s="41"/>
      <c r="E36" s="41"/>
      <c r="F36" s="41"/>
      <c r="G36" s="41"/>
      <c r="H36" s="41"/>
      <c r="I36" s="41"/>
      <c r="J36" s="41"/>
      <c r="K36" s="41"/>
      <c r="L36" s="41"/>
      <c r="M36" s="186"/>
      <c r="N36" s="186"/>
      <c r="O36" s="186"/>
    </row>
    <row r="37" spans="2:15"/>
  </sheetData>
  <mergeCells count="21">
    <mergeCell ref="B25:L25"/>
    <mergeCell ref="B26:L26"/>
    <mergeCell ref="B35:D35"/>
    <mergeCell ref="B22:D22"/>
    <mergeCell ref="B23:L23"/>
    <mergeCell ref="B28:B30"/>
    <mergeCell ref="C28:C30"/>
    <mergeCell ref="D28:D30"/>
    <mergeCell ref="E28:F29"/>
    <mergeCell ref="G28:H29"/>
    <mergeCell ref="I28:J29"/>
    <mergeCell ref="K28:L29"/>
    <mergeCell ref="E5:F6"/>
    <mergeCell ref="G5:H6"/>
    <mergeCell ref="I5:J6"/>
    <mergeCell ref="K5:L6"/>
    <mergeCell ref="B3:L3"/>
    <mergeCell ref="B5:B7"/>
    <mergeCell ref="C5:C7"/>
    <mergeCell ref="D5:D7"/>
    <mergeCell ref="B4:L4"/>
  </mergeCells>
  <hyperlinks>
    <hyperlink ref="B26" location="Índice!A1" display="Voltar ao início" xr:uid="{986568E5-D640-45A1-89A0-34C398B35F4B}"/>
  </hyperlinks>
  <printOptions horizontalCentered="1" verticalCentered="1"/>
  <pageMargins left="0.35433070866141736" right="0.15748031496062992" top="0.39370078740157483" bottom="1.5748031496062993" header="0.59055118110236227" footer="0.39370078740157483"/>
  <pageSetup paperSize="9" scale="8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4ACF-9CA2-4ACA-9AD6-D27D22C6F07B}">
  <sheetPr codeName="Folha6">
    <tabColor rgb="FF0035BA"/>
  </sheetPr>
  <dimension ref="A1:G75"/>
  <sheetViews>
    <sheetView showGridLines="0" workbookViewId="0">
      <selection activeCell="G14" sqref="G14"/>
    </sheetView>
  </sheetViews>
  <sheetFormatPr baseColWidth="10" defaultColWidth="0" defaultRowHeight="15" customHeight="1" zeroHeight="1"/>
  <cols>
    <col min="1" max="1" width="9.1640625" customWidth="1"/>
    <col min="2" max="2" width="19.5" customWidth="1"/>
    <col min="3" max="4" width="11.5" customWidth="1"/>
    <col min="5" max="6" width="9.5" customWidth="1"/>
    <col min="7" max="7" width="60" customWidth="1"/>
    <col min="8" max="16384" width="9.1640625" hidden="1"/>
  </cols>
  <sheetData>
    <row r="1" spans="1:7" ht="100" customHeight="1">
      <c r="A1" s="20" t="s">
        <v>50</v>
      </c>
    </row>
    <row r="2" spans="1:7" ht="32.25" customHeight="1">
      <c r="B2" s="781" t="s">
        <v>7</v>
      </c>
      <c r="C2" s="781"/>
      <c r="D2" s="781"/>
      <c r="E2" s="781"/>
      <c r="F2" s="781"/>
      <c r="G2" s="9"/>
    </row>
    <row r="3" spans="1:7">
      <c r="B3" s="790" t="s">
        <v>51</v>
      </c>
      <c r="C3" s="790"/>
      <c r="D3" s="790"/>
      <c r="E3" s="790"/>
      <c r="F3" s="790"/>
    </row>
    <row r="4" spans="1:7" ht="30" customHeight="1">
      <c r="B4" s="797" t="s">
        <v>94</v>
      </c>
      <c r="C4" s="797" t="s">
        <v>95</v>
      </c>
      <c r="D4" s="797"/>
      <c r="E4" s="797" t="s">
        <v>96</v>
      </c>
      <c r="F4" s="797"/>
    </row>
    <row r="5" spans="1:7" ht="20" customHeight="1">
      <c r="B5" s="797"/>
      <c r="C5" s="11">
        <v>2022</v>
      </c>
      <c r="D5" s="11">
        <v>2023</v>
      </c>
      <c r="E5" s="11" t="s">
        <v>83</v>
      </c>
      <c r="F5" s="11" t="s">
        <v>84</v>
      </c>
    </row>
    <row r="6" spans="1:7">
      <c r="B6" s="21" t="s">
        <v>97</v>
      </c>
      <c r="C6" s="22">
        <f>C7-C8</f>
        <v>1136.72705778</v>
      </c>
      <c r="D6" s="22">
        <v>1078.3608560493999</v>
      </c>
      <c r="E6" s="22">
        <f t="shared" ref="E6:E14" si="0">D6-C6</f>
        <v>-58.366201730600096</v>
      </c>
      <c r="F6" s="22">
        <f>(D6/C6-1)*100</f>
        <v>-5.1345836567476377</v>
      </c>
    </row>
    <row r="7" spans="1:7">
      <c r="B7" s="23" t="s">
        <v>86</v>
      </c>
      <c r="C7" s="24">
        <v>1463.7317692899999</v>
      </c>
      <c r="D7" s="24">
        <v>1442.0697125699999</v>
      </c>
      <c r="E7" s="24">
        <f t="shared" si="0"/>
        <v>-21.66205672000001</v>
      </c>
      <c r="F7" s="24">
        <f t="shared" ref="F7:F10" si="1">(D7/C7-1)*100</f>
        <v>-1.4799198305648242</v>
      </c>
    </row>
    <row r="8" spans="1:7">
      <c r="B8" s="23" t="s">
        <v>87</v>
      </c>
      <c r="C8" s="24">
        <v>327.00471150999999</v>
      </c>
      <c r="D8" s="24">
        <v>363.70885652059991</v>
      </c>
      <c r="E8" s="24">
        <f t="shared" si="0"/>
        <v>36.704145010599916</v>
      </c>
      <c r="F8" s="24">
        <f t="shared" si="1"/>
        <v>11.224347453928797</v>
      </c>
    </row>
    <row r="9" spans="1:7">
      <c r="B9" s="21" t="s">
        <v>88</v>
      </c>
      <c r="C9" s="22">
        <v>58.089884189999999</v>
      </c>
      <c r="D9" s="22">
        <v>61.246586029999996</v>
      </c>
      <c r="E9" s="22">
        <f t="shared" si="0"/>
        <v>3.1567018399999967</v>
      </c>
      <c r="F9" s="22">
        <f t="shared" si="1"/>
        <v>5.4341679003440113</v>
      </c>
    </row>
    <row r="10" spans="1:7">
      <c r="B10" s="21" t="s">
        <v>89</v>
      </c>
      <c r="C10" s="22">
        <v>162.70613311</v>
      </c>
      <c r="D10" s="22">
        <v>126.35645059000001</v>
      </c>
      <c r="E10" s="22">
        <f t="shared" si="0"/>
        <v>-36.349682519999988</v>
      </c>
      <c r="F10" s="22">
        <f t="shared" si="1"/>
        <v>-22.340695968372149</v>
      </c>
    </row>
    <row r="11" spans="1:7">
      <c r="B11" s="21" t="s">
        <v>90</v>
      </c>
      <c r="C11" s="22">
        <v>0</v>
      </c>
      <c r="D11" s="22">
        <v>-8.4734578999999997</v>
      </c>
      <c r="E11" s="22">
        <f t="shared" si="0"/>
        <v>-8.4734578999999997</v>
      </c>
      <c r="F11" s="26" t="s">
        <v>92</v>
      </c>
    </row>
    <row r="12" spans="1:7">
      <c r="B12" s="21" t="s">
        <v>91</v>
      </c>
      <c r="C12" s="22">
        <f>C13-C14</f>
        <v>-1.8170590899999999</v>
      </c>
      <c r="D12" s="22">
        <v>-2.5501768199999999</v>
      </c>
      <c r="E12" s="22">
        <f t="shared" si="0"/>
        <v>-0.73311773000000002</v>
      </c>
      <c r="F12" s="22">
        <f>-(D12/C12-1)*100</f>
        <v>-40.346389065421093</v>
      </c>
    </row>
    <row r="13" spans="1:7">
      <c r="B13" s="23" t="s">
        <v>86</v>
      </c>
      <c r="C13" s="24">
        <v>0</v>
      </c>
      <c r="D13" s="24">
        <v>0</v>
      </c>
      <c r="E13" s="24">
        <f t="shared" si="0"/>
        <v>0</v>
      </c>
      <c r="F13" s="24" t="s">
        <v>92</v>
      </c>
    </row>
    <row r="14" spans="1:7">
      <c r="B14" s="23" t="s">
        <v>87</v>
      </c>
      <c r="C14" s="24">
        <v>1.8170590899999999</v>
      </c>
      <c r="D14" s="24">
        <v>2.5501768199999999</v>
      </c>
      <c r="E14" s="24">
        <f t="shared" si="0"/>
        <v>0.73311773000000002</v>
      </c>
      <c r="F14" s="24">
        <f>(D14/C14-1)*100</f>
        <v>40.346389065421093</v>
      </c>
    </row>
    <row r="15" spans="1:7">
      <c r="B15" s="25" t="s">
        <v>93</v>
      </c>
      <c r="C15" s="19">
        <f>SUM(C6,C9,C10,C12,C11)</f>
        <v>1355.7060159900002</v>
      </c>
      <c r="D15" s="19">
        <f>SUM(D6,D9,D10,D12,D11)</f>
        <v>1254.9402579493997</v>
      </c>
      <c r="E15" s="19">
        <f>+D15-C15</f>
        <v>-100.76575804060053</v>
      </c>
      <c r="F15" s="19">
        <f t="shared" ref="F15" si="2">(D15/C15-1)*100</f>
        <v>-7.4327145304446169</v>
      </c>
    </row>
    <row r="16" spans="1:7" ht="48" customHeight="1">
      <c r="B16" s="763" t="s">
        <v>5730</v>
      </c>
      <c r="C16" s="763"/>
      <c r="D16" s="763"/>
      <c r="E16" s="763"/>
      <c r="F16" s="763"/>
    </row>
    <row r="17"/>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t="69.75" hidden="1" customHeight="1"/>
    <row r="75" hidden="1"/>
  </sheetData>
  <mergeCells count="6">
    <mergeCell ref="B4:B5"/>
    <mergeCell ref="C4:D4"/>
    <mergeCell ref="E4:F4"/>
    <mergeCell ref="B16:F16"/>
    <mergeCell ref="B2:F2"/>
    <mergeCell ref="B3:F3"/>
  </mergeCells>
  <pageMargins left="0.7" right="0.7" top="0.75" bottom="0.75" header="0.3" footer="0.3"/>
  <drawing r:id="rId1"/>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52220-6298-414A-B6FF-29BF50F9BFBC}">
  <sheetPr codeName="Folha162">
    <tabColor rgb="FF0035BA"/>
    <pageSetUpPr fitToPage="1"/>
  </sheetPr>
  <dimension ref="A1:AG28"/>
  <sheetViews>
    <sheetView showGridLines="0" zoomScaleNormal="100" workbookViewId="0">
      <selection activeCell="B3" sqref="B3:K3"/>
    </sheetView>
  </sheetViews>
  <sheetFormatPr baseColWidth="10" defaultColWidth="0" defaultRowHeight="14" zeroHeight="1"/>
  <cols>
    <col min="1" max="2" width="8.5" style="198" customWidth="1"/>
    <col min="3" max="3" width="22.5" style="198" bestFit="1" customWidth="1"/>
    <col min="4" max="4" width="10.5" style="198" customWidth="1"/>
    <col min="5" max="5" width="7.1640625" style="198" customWidth="1"/>
    <col min="6" max="6" width="10.5" style="198" customWidth="1"/>
    <col min="7" max="7" width="7.1640625" style="198" customWidth="1"/>
    <col min="8" max="8" width="10.5" style="198" customWidth="1"/>
    <col min="9" max="9" width="7.1640625" style="198" customWidth="1"/>
    <col min="10" max="10" width="10.5" style="198" customWidth="1"/>
    <col min="11" max="11" width="7.1640625" style="198" customWidth="1"/>
    <col min="12" max="12" width="19.83203125" style="198" customWidth="1"/>
    <col min="13" max="33" width="0" style="198" hidden="1" customWidth="1"/>
    <col min="34" max="16384" width="8.5" style="198" hidden="1"/>
  </cols>
  <sheetData>
    <row r="1" spans="1:33" customFormat="1" ht="100" customHeight="1">
      <c r="A1" s="42" t="s">
        <v>50</v>
      </c>
    </row>
    <row r="2" spans="1:33" s="9" customFormat="1" ht="16">
      <c r="B2" s="9" t="s">
        <v>5453</v>
      </c>
    </row>
    <row r="3" spans="1:33" s="10" customFormat="1" ht="11">
      <c r="B3" s="790" t="s">
        <v>51</v>
      </c>
      <c r="C3" s="790"/>
      <c r="D3" s="790"/>
      <c r="E3" s="790"/>
      <c r="F3" s="790"/>
      <c r="G3" s="790"/>
      <c r="H3" s="790"/>
      <c r="I3" s="790"/>
      <c r="J3" s="790"/>
      <c r="K3" s="790"/>
    </row>
    <row r="4" spans="1:33" ht="12.75" customHeight="1">
      <c r="B4" s="797" t="s">
        <v>1138</v>
      </c>
      <c r="C4" s="797" t="s">
        <v>332</v>
      </c>
      <c r="D4" s="797">
        <v>2021</v>
      </c>
      <c r="E4" s="827"/>
      <c r="F4" s="797">
        <v>2022</v>
      </c>
      <c r="G4" s="827"/>
      <c r="H4" s="797">
        <v>2023</v>
      </c>
      <c r="I4" s="827"/>
      <c r="J4" s="797" t="s">
        <v>1154</v>
      </c>
      <c r="K4" s="797"/>
      <c r="L4" s="231"/>
      <c r="M4" s="231"/>
      <c r="N4" s="231"/>
      <c r="O4" s="231"/>
      <c r="P4" s="231"/>
      <c r="Q4" s="231"/>
      <c r="R4" s="231"/>
      <c r="S4" s="231"/>
      <c r="T4" s="231"/>
      <c r="U4" s="231"/>
      <c r="V4" s="231"/>
      <c r="W4" s="231"/>
      <c r="X4" s="231"/>
      <c r="Y4" s="231"/>
      <c r="Z4" s="231"/>
      <c r="AA4" s="231"/>
      <c r="AB4" s="231"/>
      <c r="AC4" s="231"/>
      <c r="AD4" s="231"/>
      <c r="AE4" s="231"/>
      <c r="AF4" s="231"/>
      <c r="AG4" s="231"/>
    </row>
    <row r="5" spans="1:33" ht="12.75" customHeight="1">
      <c r="B5" s="797"/>
      <c r="C5" s="797"/>
      <c r="D5" s="827"/>
      <c r="E5" s="827"/>
      <c r="F5" s="827"/>
      <c r="G5" s="827"/>
      <c r="H5" s="827"/>
      <c r="I5" s="827"/>
      <c r="J5" s="797"/>
      <c r="K5" s="797"/>
      <c r="L5" s="231"/>
      <c r="M5" s="231"/>
      <c r="N5" s="231"/>
      <c r="O5" s="231"/>
      <c r="P5" s="231"/>
      <c r="Q5" s="231"/>
      <c r="R5" s="231"/>
      <c r="S5" s="231"/>
      <c r="T5" s="231"/>
      <c r="U5" s="231"/>
      <c r="V5" s="231"/>
      <c r="W5" s="231"/>
      <c r="X5" s="231"/>
      <c r="Y5" s="231"/>
      <c r="Z5" s="231"/>
      <c r="AA5" s="231"/>
      <c r="AB5" s="231"/>
      <c r="AC5" s="231"/>
      <c r="AD5" s="231"/>
      <c r="AE5" s="231"/>
      <c r="AF5" s="231"/>
      <c r="AG5" s="231"/>
    </row>
    <row r="6" spans="1:33" ht="12.75" customHeight="1">
      <c r="B6" s="797"/>
      <c r="C6" s="797"/>
      <c r="D6" s="11" t="s">
        <v>83</v>
      </c>
      <c r="E6" s="11" t="s">
        <v>84</v>
      </c>
      <c r="F6" s="11" t="s">
        <v>83</v>
      </c>
      <c r="G6" s="11" t="s">
        <v>84</v>
      </c>
      <c r="H6" s="11" t="s">
        <v>83</v>
      </c>
      <c r="I6" s="11" t="s">
        <v>84</v>
      </c>
      <c r="J6" s="11" t="s">
        <v>83</v>
      </c>
      <c r="K6" s="11" t="s">
        <v>84</v>
      </c>
      <c r="L6" s="231"/>
      <c r="M6" s="231"/>
      <c r="N6" s="231"/>
      <c r="O6" s="231"/>
      <c r="P6" s="231"/>
      <c r="Q6" s="231"/>
      <c r="R6" s="231"/>
      <c r="S6" s="231"/>
      <c r="T6" s="231"/>
      <c r="U6" s="231"/>
      <c r="V6" s="231"/>
      <c r="W6" s="231"/>
      <c r="X6" s="231"/>
      <c r="Y6" s="231"/>
      <c r="Z6" s="231"/>
      <c r="AA6" s="231"/>
      <c r="AB6" s="231"/>
      <c r="AC6" s="231"/>
      <c r="AD6" s="231"/>
      <c r="AE6" s="231"/>
      <c r="AF6" s="231"/>
      <c r="AG6" s="231"/>
    </row>
    <row r="7" spans="1:33" ht="12.75" customHeight="1">
      <c r="B7" s="43" t="s">
        <v>1140</v>
      </c>
      <c r="C7" s="43" t="s">
        <v>1141</v>
      </c>
      <c r="D7" s="24">
        <v>142.87487299999998</v>
      </c>
      <c r="E7" s="24">
        <v>55.445415411760678</v>
      </c>
      <c r="F7" s="24">
        <v>230.16990099999998</v>
      </c>
      <c r="G7" s="24">
        <v>74.161709882552643</v>
      </c>
      <c r="H7" s="24">
        <v>362.62356799999998</v>
      </c>
      <c r="I7" s="24">
        <v>82.792785086405772</v>
      </c>
      <c r="J7" s="24">
        <v>132.453667</v>
      </c>
      <c r="K7" s="24">
        <v>57.546041608628926</v>
      </c>
      <c r="L7" s="231"/>
      <c r="M7" s="231"/>
      <c r="N7" s="231"/>
      <c r="O7" s="231"/>
      <c r="P7" s="231"/>
      <c r="Q7" s="231"/>
      <c r="R7" s="231"/>
      <c r="S7" s="231"/>
      <c r="T7" s="231"/>
      <c r="U7" s="231"/>
      <c r="V7" s="231"/>
      <c r="W7" s="231"/>
      <c r="X7" s="231"/>
      <c r="Y7" s="231"/>
      <c r="Z7" s="231"/>
      <c r="AA7" s="231"/>
      <c r="AB7" s="231"/>
      <c r="AC7" s="231"/>
      <c r="AD7" s="231"/>
      <c r="AE7" s="231"/>
      <c r="AF7" s="231"/>
      <c r="AG7" s="231"/>
    </row>
    <row r="8" spans="1:33" ht="12.75" customHeight="1">
      <c r="B8" s="43" t="s">
        <v>1149</v>
      </c>
      <c r="C8" s="43" t="s">
        <v>1150</v>
      </c>
      <c r="D8" s="24">
        <v>114.81076599999999</v>
      </c>
      <c r="E8" s="24">
        <v>44.554584588239315</v>
      </c>
      <c r="F8" s="24">
        <v>80.192280999999994</v>
      </c>
      <c r="G8" s="24">
        <v>25.838290117447364</v>
      </c>
      <c r="H8" s="24">
        <v>75.365765999999994</v>
      </c>
      <c r="I8" s="24">
        <v>17.207214913594218</v>
      </c>
      <c r="J8" s="24">
        <v>-4.8265150000000006</v>
      </c>
      <c r="K8" s="24">
        <v>-6.0186777827157716</v>
      </c>
      <c r="L8" s="231"/>
      <c r="M8" s="231"/>
      <c r="N8" s="231"/>
      <c r="O8" s="231"/>
      <c r="P8" s="231"/>
      <c r="Q8" s="231"/>
      <c r="R8" s="231"/>
      <c r="S8" s="231"/>
      <c r="T8" s="231"/>
      <c r="U8" s="231"/>
      <c r="V8" s="231"/>
      <c r="W8" s="231"/>
      <c r="X8" s="231"/>
      <c r="Y8" s="231"/>
      <c r="Z8" s="231"/>
      <c r="AA8" s="231"/>
      <c r="AB8" s="231"/>
      <c r="AC8" s="231"/>
      <c r="AD8" s="231"/>
      <c r="AE8" s="231"/>
      <c r="AF8" s="231"/>
      <c r="AG8" s="231"/>
    </row>
    <row r="9" spans="1:33" ht="12.75" customHeight="1">
      <c r="B9" s="936" t="s">
        <v>93</v>
      </c>
      <c r="C9" s="936"/>
      <c r="D9" s="19">
        <v>257.68563899999998</v>
      </c>
      <c r="E9" s="19">
        <v>100</v>
      </c>
      <c r="F9" s="19">
        <v>310.36218199999996</v>
      </c>
      <c r="G9" s="19">
        <v>100</v>
      </c>
      <c r="H9" s="19">
        <v>437.98933399999999</v>
      </c>
      <c r="I9" s="19">
        <v>99.999999999999986</v>
      </c>
      <c r="J9" s="19">
        <v>127.627152</v>
      </c>
      <c r="K9" s="19">
        <v>41.122004999951962</v>
      </c>
      <c r="L9" s="231"/>
      <c r="M9" s="231"/>
      <c r="N9" s="231"/>
      <c r="O9" s="231"/>
      <c r="P9" s="231"/>
      <c r="Q9" s="231"/>
      <c r="R9" s="231"/>
      <c r="S9" s="231"/>
      <c r="T9" s="231"/>
      <c r="U9" s="231"/>
      <c r="V9" s="231"/>
      <c r="W9" s="231"/>
      <c r="X9" s="231"/>
      <c r="Y9" s="231"/>
      <c r="Z9" s="231"/>
      <c r="AA9" s="231"/>
      <c r="AB9" s="231"/>
      <c r="AC9" s="231"/>
      <c r="AD9" s="231"/>
      <c r="AE9" s="231"/>
      <c r="AF9" s="231"/>
      <c r="AG9" s="231"/>
    </row>
    <row r="10" spans="1:33" customFormat="1" ht="14.5" customHeight="1">
      <c r="B10" s="865" t="s">
        <v>5739</v>
      </c>
      <c r="C10" s="865"/>
      <c r="D10" s="865"/>
      <c r="E10" s="865"/>
      <c r="F10" s="865"/>
      <c r="G10" s="865"/>
      <c r="H10" s="865"/>
      <c r="I10" s="865"/>
      <c r="J10" s="865"/>
      <c r="K10" s="865"/>
    </row>
    <row r="11" spans="1:33" ht="15" customHeight="1">
      <c r="B11" s="231"/>
      <c r="C11" s="231"/>
      <c r="D11" s="231"/>
      <c r="E11" s="231"/>
      <c r="F11" s="231"/>
      <c r="G11" s="231"/>
      <c r="H11" s="231"/>
      <c r="I11" s="231"/>
      <c r="J11" s="231"/>
      <c r="K11" s="231"/>
      <c r="L11" s="231"/>
      <c r="M11" s="231"/>
      <c r="N11" s="231"/>
      <c r="O11" s="231"/>
      <c r="P11" s="231"/>
      <c r="Q11" s="231"/>
      <c r="R11" s="231"/>
      <c r="S11" s="231"/>
      <c r="T11" s="231"/>
      <c r="U11" s="231"/>
      <c r="V11" s="231"/>
      <c r="W11" s="231"/>
      <c r="X11" s="231"/>
      <c r="Y11" s="231"/>
      <c r="Z11" s="231"/>
      <c r="AA11" s="231"/>
      <c r="AB11" s="231"/>
      <c r="AC11" s="231"/>
      <c r="AD11" s="231"/>
      <c r="AE11" s="231"/>
      <c r="AF11" s="231"/>
      <c r="AG11" s="231"/>
    </row>
    <row r="12" spans="1:33" ht="15" hidden="1" customHeight="1">
      <c r="B12" s="231"/>
      <c r="C12" s="231"/>
      <c r="D12" s="231"/>
      <c r="E12" s="231"/>
      <c r="F12" s="231"/>
      <c r="G12" s="231"/>
      <c r="H12" s="231"/>
      <c r="I12" s="231"/>
      <c r="J12" s="231"/>
      <c r="K12" s="231"/>
      <c r="L12" s="231"/>
      <c r="M12" s="231"/>
      <c r="N12" s="231"/>
      <c r="O12" s="231"/>
      <c r="P12" s="231"/>
      <c r="Q12" s="231"/>
      <c r="R12" s="231"/>
      <c r="S12" s="231"/>
      <c r="T12" s="231"/>
      <c r="U12" s="231"/>
      <c r="V12" s="231"/>
      <c r="W12" s="231"/>
      <c r="X12" s="231"/>
      <c r="Y12" s="231"/>
      <c r="Z12" s="231"/>
      <c r="AA12" s="231"/>
      <c r="AB12" s="231"/>
      <c r="AC12" s="231"/>
      <c r="AD12" s="231"/>
      <c r="AE12" s="231"/>
      <c r="AF12" s="231"/>
      <c r="AG12" s="231"/>
    </row>
    <row r="13" spans="1:33" hidden="1">
      <c r="B13" s="231"/>
      <c r="C13" s="231"/>
      <c r="D13" s="231"/>
      <c r="E13" s="231"/>
      <c r="F13" s="231"/>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row>
    <row r="14" spans="1:33" hidden="1">
      <c r="B14" s="231"/>
      <c r="C14" s="231"/>
      <c r="D14" s="231"/>
      <c r="E14" s="231"/>
      <c r="F14" s="231"/>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row>
    <row r="15" spans="1:33" hidden="1">
      <c r="B15" s="231"/>
      <c r="C15" s="231"/>
      <c r="D15" s="231"/>
      <c r="E15" s="231"/>
      <c r="F15" s="231"/>
      <c r="G15" s="231"/>
      <c r="H15" s="231"/>
      <c r="I15" s="231"/>
      <c r="J15" s="231"/>
      <c r="K15" s="231"/>
      <c r="L15" s="231"/>
      <c r="M15" s="231"/>
      <c r="N15" s="231"/>
      <c r="O15" s="231"/>
      <c r="P15" s="231"/>
      <c r="Q15" s="231"/>
      <c r="R15" s="231"/>
      <c r="S15" s="231"/>
      <c r="T15" s="231"/>
      <c r="U15" s="231"/>
      <c r="V15" s="231"/>
      <c r="W15" s="231"/>
      <c r="X15" s="231"/>
      <c r="Y15" s="231"/>
      <c r="Z15" s="231"/>
      <c r="AA15" s="231"/>
      <c r="AB15" s="231"/>
      <c r="AC15" s="231"/>
      <c r="AD15" s="231"/>
      <c r="AE15" s="231"/>
      <c r="AF15" s="231"/>
      <c r="AG15" s="231"/>
    </row>
    <row r="16" spans="1:33" hidden="1">
      <c r="B16" s="231"/>
      <c r="C16" s="231"/>
      <c r="D16" s="231"/>
      <c r="E16" s="231"/>
      <c r="F16" s="231"/>
      <c r="G16" s="231"/>
      <c r="H16" s="231"/>
      <c r="I16" s="231"/>
      <c r="J16" s="231"/>
      <c r="K16" s="231"/>
      <c r="L16" s="231"/>
      <c r="M16" s="231"/>
      <c r="N16" s="231"/>
      <c r="O16" s="231"/>
      <c r="P16" s="231"/>
      <c r="Q16" s="231"/>
      <c r="R16" s="231"/>
      <c r="S16" s="231"/>
      <c r="T16" s="231"/>
      <c r="U16" s="231"/>
      <c r="V16" s="231"/>
      <c r="W16" s="231"/>
      <c r="X16" s="231"/>
      <c r="Y16" s="231"/>
      <c r="Z16" s="231"/>
      <c r="AA16" s="231"/>
      <c r="AB16" s="231"/>
      <c r="AC16" s="231"/>
      <c r="AD16" s="231"/>
      <c r="AE16" s="231"/>
      <c r="AF16" s="231"/>
      <c r="AG16" s="231"/>
    </row>
    <row r="17" spans="2:33" hidden="1">
      <c r="B17" s="231"/>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row>
    <row r="18" spans="2:33" hidden="1">
      <c r="B18" s="231"/>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row>
    <row r="19" spans="2:33" hidden="1">
      <c r="B19" s="231"/>
      <c r="C19" s="231"/>
      <c r="D19" s="231"/>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row>
    <row r="20" spans="2:33" hidden="1">
      <c r="B20" s="231"/>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row>
    <row r="21" spans="2:33" hidden="1">
      <c r="B21" s="231"/>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row>
    <row r="22" spans="2:33" hidden="1">
      <c r="B22" s="231"/>
      <c r="C22" s="231"/>
      <c r="D22" s="231"/>
      <c r="E22" s="231"/>
      <c r="F22" s="231"/>
      <c r="G22" s="231"/>
      <c r="H22" s="231"/>
      <c r="I22" s="231"/>
      <c r="J22" s="231"/>
      <c r="K22" s="231"/>
      <c r="L22" s="231"/>
      <c r="M22" s="231"/>
      <c r="N22" s="231"/>
      <c r="O22" s="231"/>
      <c r="P22" s="231"/>
      <c r="Q22" s="231"/>
      <c r="R22" s="231"/>
      <c r="S22" s="231"/>
      <c r="T22" s="231"/>
      <c r="U22" s="231"/>
      <c r="V22" s="231"/>
      <c r="W22" s="231"/>
      <c r="X22" s="231"/>
      <c r="Y22" s="231"/>
      <c r="Z22" s="231"/>
      <c r="AA22" s="231"/>
      <c r="AB22" s="231"/>
      <c r="AC22" s="231"/>
      <c r="AD22" s="231"/>
      <c r="AE22" s="231"/>
      <c r="AF22" s="231"/>
      <c r="AG22" s="231"/>
    </row>
    <row r="23" spans="2:33" hidden="1">
      <c r="B23" s="231"/>
      <c r="C23" s="231"/>
      <c r="D23" s="231"/>
      <c r="E23" s="231"/>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row>
    <row r="24" spans="2:33" hidden="1">
      <c r="B24" s="231"/>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31"/>
    </row>
    <row r="25" spans="2:33" hidden="1">
      <c r="B25" s="231"/>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31"/>
    </row>
    <row r="26" spans="2:33" hidden="1">
      <c r="B26" s="231"/>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row>
    <row r="27" spans="2:33" hidden="1">
      <c r="B27" s="231"/>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row>
    <row r="28" spans="2:33" hidden="1">
      <c r="B28" s="231"/>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row>
  </sheetData>
  <mergeCells count="9">
    <mergeCell ref="B3:K3"/>
    <mergeCell ref="B9:C9"/>
    <mergeCell ref="B10:K10"/>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drawing r:id="rId2"/>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86DE4-DC2B-46D1-A75F-C966C11218A5}">
  <sheetPr codeName="Folha163">
    <tabColor rgb="FF0035BA"/>
    <pageSetUpPr fitToPage="1"/>
  </sheetPr>
  <dimension ref="A1:L30"/>
  <sheetViews>
    <sheetView showGridLines="0" zoomScaleNormal="100" workbookViewId="0">
      <selection activeCell="B3" sqref="B3:K3"/>
    </sheetView>
  </sheetViews>
  <sheetFormatPr baseColWidth="10" defaultColWidth="0" defaultRowHeight="14" zeroHeight="1"/>
  <cols>
    <col min="1" max="1" width="12.1640625" style="215" customWidth="1"/>
    <col min="2" max="2" width="10.5" style="215" customWidth="1"/>
    <col min="3" max="3" width="46.6640625" style="215" customWidth="1"/>
    <col min="4" max="4" width="10.33203125" style="215" customWidth="1"/>
    <col min="5" max="5" width="6.83203125" style="215" customWidth="1"/>
    <col min="6" max="6" width="10.33203125" style="215" customWidth="1"/>
    <col min="7" max="7" width="6.83203125" style="215" customWidth="1"/>
    <col min="8" max="8" width="10.33203125" style="215" customWidth="1"/>
    <col min="9" max="9" width="6.83203125" style="215" customWidth="1"/>
    <col min="10" max="10" width="10.33203125" style="215" customWidth="1"/>
    <col min="11" max="11" width="6.83203125" style="215" customWidth="1"/>
    <col min="12" max="12" width="8.33203125" style="215" customWidth="1"/>
    <col min="13" max="16384" width="12.1640625" style="215" hidden="1"/>
  </cols>
  <sheetData>
    <row r="1" spans="1:11" customFormat="1" ht="100" customHeight="1">
      <c r="A1" s="42" t="s">
        <v>50</v>
      </c>
    </row>
    <row r="2" spans="1:11" s="9" customFormat="1" ht="16">
      <c r="B2" s="9" t="s">
        <v>5452</v>
      </c>
    </row>
    <row r="3" spans="1:11" s="10" customFormat="1" ht="11">
      <c r="B3" s="790" t="s">
        <v>51</v>
      </c>
      <c r="C3" s="790"/>
      <c r="D3" s="790"/>
      <c r="E3" s="790"/>
      <c r="F3" s="790"/>
      <c r="G3" s="790"/>
      <c r="H3" s="790"/>
      <c r="I3" s="790"/>
      <c r="J3" s="790"/>
      <c r="K3" s="790"/>
    </row>
    <row r="4" spans="1:11" ht="12.75" customHeight="1">
      <c r="B4" s="797" t="s">
        <v>1364</v>
      </c>
      <c r="C4" s="797" t="s">
        <v>1365</v>
      </c>
      <c r="D4" s="797">
        <v>2021</v>
      </c>
      <c r="E4" s="827"/>
      <c r="F4" s="797">
        <v>2022</v>
      </c>
      <c r="G4" s="827"/>
      <c r="H4" s="797">
        <v>2023</v>
      </c>
      <c r="I4" s="827"/>
      <c r="J4" s="797" t="s">
        <v>1154</v>
      </c>
      <c r="K4" s="797"/>
    </row>
    <row r="5" spans="1:11" ht="12.75" customHeight="1">
      <c r="B5" s="797"/>
      <c r="C5" s="797"/>
      <c r="D5" s="827"/>
      <c r="E5" s="827"/>
      <c r="F5" s="827"/>
      <c r="G5" s="827"/>
      <c r="H5" s="827"/>
      <c r="I5" s="827"/>
      <c r="J5" s="797"/>
      <c r="K5" s="797"/>
    </row>
    <row r="6" spans="1:11" ht="12.75" customHeight="1">
      <c r="B6" s="797"/>
      <c r="C6" s="797"/>
      <c r="D6" s="11" t="s">
        <v>83</v>
      </c>
      <c r="E6" s="11" t="s">
        <v>84</v>
      </c>
      <c r="F6" s="11" t="s">
        <v>83</v>
      </c>
      <c r="G6" s="11" t="s">
        <v>84</v>
      </c>
      <c r="H6" s="11" t="s">
        <v>83</v>
      </c>
      <c r="I6" s="11" t="s">
        <v>84</v>
      </c>
      <c r="J6" s="11" t="s">
        <v>83</v>
      </c>
      <c r="K6" s="11" t="s">
        <v>84</v>
      </c>
    </row>
    <row r="7" spans="1:11" ht="12.75" customHeight="1">
      <c r="B7" s="43" t="s">
        <v>1155</v>
      </c>
      <c r="C7" s="43" t="s">
        <v>1156</v>
      </c>
      <c r="D7" s="24">
        <v>0</v>
      </c>
      <c r="E7" s="24" t="s">
        <v>1148</v>
      </c>
      <c r="F7" s="24">
        <v>0</v>
      </c>
      <c r="G7" s="24" t="s">
        <v>1148</v>
      </c>
      <c r="H7" s="24">
        <v>0</v>
      </c>
      <c r="I7" s="24" t="s">
        <v>1148</v>
      </c>
      <c r="J7" s="24">
        <v>0</v>
      </c>
      <c r="K7" s="24" t="s">
        <v>1148</v>
      </c>
    </row>
    <row r="8" spans="1:11" ht="12.75" customHeight="1">
      <c r="B8" s="43" t="s">
        <v>1157</v>
      </c>
      <c r="C8" s="43" t="s">
        <v>1158</v>
      </c>
      <c r="D8" s="24">
        <v>0</v>
      </c>
      <c r="E8" s="24" t="s">
        <v>1148</v>
      </c>
      <c r="F8" s="24">
        <v>0</v>
      </c>
      <c r="G8" s="24" t="s">
        <v>1148</v>
      </c>
      <c r="H8" s="24">
        <v>0</v>
      </c>
      <c r="I8" s="24" t="s">
        <v>1148</v>
      </c>
      <c r="J8" s="24">
        <v>0</v>
      </c>
      <c r="K8" s="24" t="s">
        <v>1148</v>
      </c>
    </row>
    <row r="9" spans="1:11" ht="12.75" customHeight="1">
      <c r="B9" s="43" t="s">
        <v>1159</v>
      </c>
      <c r="C9" s="43" t="s">
        <v>1160</v>
      </c>
      <c r="D9" s="24">
        <v>0</v>
      </c>
      <c r="E9" s="24" t="s">
        <v>1148</v>
      </c>
      <c r="F9" s="24">
        <v>0</v>
      </c>
      <c r="G9" s="24" t="s">
        <v>1148</v>
      </c>
      <c r="H9" s="24">
        <v>0</v>
      </c>
      <c r="I9" s="24" t="s">
        <v>1148</v>
      </c>
      <c r="J9" s="24">
        <v>0</v>
      </c>
      <c r="K9" s="24" t="s">
        <v>1148</v>
      </c>
    </row>
    <row r="10" spans="1:11" ht="12.75" customHeight="1">
      <c r="B10" s="43" t="s">
        <v>1161</v>
      </c>
      <c r="C10" s="43" t="s">
        <v>1162</v>
      </c>
      <c r="D10" s="24">
        <v>255.34551799999997</v>
      </c>
      <c r="E10" s="24">
        <v>99.091869842230523</v>
      </c>
      <c r="F10" s="24">
        <v>307.97626700000001</v>
      </c>
      <c r="G10" s="24">
        <v>99.231248155098996</v>
      </c>
      <c r="H10" s="24">
        <v>435.25727900000004</v>
      </c>
      <c r="I10" s="24">
        <v>99.376227960838875</v>
      </c>
      <c r="J10" s="24">
        <v>127.28101200000003</v>
      </c>
      <c r="K10" s="24">
        <v>41.328188447715689</v>
      </c>
    </row>
    <row r="11" spans="1:11" ht="12.75" customHeight="1">
      <c r="B11" s="148" t="s">
        <v>1163</v>
      </c>
      <c r="C11" s="148" t="s">
        <v>1164</v>
      </c>
      <c r="D11" s="24">
        <v>0</v>
      </c>
      <c r="E11" s="24" t="s">
        <v>1148</v>
      </c>
      <c r="F11" s="24">
        <v>0</v>
      </c>
      <c r="G11" s="24" t="s">
        <v>1148</v>
      </c>
      <c r="H11" s="24">
        <v>0</v>
      </c>
      <c r="I11" s="24" t="s">
        <v>1148</v>
      </c>
      <c r="J11" s="24">
        <v>0</v>
      </c>
      <c r="K11" s="24" t="s">
        <v>1148</v>
      </c>
    </row>
    <row r="12" spans="1:11" ht="12.75" customHeight="1">
      <c r="B12" s="148" t="s">
        <v>1165</v>
      </c>
      <c r="C12" s="148" t="s">
        <v>1166</v>
      </c>
      <c r="D12" s="24">
        <v>0</v>
      </c>
      <c r="E12" s="24" t="s">
        <v>1148</v>
      </c>
      <c r="F12" s="24">
        <v>0</v>
      </c>
      <c r="G12" s="24" t="s">
        <v>1148</v>
      </c>
      <c r="H12" s="24">
        <v>0</v>
      </c>
      <c r="I12" s="24" t="s">
        <v>1148</v>
      </c>
      <c r="J12" s="24">
        <v>0</v>
      </c>
      <c r="K12" s="24" t="s">
        <v>1148</v>
      </c>
    </row>
    <row r="13" spans="1:11" ht="12.75" customHeight="1">
      <c r="B13" s="148" t="s">
        <v>1167</v>
      </c>
      <c r="C13" s="148" t="s">
        <v>1168</v>
      </c>
      <c r="D13" s="24">
        <v>0</v>
      </c>
      <c r="E13" s="24" t="s">
        <v>1148</v>
      </c>
      <c r="F13" s="24">
        <v>0</v>
      </c>
      <c r="G13" s="24" t="s">
        <v>1148</v>
      </c>
      <c r="H13" s="24">
        <v>0</v>
      </c>
      <c r="I13" s="24" t="s">
        <v>1148</v>
      </c>
      <c r="J13" s="24">
        <v>0</v>
      </c>
      <c r="K13" s="24" t="s">
        <v>1148</v>
      </c>
    </row>
    <row r="14" spans="1:11" ht="12.75" customHeight="1">
      <c r="B14" s="148" t="s">
        <v>1169</v>
      </c>
      <c r="C14" s="148" t="s">
        <v>1170</v>
      </c>
      <c r="D14" s="24">
        <v>0</v>
      </c>
      <c r="E14" s="24" t="s">
        <v>1148</v>
      </c>
      <c r="F14" s="24">
        <v>0</v>
      </c>
      <c r="G14" s="24" t="s">
        <v>1148</v>
      </c>
      <c r="H14" s="24">
        <v>0</v>
      </c>
      <c r="I14" s="24" t="s">
        <v>1148</v>
      </c>
      <c r="J14" s="24">
        <v>0</v>
      </c>
      <c r="K14" s="24" t="s">
        <v>1148</v>
      </c>
    </row>
    <row r="15" spans="1:11" ht="12.75" customHeight="1">
      <c r="B15" s="148" t="s">
        <v>1171</v>
      </c>
      <c r="C15" s="148" t="s">
        <v>1172</v>
      </c>
      <c r="D15" s="24">
        <v>0</v>
      </c>
      <c r="E15" s="24" t="s">
        <v>1148</v>
      </c>
      <c r="F15" s="24">
        <v>0</v>
      </c>
      <c r="G15" s="24" t="s">
        <v>1148</v>
      </c>
      <c r="H15" s="24">
        <v>0</v>
      </c>
      <c r="I15" s="24" t="s">
        <v>1148</v>
      </c>
      <c r="J15" s="24">
        <v>0</v>
      </c>
      <c r="K15" s="24" t="s">
        <v>1148</v>
      </c>
    </row>
    <row r="16" spans="1:11" ht="12.75" customHeight="1">
      <c r="B16" s="148" t="s">
        <v>1173</v>
      </c>
      <c r="C16" s="148" t="s">
        <v>1174</v>
      </c>
      <c r="D16" s="24">
        <v>0</v>
      </c>
      <c r="E16" s="24" t="s">
        <v>1148</v>
      </c>
      <c r="F16" s="24">
        <v>0</v>
      </c>
      <c r="G16" s="24" t="s">
        <v>1148</v>
      </c>
      <c r="H16" s="24">
        <v>0</v>
      </c>
      <c r="I16" s="24" t="s">
        <v>1148</v>
      </c>
      <c r="J16" s="24">
        <v>0</v>
      </c>
      <c r="K16" s="24" t="s">
        <v>1148</v>
      </c>
    </row>
    <row r="17" spans="2:11" ht="12.75" customHeight="1">
      <c r="B17" s="148" t="s">
        <v>1175</v>
      </c>
      <c r="C17" s="148" t="s">
        <v>1176</v>
      </c>
      <c r="D17" s="24">
        <v>0</v>
      </c>
      <c r="E17" s="24" t="s">
        <v>1148</v>
      </c>
      <c r="F17" s="24">
        <v>0</v>
      </c>
      <c r="G17" s="24" t="s">
        <v>1148</v>
      </c>
      <c r="H17" s="24">
        <v>0</v>
      </c>
      <c r="I17" s="24" t="s">
        <v>1148</v>
      </c>
      <c r="J17" s="24">
        <v>0</v>
      </c>
      <c r="K17" s="24" t="s">
        <v>1148</v>
      </c>
    </row>
    <row r="18" spans="2:11" ht="12.75" customHeight="1">
      <c r="B18" s="148" t="s">
        <v>1177</v>
      </c>
      <c r="C18" s="148" t="s">
        <v>1178</v>
      </c>
      <c r="D18" s="24">
        <v>255.34551799999997</v>
      </c>
      <c r="E18" s="24">
        <v>99.091869842230523</v>
      </c>
      <c r="F18" s="24">
        <v>307.97626700000001</v>
      </c>
      <c r="G18" s="24">
        <v>99.231248155098996</v>
      </c>
      <c r="H18" s="24">
        <v>435.25727900000004</v>
      </c>
      <c r="I18" s="24">
        <v>99.376227960838875</v>
      </c>
      <c r="J18" s="24">
        <v>127.28101200000003</v>
      </c>
      <c r="K18" s="24">
        <v>41.328188447715689</v>
      </c>
    </row>
    <row r="19" spans="2:11" ht="12.75" customHeight="1">
      <c r="B19" s="148" t="s">
        <v>1179</v>
      </c>
      <c r="C19" s="148" t="s">
        <v>704</v>
      </c>
      <c r="D19" s="24">
        <v>0</v>
      </c>
      <c r="E19" s="24" t="s">
        <v>1148</v>
      </c>
      <c r="F19" s="24">
        <v>0</v>
      </c>
      <c r="G19" s="24" t="s">
        <v>1148</v>
      </c>
      <c r="H19" s="24">
        <v>0</v>
      </c>
      <c r="I19" s="24" t="s">
        <v>1148</v>
      </c>
      <c r="J19" s="24">
        <v>0</v>
      </c>
      <c r="K19" s="24" t="s">
        <v>1148</v>
      </c>
    </row>
    <row r="20" spans="2:11" ht="12.75" customHeight="1">
      <c r="B20" s="43" t="s">
        <v>1180</v>
      </c>
      <c r="C20" s="43" t="s">
        <v>1181</v>
      </c>
      <c r="D20" s="24">
        <v>0</v>
      </c>
      <c r="E20" s="24" t="s">
        <v>1148</v>
      </c>
      <c r="F20" s="24">
        <v>0</v>
      </c>
      <c r="G20" s="24" t="s">
        <v>1148</v>
      </c>
      <c r="H20" s="24">
        <v>0</v>
      </c>
      <c r="I20" s="24" t="s">
        <v>1148</v>
      </c>
      <c r="J20" s="24">
        <v>0</v>
      </c>
      <c r="K20" s="24" t="s">
        <v>1148</v>
      </c>
    </row>
    <row r="21" spans="2:11" ht="12.75" customHeight="1">
      <c r="B21" s="43" t="s">
        <v>1182</v>
      </c>
      <c r="C21" s="43" t="s">
        <v>1183</v>
      </c>
      <c r="D21" s="24">
        <v>0</v>
      </c>
      <c r="E21" s="24" t="s">
        <v>1148</v>
      </c>
      <c r="F21" s="24">
        <v>0</v>
      </c>
      <c r="G21" s="24" t="s">
        <v>1148</v>
      </c>
      <c r="H21" s="24">
        <v>0</v>
      </c>
      <c r="I21" s="24" t="s">
        <v>1148</v>
      </c>
      <c r="J21" s="24">
        <v>0</v>
      </c>
      <c r="K21" s="24" t="s">
        <v>1148</v>
      </c>
    </row>
    <row r="22" spans="2:11" ht="12.75" customHeight="1">
      <c r="B22" s="43" t="s">
        <v>1184</v>
      </c>
      <c r="C22" s="43" t="s">
        <v>69</v>
      </c>
      <c r="D22" s="24">
        <v>0</v>
      </c>
      <c r="E22" s="24" t="s">
        <v>1148</v>
      </c>
      <c r="F22" s="24">
        <v>0</v>
      </c>
      <c r="G22" s="24" t="s">
        <v>1148</v>
      </c>
      <c r="H22" s="24">
        <v>0</v>
      </c>
      <c r="I22" s="24" t="s">
        <v>1148</v>
      </c>
      <c r="J22" s="24">
        <v>0</v>
      </c>
      <c r="K22" s="24" t="s">
        <v>1148</v>
      </c>
    </row>
    <row r="23" spans="2:11" ht="12.75" customHeight="1">
      <c r="B23" s="43" t="s">
        <v>1185</v>
      </c>
      <c r="C23" s="43" t="s">
        <v>1186</v>
      </c>
      <c r="D23" s="24">
        <v>0</v>
      </c>
      <c r="E23" s="24" t="s">
        <v>1148</v>
      </c>
      <c r="F23" s="24">
        <v>0</v>
      </c>
      <c r="G23" s="24" t="s">
        <v>1148</v>
      </c>
      <c r="H23" s="24">
        <v>0</v>
      </c>
      <c r="I23" s="24" t="s">
        <v>1148</v>
      </c>
      <c r="J23" s="24">
        <v>0</v>
      </c>
      <c r="K23" s="24" t="s">
        <v>1148</v>
      </c>
    </row>
    <row r="24" spans="2:11" ht="12.75" customHeight="1">
      <c r="B24" s="43" t="s">
        <v>1187</v>
      </c>
      <c r="C24" s="43" t="s">
        <v>1188</v>
      </c>
      <c r="D24" s="24">
        <v>0</v>
      </c>
      <c r="E24" s="24" t="s">
        <v>1148</v>
      </c>
      <c r="F24" s="24">
        <v>0</v>
      </c>
      <c r="G24" s="24" t="s">
        <v>1148</v>
      </c>
      <c r="H24" s="24">
        <v>0</v>
      </c>
      <c r="I24" s="24" t="s">
        <v>1148</v>
      </c>
      <c r="J24" s="24">
        <v>0</v>
      </c>
      <c r="K24" s="24" t="s">
        <v>1148</v>
      </c>
    </row>
    <row r="25" spans="2:11" ht="12.75" customHeight="1">
      <c r="B25" s="43" t="s">
        <v>1189</v>
      </c>
      <c r="C25" s="43" t="s">
        <v>1190</v>
      </c>
      <c r="D25" s="24">
        <v>2.3401209999999999</v>
      </c>
      <c r="E25" s="24">
        <v>0.90813015776948292</v>
      </c>
      <c r="F25" s="24">
        <v>2.3859149999999998</v>
      </c>
      <c r="G25" s="24">
        <v>0.76875184490100013</v>
      </c>
      <c r="H25" s="24">
        <v>2.7320549999999999</v>
      </c>
      <c r="I25" s="24">
        <v>0.62377203916111801</v>
      </c>
      <c r="J25" s="24">
        <v>0.34614000000000011</v>
      </c>
      <c r="K25" s="24">
        <v>14.507641722358095</v>
      </c>
    </row>
    <row r="26" spans="2:11" ht="12.75" customHeight="1">
      <c r="B26" s="43" t="s">
        <v>1191</v>
      </c>
      <c r="C26" s="43" t="s">
        <v>1192</v>
      </c>
      <c r="D26" s="24">
        <v>0</v>
      </c>
      <c r="E26" s="24" t="s">
        <v>1148</v>
      </c>
      <c r="F26" s="24">
        <v>0</v>
      </c>
      <c r="G26" s="24" t="s">
        <v>1148</v>
      </c>
      <c r="H26" s="24">
        <v>0</v>
      </c>
      <c r="I26" s="24" t="s">
        <v>1148</v>
      </c>
      <c r="J26" s="24">
        <v>0</v>
      </c>
      <c r="K26" s="24" t="s">
        <v>1148</v>
      </c>
    </row>
    <row r="27" spans="2:11" ht="12.75" customHeight="1">
      <c r="B27" s="43" t="s">
        <v>1193</v>
      </c>
      <c r="C27" s="43" t="s">
        <v>1194</v>
      </c>
      <c r="D27" s="24">
        <v>0</v>
      </c>
      <c r="E27" s="24" t="s">
        <v>1148</v>
      </c>
      <c r="F27" s="24">
        <v>0</v>
      </c>
      <c r="G27" s="24" t="s">
        <v>1148</v>
      </c>
      <c r="H27" s="24">
        <v>0</v>
      </c>
      <c r="I27" s="24" t="s">
        <v>1148</v>
      </c>
      <c r="J27" s="24">
        <v>0</v>
      </c>
      <c r="K27" s="24" t="s">
        <v>1148</v>
      </c>
    </row>
    <row r="28" spans="2:11" ht="12.75" customHeight="1">
      <c r="B28" s="936" t="s">
        <v>93</v>
      </c>
      <c r="C28" s="936"/>
      <c r="D28" s="19">
        <v>257.68563899999998</v>
      </c>
      <c r="E28" s="19">
        <v>100</v>
      </c>
      <c r="F28" s="19">
        <v>310.36218200000002</v>
      </c>
      <c r="G28" s="19">
        <v>100</v>
      </c>
      <c r="H28" s="19">
        <v>437.98933400000004</v>
      </c>
      <c r="I28" s="19">
        <v>99.999999999999986</v>
      </c>
      <c r="J28" s="19">
        <v>127.62715200000002</v>
      </c>
      <c r="K28" s="19">
        <v>41.122004999951969</v>
      </c>
    </row>
    <row r="29" spans="2:11" ht="12.75" customHeight="1">
      <c r="B29" s="865" t="s">
        <v>5739</v>
      </c>
      <c r="C29" s="865"/>
      <c r="D29" s="865"/>
      <c r="E29" s="865"/>
      <c r="F29" s="865"/>
      <c r="G29" s="865"/>
      <c r="H29" s="865"/>
      <c r="I29" s="865"/>
      <c r="J29" s="865"/>
      <c r="K29" s="865"/>
    </row>
    <row r="30" spans="2:11"/>
  </sheetData>
  <mergeCells count="9">
    <mergeCell ref="B3:K3"/>
    <mergeCell ref="B28:C28"/>
    <mergeCell ref="B29:K29"/>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scale="99" orientation="landscape" r:id="rId1"/>
  <headerFooter alignWithMargins="0"/>
  <drawing r:id="rId2"/>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92FF-523E-48C5-85F5-5D078B154A30}">
  <sheetPr codeName="Folha164">
    <tabColor rgb="FF0035BA"/>
    <pageSetUpPr fitToPage="1"/>
  </sheetPr>
  <dimension ref="A1:Q46"/>
  <sheetViews>
    <sheetView showGridLines="0" zoomScaleNormal="100" workbookViewId="0">
      <selection activeCell="B4" sqref="B4:L4"/>
    </sheetView>
  </sheetViews>
  <sheetFormatPr baseColWidth="10" defaultColWidth="0" defaultRowHeight="14" zeroHeight="1"/>
  <cols>
    <col min="1" max="1" width="8.5" style="231" customWidth="1"/>
    <col min="2" max="2" width="11.1640625" style="231" customWidth="1"/>
    <col min="3" max="3" width="53" style="231" customWidth="1"/>
    <col min="4" max="4" width="30.33203125" style="231" customWidth="1"/>
    <col min="5" max="5" width="10.1640625" style="231" customWidth="1"/>
    <col min="6" max="6" width="6.5" style="231" customWidth="1"/>
    <col min="7" max="7" width="10.1640625" style="231" customWidth="1"/>
    <col min="8" max="8" width="6.5" style="231" customWidth="1"/>
    <col min="9" max="9" width="10.1640625" style="231" customWidth="1"/>
    <col min="10" max="10" width="6.5" style="231" customWidth="1"/>
    <col min="11" max="11" width="10.1640625" style="231" customWidth="1"/>
    <col min="12" max="12" width="6.5" style="231" customWidth="1"/>
    <col min="13" max="13" width="9.5" style="231" bestFit="1" customWidth="1"/>
    <col min="14" max="17" width="0" style="231" hidden="1" customWidth="1"/>
    <col min="18" max="16384" width="8.5" style="231" hidden="1"/>
  </cols>
  <sheetData>
    <row r="1" spans="1:16" customFormat="1" ht="100" customHeight="1">
      <c r="A1" s="42" t="s">
        <v>50</v>
      </c>
      <c r="M1" s="8"/>
    </row>
    <row r="2" spans="1:16" s="9" customFormat="1" ht="16">
      <c r="B2" s="9" t="s">
        <v>5451</v>
      </c>
    </row>
    <row r="3" spans="1:16" s="10" customFormat="1" ht="16">
      <c r="B3" s="940" t="s">
        <v>2170</v>
      </c>
      <c r="C3" s="940"/>
      <c r="D3" s="940"/>
      <c r="E3" s="940"/>
      <c r="F3" s="940"/>
      <c r="G3" s="940"/>
      <c r="H3" s="940"/>
      <c r="I3" s="940"/>
      <c r="J3" s="940"/>
      <c r="K3" s="940"/>
      <c r="L3" s="940"/>
    </row>
    <row r="4" spans="1:16" customFormat="1" ht="15" customHeight="1">
      <c r="A4" s="10"/>
      <c r="B4" s="790" t="s">
        <v>51</v>
      </c>
      <c r="C4" s="790"/>
      <c r="D4" s="790"/>
      <c r="E4" s="790"/>
      <c r="F4" s="790"/>
      <c r="G4" s="790"/>
      <c r="H4" s="790"/>
      <c r="I4" s="790"/>
      <c r="J4" s="790"/>
      <c r="K4" s="790"/>
      <c r="L4" s="790"/>
      <c r="M4" s="8"/>
    </row>
    <row r="5" spans="1:16" ht="12.75" customHeight="1">
      <c r="B5" s="797" t="s">
        <v>1364</v>
      </c>
      <c r="C5" s="797" t="s">
        <v>1365</v>
      </c>
      <c r="D5" s="797" t="s">
        <v>1875</v>
      </c>
      <c r="E5" s="797">
        <v>2021</v>
      </c>
      <c r="F5" s="827"/>
      <c r="G5" s="797">
        <v>2022</v>
      </c>
      <c r="H5" s="827"/>
      <c r="I5" s="797">
        <v>2023</v>
      </c>
      <c r="J5" s="827"/>
      <c r="K5" s="797" t="s">
        <v>1154</v>
      </c>
      <c r="L5" s="797"/>
    </row>
    <row r="6" spans="1:16" ht="12.75" customHeight="1">
      <c r="B6" s="797"/>
      <c r="C6" s="797"/>
      <c r="D6" s="797"/>
      <c r="E6" s="827"/>
      <c r="F6" s="827"/>
      <c r="G6" s="827"/>
      <c r="H6" s="827"/>
      <c r="I6" s="827"/>
      <c r="J6" s="827"/>
      <c r="K6" s="797"/>
      <c r="L6" s="797"/>
    </row>
    <row r="7" spans="1:16" ht="12.75" customHeight="1">
      <c r="B7" s="797"/>
      <c r="C7" s="797"/>
      <c r="D7" s="797"/>
      <c r="E7" s="11" t="s">
        <v>83</v>
      </c>
      <c r="F7" s="11" t="s">
        <v>84</v>
      </c>
      <c r="G7" s="11" t="s">
        <v>83</v>
      </c>
      <c r="H7" s="11" t="s">
        <v>84</v>
      </c>
      <c r="I7" s="11" t="s">
        <v>83</v>
      </c>
      <c r="J7" s="11" t="s">
        <v>84</v>
      </c>
      <c r="K7" s="11" t="s">
        <v>83</v>
      </c>
      <c r="L7" s="11" t="s">
        <v>84</v>
      </c>
    </row>
    <row r="8" spans="1:16" s="264" customFormat="1" ht="12.75" customHeight="1">
      <c r="B8" s="43" t="s">
        <v>1612</v>
      </c>
      <c r="C8" s="258" t="s">
        <v>1921</v>
      </c>
      <c r="D8" s="258"/>
      <c r="E8" s="24"/>
      <c r="F8" s="24"/>
      <c r="G8" s="24"/>
      <c r="H8" s="24"/>
      <c r="I8" s="24"/>
      <c r="J8" s="24"/>
      <c r="K8" s="24"/>
      <c r="L8" s="24"/>
      <c r="M8" s="263"/>
    </row>
    <row r="9" spans="1:16" s="264" customFormat="1" ht="12.75" customHeight="1">
      <c r="B9" s="43" t="s">
        <v>1922</v>
      </c>
      <c r="C9" s="258" t="s">
        <v>1923</v>
      </c>
      <c r="D9" s="258"/>
      <c r="E9" s="24">
        <v>54.404684000000003</v>
      </c>
      <c r="F9" s="24">
        <v>100</v>
      </c>
      <c r="G9" s="24">
        <v>52.744499999999995</v>
      </c>
      <c r="H9" s="24">
        <v>100</v>
      </c>
      <c r="I9" s="24">
        <v>49.985717999999999</v>
      </c>
      <c r="J9" s="24">
        <v>100</v>
      </c>
      <c r="K9" s="24">
        <v>-2.7587819999999965</v>
      </c>
      <c r="L9" s="24">
        <v>-5.2304638398316357</v>
      </c>
      <c r="M9" s="263"/>
      <c r="N9" s="263"/>
      <c r="O9" s="263"/>
      <c r="P9" s="263"/>
    </row>
    <row r="10" spans="1:16" s="264" customFormat="1" ht="22.5" customHeight="1">
      <c r="B10" s="43" t="s">
        <v>1924</v>
      </c>
      <c r="C10" s="258" t="s">
        <v>1925</v>
      </c>
      <c r="D10" s="258" t="s">
        <v>1926</v>
      </c>
      <c r="E10" s="24"/>
      <c r="F10" s="24" t="s">
        <v>1148</v>
      </c>
      <c r="G10" s="24"/>
      <c r="H10" s="24" t="s">
        <v>1148</v>
      </c>
      <c r="I10" s="24"/>
      <c r="J10" s="24" t="s">
        <v>1148</v>
      </c>
      <c r="K10" s="24">
        <v>0</v>
      </c>
      <c r="L10" s="24" t="s">
        <v>1148</v>
      </c>
      <c r="M10" s="265"/>
      <c r="N10" s="263"/>
      <c r="O10" s="263"/>
      <c r="P10" s="263"/>
    </row>
    <row r="11" spans="1:16" s="264" customFormat="1" ht="22.5" customHeight="1">
      <c r="B11" s="43" t="s">
        <v>1927</v>
      </c>
      <c r="C11" s="258" t="s">
        <v>1928</v>
      </c>
      <c r="D11" s="258" t="s">
        <v>1929</v>
      </c>
      <c r="E11" s="24"/>
      <c r="F11" s="24" t="s">
        <v>1148</v>
      </c>
      <c r="G11" s="24"/>
      <c r="H11" s="24" t="s">
        <v>1148</v>
      </c>
      <c r="I11" s="24"/>
      <c r="J11" s="24" t="s">
        <v>1148</v>
      </c>
      <c r="K11" s="24">
        <v>0</v>
      </c>
      <c r="L11" s="24" t="s">
        <v>1148</v>
      </c>
      <c r="M11" s="265"/>
      <c r="N11" s="263"/>
      <c r="O11" s="263"/>
      <c r="P11" s="263"/>
    </row>
    <row r="12" spans="1:16" s="264" customFormat="1" ht="26">
      <c r="B12" s="43" t="s">
        <v>1930</v>
      </c>
      <c r="C12" s="258" t="s">
        <v>1931</v>
      </c>
      <c r="D12" s="258" t="s">
        <v>1932</v>
      </c>
      <c r="E12" s="24">
        <v>6.3306000000000001E-2</v>
      </c>
      <c r="F12" s="24">
        <v>0.11636130447885699</v>
      </c>
      <c r="G12" s="24">
        <v>0.50885999999999998</v>
      </c>
      <c r="H12" s="24">
        <v>0.964764098626397</v>
      </c>
      <c r="I12" s="24">
        <v>5.9301E-2</v>
      </c>
      <c r="J12" s="24">
        <v>0.1186358871548069</v>
      </c>
      <c r="K12" s="24">
        <v>-0.44955899999999999</v>
      </c>
      <c r="L12" s="24">
        <v>-88.346303501945528</v>
      </c>
      <c r="M12" s="265"/>
      <c r="N12" s="263"/>
      <c r="O12" s="263"/>
      <c r="P12" s="263"/>
    </row>
    <row r="13" spans="1:16" s="264" customFormat="1" ht="15">
      <c r="B13" s="43" t="s">
        <v>1933</v>
      </c>
      <c r="C13" s="258" t="s">
        <v>1934</v>
      </c>
      <c r="D13" s="258" t="s">
        <v>1935</v>
      </c>
      <c r="E13" s="24">
        <v>0.18519099999999999</v>
      </c>
      <c r="F13" s="24">
        <v>0.34039532331444106</v>
      </c>
      <c r="G13" s="24">
        <v>0.27704899999999999</v>
      </c>
      <c r="H13" s="24">
        <v>0.52526614149342588</v>
      </c>
      <c r="I13" s="24">
        <v>0.31818000000000002</v>
      </c>
      <c r="J13" s="24">
        <v>0.63654182180598073</v>
      </c>
      <c r="K13" s="24">
        <v>4.1131000000000029E-2</v>
      </c>
      <c r="L13" s="24">
        <v>14.846110254864675</v>
      </c>
      <c r="M13" s="265"/>
      <c r="N13" s="263"/>
      <c r="O13" s="263"/>
      <c r="P13" s="263"/>
    </row>
    <row r="14" spans="1:16" s="264" customFormat="1" ht="26">
      <c r="B14" s="43" t="s">
        <v>1936</v>
      </c>
      <c r="C14" s="258" t="s">
        <v>1937</v>
      </c>
      <c r="D14" s="258" t="s">
        <v>1938</v>
      </c>
      <c r="E14" s="24">
        <v>4.759328</v>
      </c>
      <c r="F14" s="24">
        <v>8.7480114763647912</v>
      </c>
      <c r="G14" s="24">
        <v>5.0995910000000002</v>
      </c>
      <c r="H14" s="24">
        <v>9.668479177923766</v>
      </c>
      <c r="I14" s="24">
        <v>6.3566700000000003</v>
      </c>
      <c r="J14" s="24">
        <v>12.716972476018052</v>
      </c>
      <c r="K14" s="24">
        <v>1.2570790000000001</v>
      </c>
      <c r="L14" s="24">
        <v>24.65058472336311</v>
      </c>
      <c r="M14" s="265"/>
      <c r="N14" s="263"/>
      <c r="O14" s="263"/>
      <c r="P14" s="263"/>
    </row>
    <row r="15" spans="1:16" s="264" customFormat="1" ht="26">
      <c r="B15" s="43" t="s">
        <v>1939</v>
      </c>
      <c r="C15" s="258" t="s">
        <v>1940</v>
      </c>
      <c r="D15" s="258" t="s">
        <v>1941</v>
      </c>
      <c r="E15" s="24"/>
      <c r="F15" s="24" t="s">
        <v>1148</v>
      </c>
      <c r="G15" s="24"/>
      <c r="H15" s="24" t="s">
        <v>1148</v>
      </c>
      <c r="I15" s="24">
        <v>1.1E-5</v>
      </c>
      <c r="J15" s="24" t="s">
        <v>1148</v>
      </c>
      <c r="K15" s="24">
        <v>1.1E-5</v>
      </c>
      <c r="L15" s="24" t="s">
        <v>1148</v>
      </c>
      <c r="M15" s="265"/>
      <c r="N15" s="263"/>
      <c r="O15" s="263"/>
      <c r="P15" s="263"/>
    </row>
    <row r="16" spans="1:16" s="264" customFormat="1" ht="26">
      <c r="B16" s="43" t="s">
        <v>1942</v>
      </c>
      <c r="C16" s="258" t="s">
        <v>1943</v>
      </c>
      <c r="D16" s="258" t="s">
        <v>1944</v>
      </c>
      <c r="E16" s="24">
        <v>0.42224200000000001</v>
      </c>
      <c r="F16" s="24">
        <v>0.776113321419163</v>
      </c>
      <c r="G16" s="24">
        <v>0.52518900000000002</v>
      </c>
      <c r="H16" s="24">
        <v>0.9957227767824135</v>
      </c>
      <c r="I16" s="24">
        <v>0.91104600000000002</v>
      </c>
      <c r="J16" s="24">
        <v>1.8226126110662249</v>
      </c>
      <c r="K16" s="24">
        <v>0.38585700000000001</v>
      </c>
      <c r="L16" s="24">
        <v>73.47012218458498</v>
      </c>
      <c r="M16" s="265"/>
      <c r="N16" s="263"/>
      <c r="O16" s="263"/>
      <c r="P16" s="263"/>
    </row>
    <row r="17" spans="1:16" s="264" customFormat="1" ht="26">
      <c r="B17" s="43" t="s">
        <v>1945</v>
      </c>
      <c r="C17" s="258" t="s">
        <v>1946</v>
      </c>
      <c r="D17" s="258" t="s">
        <v>1947</v>
      </c>
      <c r="E17" s="24"/>
      <c r="F17" s="24" t="s">
        <v>1148</v>
      </c>
      <c r="G17" s="24"/>
      <c r="H17" s="24" t="s">
        <v>1148</v>
      </c>
      <c r="I17" s="24">
        <v>6.0000000000000002E-6</v>
      </c>
      <c r="J17" s="24" t="s">
        <v>1148</v>
      </c>
      <c r="K17" s="24">
        <v>6.0000000000000002E-6</v>
      </c>
      <c r="L17" s="24" t="s">
        <v>1148</v>
      </c>
      <c r="M17" s="265"/>
      <c r="N17" s="263"/>
      <c r="O17" s="263"/>
      <c r="P17" s="263"/>
    </row>
    <row r="18" spans="1:16" s="264" customFormat="1" ht="26">
      <c r="B18" s="43" t="s">
        <v>1948</v>
      </c>
      <c r="C18" s="258" t="s">
        <v>1949</v>
      </c>
      <c r="D18" s="258" t="s">
        <v>1950</v>
      </c>
      <c r="E18" s="24"/>
      <c r="F18" s="24" t="s">
        <v>1148</v>
      </c>
      <c r="G18" s="24"/>
      <c r="H18" s="24" t="s">
        <v>1148</v>
      </c>
      <c r="I18" s="24">
        <v>6.2583E-2</v>
      </c>
      <c r="J18" s="24">
        <v>0.12520176263147806</v>
      </c>
      <c r="K18" s="24">
        <v>6.2583E-2</v>
      </c>
      <c r="L18" s="24" t="s">
        <v>1148</v>
      </c>
      <c r="M18" s="265"/>
      <c r="N18" s="263"/>
      <c r="O18" s="263"/>
      <c r="P18" s="263"/>
    </row>
    <row r="19" spans="1:16" s="264" customFormat="1" ht="15">
      <c r="B19" s="43" t="s">
        <v>1951</v>
      </c>
      <c r="C19" s="258" t="s">
        <v>1925</v>
      </c>
      <c r="D19" s="258" t="s">
        <v>1952</v>
      </c>
      <c r="E19" s="24">
        <v>3.368303</v>
      </c>
      <c r="F19" s="24">
        <v>6.1912003753206246</v>
      </c>
      <c r="G19" s="24">
        <v>4.1396819999999996</v>
      </c>
      <c r="H19" s="24">
        <v>7.8485567215539067</v>
      </c>
      <c r="I19" s="24">
        <v>3.3904079999999999</v>
      </c>
      <c r="J19" s="24">
        <v>6.7827534256885134</v>
      </c>
      <c r="K19" s="24">
        <v>-0.74927399999999977</v>
      </c>
      <c r="L19" s="24">
        <v>-18.099796071292428</v>
      </c>
      <c r="M19" s="265"/>
      <c r="N19" s="263"/>
      <c r="O19" s="263"/>
      <c r="P19" s="263"/>
    </row>
    <row r="20" spans="1:16" s="264" customFormat="1" ht="15">
      <c r="B20" s="43" t="s">
        <v>1953</v>
      </c>
      <c r="C20" s="258" t="s">
        <v>1928</v>
      </c>
      <c r="D20" s="258" t="s">
        <v>1954</v>
      </c>
      <c r="E20" s="24">
        <v>40.517200000000003</v>
      </c>
      <c r="F20" s="24">
        <v>74.473734651229663</v>
      </c>
      <c r="G20" s="24">
        <v>37.986863999999997</v>
      </c>
      <c r="H20" s="24">
        <v>72.020521570969493</v>
      </c>
      <c r="I20" s="24">
        <v>35.026339</v>
      </c>
      <c r="J20" s="24">
        <v>70.072693564189677</v>
      </c>
      <c r="K20" s="24">
        <v>-2.960524999999997</v>
      </c>
      <c r="L20" s="24">
        <v>-7.793549370119095</v>
      </c>
      <c r="M20" s="265"/>
      <c r="N20" s="263"/>
      <c r="O20" s="263"/>
      <c r="P20" s="263"/>
    </row>
    <row r="21" spans="1:16" s="264" customFormat="1" ht="15">
      <c r="B21" s="43" t="s">
        <v>1955</v>
      </c>
      <c r="C21" s="258" t="s">
        <v>1956</v>
      </c>
      <c r="D21" s="258" t="s">
        <v>1957</v>
      </c>
      <c r="E21" s="24">
        <v>5.0891140000000004</v>
      </c>
      <c r="F21" s="24">
        <v>9.3541835478724593</v>
      </c>
      <c r="G21" s="24">
        <v>4.2072649999999996</v>
      </c>
      <c r="H21" s="24">
        <v>7.9766895126506085</v>
      </c>
      <c r="I21" s="24">
        <v>3.8611740000000001</v>
      </c>
      <c r="J21" s="24">
        <v>7.7245544417307368</v>
      </c>
      <c r="K21" s="24">
        <v>-0.34609099999999948</v>
      </c>
      <c r="L21" s="24">
        <v>-8.2260328265512044</v>
      </c>
      <c r="M21" s="265"/>
      <c r="N21" s="263"/>
      <c r="O21" s="263"/>
      <c r="P21" s="263"/>
    </row>
    <row r="22" spans="1:16" s="264" customFormat="1" ht="15">
      <c r="B22" s="43" t="s">
        <v>1958</v>
      </c>
      <c r="C22" s="258" t="s">
        <v>1959</v>
      </c>
      <c r="D22" s="258"/>
      <c r="E22" s="24">
        <v>0</v>
      </c>
      <c r="F22" s="24" t="s">
        <v>1148</v>
      </c>
      <c r="G22" s="24">
        <v>0</v>
      </c>
      <c r="H22" s="24" t="s">
        <v>1148</v>
      </c>
      <c r="I22" s="24">
        <v>0</v>
      </c>
      <c r="J22" s="24" t="s">
        <v>1148</v>
      </c>
      <c r="K22" s="24">
        <v>0</v>
      </c>
      <c r="L22" s="24" t="s">
        <v>1148</v>
      </c>
      <c r="M22" s="263"/>
      <c r="N22" s="263"/>
      <c r="O22" s="263"/>
      <c r="P22" s="263"/>
    </row>
    <row r="23" spans="1:16">
      <c r="B23" s="936" t="s">
        <v>93</v>
      </c>
      <c r="C23" s="936"/>
      <c r="D23" s="936"/>
      <c r="E23" s="19">
        <v>54.404684000000003</v>
      </c>
      <c r="F23" s="19">
        <v>100</v>
      </c>
      <c r="G23" s="19">
        <v>52.744499999999995</v>
      </c>
      <c r="H23" s="19">
        <v>100</v>
      </c>
      <c r="I23" s="19">
        <v>49.985717999999999</v>
      </c>
      <c r="J23" s="19">
        <v>100</v>
      </c>
      <c r="K23" s="19">
        <v>-2.7587819999999965</v>
      </c>
      <c r="L23" s="19">
        <v>-5.2304638398316357</v>
      </c>
      <c r="M23" s="204"/>
      <c r="N23" s="203"/>
      <c r="O23" s="203"/>
      <c r="P23" s="203"/>
    </row>
    <row r="24" spans="1:16" customFormat="1" ht="15">
      <c r="B24" s="865"/>
      <c r="C24" s="865"/>
      <c r="D24" s="865"/>
      <c r="E24" s="865"/>
      <c r="F24" s="865"/>
      <c r="G24" s="865"/>
      <c r="H24" s="865"/>
      <c r="I24" s="865"/>
      <c r="J24" s="865"/>
      <c r="K24" s="865"/>
      <c r="L24" s="865"/>
      <c r="M24" s="8"/>
    </row>
    <row r="25" spans="1:16">
      <c r="B25" s="203"/>
      <c r="C25" s="203"/>
      <c r="D25" s="203"/>
      <c r="E25" s="203"/>
      <c r="F25" s="203"/>
      <c r="G25" s="224"/>
      <c r="H25" s="224"/>
      <c r="I25" s="232"/>
      <c r="J25" s="233"/>
      <c r="K25" s="234"/>
      <c r="L25" s="235"/>
      <c r="M25" s="203"/>
      <c r="N25" s="203"/>
      <c r="O25" s="203"/>
      <c r="P25" s="203"/>
    </row>
    <row r="26" spans="1:16" customFormat="1" ht="19">
      <c r="B26" s="939" t="s">
        <v>2171</v>
      </c>
      <c r="C26" s="939"/>
      <c r="D26" s="939"/>
      <c r="E26" s="939"/>
      <c r="F26" s="939"/>
      <c r="G26" s="939"/>
      <c r="H26" s="939"/>
      <c r="I26" s="939"/>
      <c r="J26" s="939"/>
      <c r="K26" s="939"/>
      <c r="L26" s="939"/>
      <c r="M26" s="8"/>
    </row>
    <row r="27" spans="1:16" customFormat="1" ht="16">
      <c r="B27" s="940" t="s">
        <v>1325</v>
      </c>
      <c r="C27" s="940"/>
      <c r="D27" s="940"/>
      <c r="E27" s="940"/>
      <c r="F27" s="940"/>
      <c r="G27" s="940"/>
      <c r="H27" s="940"/>
      <c r="I27" s="940"/>
      <c r="J27" s="940"/>
      <c r="K27" s="940"/>
      <c r="L27" s="940"/>
      <c r="M27" s="8"/>
    </row>
    <row r="28" spans="1:16" customFormat="1" ht="15">
      <c r="A28" s="10"/>
      <c r="B28" s="10" t="s">
        <v>51</v>
      </c>
      <c r="C28" s="10"/>
      <c r="D28" s="10"/>
      <c r="E28" s="10"/>
      <c r="F28" s="10"/>
      <c r="G28" s="10"/>
      <c r="H28" s="10"/>
      <c r="I28" s="10"/>
      <c r="J28" s="10"/>
      <c r="K28" s="10"/>
      <c r="L28" s="10"/>
      <c r="M28" s="8"/>
    </row>
    <row r="29" spans="1:16" ht="12.75" customHeight="1">
      <c r="B29" s="797" t="s">
        <v>1364</v>
      </c>
      <c r="C29" s="797" t="s">
        <v>1365</v>
      </c>
      <c r="D29" s="797" t="s">
        <v>1875</v>
      </c>
      <c r="E29" s="797">
        <v>2021</v>
      </c>
      <c r="F29" s="827"/>
      <c r="G29" s="797">
        <v>2022</v>
      </c>
      <c r="H29" s="827"/>
      <c r="I29" s="797">
        <v>2023</v>
      </c>
      <c r="J29" s="827"/>
      <c r="K29" s="797" t="s">
        <v>1154</v>
      </c>
      <c r="L29" s="797"/>
    </row>
    <row r="30" spans="1:16" ht="12.75" customHeight="1">
      <c r="B30" s="797"/>
      <c r="C30" s="797"/>
      <c r="D30" s="797"/>
      <c r="E30" s="827"/>
      <c r="F30" s="827"/>
      <c r="G30" s="827"/>
      <c r="H30" s="827"/>
      <c r="I30" s="827"/>
      <c r="J30" s="827"/>
      <c r="K30" s="797"/>
      <c r="L30" s="797"/>
    </row>
    <row r="31" spans="1:16" ht="12.75" customHeight="1">
      <c r="B31" s="797"/>
      <c r="C31" s="797"/>
      <c r="D31" s="797"/>
      <c r="E31" s="11" t="s">
        <v>83</v>
      </c>
      <c r="F31" s="11" t="s">
        <v>84</v>
      </c>
      <c r="G31" s="11" t="s">
        <v>83</v>
      </c>
      <c r="H31" s="11" t="s">
        <v>84</v>
      </c>
      <c r="I31" s="11" t="s">
        <v>83</v>
      </c>
      <c r="J31" s="11" t="s">
        <v>84</v>
      </c>
      <c r="K31" s="11" t="s">
        <v>83</v>
      </c>
      <c r="L31" s="11" t="s">
        <v>84</v>
      </c>
    </row>
    <row r="32" spans="1:16" ht="12.75" customHeight="1">
      <c r="B32" s="43" t="s">
        <v>1645</v>
      </c>
      <c r="C32" s="258" t="s">
        <v>1921</v>
      </c>
      <c r="D32" s="43"/>
      <c r="E32" s="24"/>
      <c r="F32" s="24"/>
      <c r="G32" s="24"/>
      <c r="H32" s="24"/>
      <c r="I32" s="24"/>
      <c r="J32" s="24"/>
      <c r="K32" s="24"/>
      <c r="L32" s="24"/>
      <c r="M32" s="203"/>
    </row>
    <row r="33" spans="2:16" ht="12.75" customHeight="1">
      <c r="B33" s="43" t="s">
        <v>1960</v>
      </c>
      <c r="C33" s="258" t="s">
        <v>1923</v>
      </c>
      <c r="D33" s="43"/>
      <c r="E33" s="24">
        <v>142.141987</v>
      </c>
      <c r="F33" s="24">
        <v>99.446508926073946</v>
      </c>
      <c r="G33" s="24">
        <v>134.50559699999999</v>
      </c>
      <c r="H33" s="24">
        <v>99.402948655052029</v>
      </c>
      <c r="I33" s="24">
        <v>118.423355</v>
      </c>
      <c r="J33" s="24">
        <v>99.316515089430425</v>
      </c>
      <c r="K33" s="24">
        <v>-16.082241999999994</v>
      </c>
      <c r="L33" s="24">
        <v>-11.956559696173828</v>
      </c>
      <c r="M33" s="203"/>
      <c r="N33" s="203"/>
      <c r="O33" s="203"/>
      <c r="P33" s="203"/>
    </row>
    <row r="34" spans="2:16" ht="26">
      <c r="B34" s="43" t="s">
        <v>1961</v>
      </c>
      <c r="C34" s="258" t="s">
        <v>1916</v>
      </c>
      <c r="D34" s="43" t="s">
        <v>1917</v>
      </c>
      <c r="E34" s="24">
        <v>6.2029000000000001E-2</v>
      </c>
      <c r="F34" s="24">
        <v>4.339722296252578E-2</v>
      </c>
      <c r="G34" s="24">
        <v>6.2931000000000001E-2</v>
      </c>
      <c r="H34" s="24">
        <v>4.650755880300713E-2</v>
      </c>
      <c r="I34" s="24">
        <v>7.0789000000000005E-2</v>
      </c>
      <c r="J34" s="24">
        <v>5.9367654181607089E-2</v>
      </c>
      <c r="K34" s="24">
        <v>7.8580000000000039E-3</v>
      </c>
      <c r="L34" s="24">
        <v>12.486691773529746</v>
      </c>
      <c r="M34" s="204"/>
      <c r="N34" s="203"/>
      <c r="O34" s="203"/>
      <c r="P34" s="203"/>
    </row>
    <row r="35" spans="2:16">
      <c r="B35" s="43" t="s">
        <v>1962</v>
      </c>
      <c r="C35" s="258" t="s">
        <v>1963</v>
      </c>
      <c r="D35" s="43" t="s">
        <v>1964</v>
      </c>
      <c r="E35" s="24">
        <v>20.645175999999999</v>
      </c>
      <c r="F35" s="24">
        <v>14.443942445833175</v>
      </c>
      <c r="G35" s="24">
        <v>17.461863999999998</v>
      </c>
      <c r="H35" s="24">
        <v>12.904747529677158</v>
      </c>
      <c r="I35" s="24">
        <v>18.025103000000001</v>
      </c>
      <c r="J35" s="24">
        <v>15.116869591205534</v>
      </c>
      <c r="K35" s="24">
        <v>0.56323900000000293</v>
      </c>
      <c r="L35" s="24">
        <v>3.2255376631040251</v>
      </c>
      <c r="M35" s="204"/>
      <c r="N35" s="203"/>
      <c r="O35" s="203"/>
      <c r="P35" s="203"/>
    </row>
    <row r="36" spans="2:16">
      <c r="B36" s="43" t="s">
        <v>1965</v>
      </c>
      <c r="C36" s="258" t="s">
        <v>1966</v>
      </c>
      <c r="D36" s="43" t="s">
        <v>1967</v>
      </c>
      <c r="E36" s="24">
        <v>5.0219690000000003</v>
      </c>
      <c r="F36" s="24">
        <v>3.5135099454108989</v>
      </c>
      <c r="G36" s="24">
        <v>5.1204169999999998</v>
      </c>
      <c r="H36" s="24">
        <v>3.7841142636128042</v>
      </c>
      <c r="I36" s="24">
        <v>4.9768100000000004</v>
      </c>
      <c r="J36" s="24">
        <v>4.1738339997395641</v>
      </c>
      <c r="K36" s="24">
        <v>-0.14360699999999937</v>
      </c>
      <c r="L36" s="24">
        <v>-2.8045957975688185</v>
      </c>
      <c r="M36" s="204"/>
      <c r="N36" s="203"/>
      <c r="O36" s="203"/>
      <c r="P36" s="203"/>
    </row>
    <row r="37" spans="2:16">
      <c r="B37" s="43" t="s">
        <v>1968</v>
      </c>
      <c r="C37" s="258" t="s">
        <v>1969</v>
      </c>
      <c r="D37" s="43" t="s">
        <v>1970</v>
      </c>
      <c r="E37" s="24">
        <v>7.4663130000000004</v>
      </c>
      <c r="F37" s="24">
        <v>5.2236413607990579</v>
      </c>
      <c r="G37" s="24">
        <v>12.999032</v>
      </c>
      <c r="H37" s="24">
        <v>9.6066047754234223</v>
      </c>
      <c r="I37" s="24">
        <v>5.5807989999999998</v>
      </c>
      <c r="J37" s="24">
        <v>4.6803732937187785</v>
      </c>
      <c r="K37" s="24">
        <v>-7.4182329999999999</v>
      </c>
      <c r="L37" s="24">
        <v>-57.06758010904197</v>
      </c>
      <c r="M37" s="204"/>
      <c r="N37" s="203"/>
      <c r="O37" s="203"/>
      <c r="P37" s="203"/>
    </row>
    <row r="38" spans="2:16">
      <c r="B38" s="43" t="s">
        <v>1971</v>
      </c>
      <c r="C38" s="258" t="s">
        <v>1972</v>
      </c>
      <c r="D38" s="43" t="s">
        <v>1973</v>
      </c>
      <c r="E38" s="24">
        <v>104.688215</v>
      </c>
      <c r="F38" s="24">
        <v>73.24280268751447</v>
      </c>
      <c r="G38" s="24">
        <v>93.890208000000001</v>
      </c>
      <c r="H38" s="24">
        <v>69.3871759480474</v>
      </c>
      <c r="I38" s="24">
        <v>84.004379999999998</v>
      </c>
      <c r="J38" s="24">
        <v>70.450818369807592</v>
      </c>
      <c r="K38" s="24">
        <v>-9.8858280000000036</v>
      </c>
      <c r="L38" s="24">
        <v>-10.529136329104738</v>
      </c>
      <c r="M38" s="204"/>
      <c r="N38" s="203"/>
      <c r="O38" s="203"/>
      <c r="P38" s="203"/>
    </row>
    <row r="39" spans="2:16">
      <c r="B39" s="43" t="s">
        <v>1974</v>
      </c>
      <c r="C39" s="258" t="s">
        <v>1975</v>
      </c>
      <c r="D39" s="43" t="s">
        <v>1976</v>
      </c>
      <c r="E39" s="24">
        <v>4.2582849999999999</v>
      </c>
      <c r="F39" s="24">
        <v>2.9792152635538067</v>
      </c>
      <c r="G39" s="24">
        <v>4.9711449999999999</v>
      </c>
      <c r="H39" s="24">
        <v>3.6737985794882473</v>
      </c>
      <c r="I39" s="24">
        <v>5.7654740000000002</v>
      </c>
      <c r="J39" s="24">
        <v>4.8352521807773376</v>
      </c>
      <c r="K39" s="24">
        <v>0.79432900000000028</v>
      </c>
      <c r="L39" s="24">
        <v>15.978793617969306</v>
      </c>
      <c r="M39" s="204"/>
      <c r="N39" s="203"/>
      <c r="O39" s="203"/>
      <c r="P39" s="203"/>
    </row>
    <row r="40" spans="2:16">
      <c r="B40" s="43" t="s">
        <v>1977</v>
      </c>
      <c r="C40" s="258" t="s">
        <v>1959</v>
      </c>
      <c r="D40" s="43"/>
      <c r="E40" s="24">
        <v>0.79112199999999999</v>
      </c>
      <c r="F40" s="24">
        <v>0.5534910739260559</v>
      </c>
      <c r="G40" s="24">
        <v>0.80789099999999991</v>
      </c>
      <c r="H40" s="24">
        <v>0.59705134494796253</v>
      </c>
      <c r="I40" s="24">
        <v>0.81497600000000003</v>
      </c>
      <c r="J40" s="24">
        <v>0.68348491056957184</v>
      </c>
      <c r="K40" s="24">
        <v>7.085000000000119E-3</v>
      </c>
      <c r="L40" s="24">
        <v>0.87697474040435153</v>
      </c>
      <c r="M40" s="203"/>
      <c r="N40" s="203"/>
      <c r="O40" s="203"/>
      <c r="P40" s="203"/>
    </row>
    <row r="41" spans="2:16" ht="26">
      <c r="B41" s="43" t="s">
        <v>1978</v>
      </c>
      <c r="C41" s="258" t="s">
        <v>1916</v>
      </c>
      <c r="D41" s="43" t="s">
        <v>1979</v>
      </c>
      <c r="E41" s="24">
        <v>0.60325600000000001</v>
      </c>
      <c r="F41" s="24">
        <v>0.42205476689099375</v>
      </c>
      <c r="G41" s="24">
        <v>0.60022399999999998</v>
      </c>
      <c r="H41" s="24">
        <v>0.44358031772856221</v>
      </c>
      <c r="I41" s="24">
        <v>0.60608700000000004</v>
      </c>
      <c r="J41" s="24">
        <v>0.50829879529259769</v>
      </c>
      <c r="K41" s="24">
        <v>5.8630000000000626E-3</v>
      </c>
      <c r="L41" s="24">
        <v>0.9768019939222794</v>
      </c>
      <c r="M41" s="204"/>
      <c r="N41" s="203"/>
      <c r="O41" s="203"/>
      <c r="P41" s="203"/>
    </row>
    <row r="42" spans="2:16" ht="26">
      <c r="B42" s="43" t="s">
        <v>1980</v>
      </c>
      <c r="C42" s="258" t="s">
        <v>1981</v>
      </c>
      <c r="D42" s="43" t="s">
        <v>1982</v>
      </c>
      <c r="E42" s="24"/>
      <c r="F42" s="24" t="s">
        <v>1148</v>
      </c>
      <c r="G42" s="24"/>
      <c r="H42" s="24" t="s">
        <v>1148</v>
      </c>
      <c r="I42" s="24"/>
      <c r="J42" s="24" t="s">
        <v>1148</v>
      </c>
      <c r="K42" s="24">
        <v>0</v>
      </c>
      <c r="L42" s="24" t="s">
        <v>1148</v>
      </c>
      <c r="M42" s="204"/>
      <c r="N42" s="203"/>
      <c r="O42" s="203"/>
      <c r="P42" s="203"/>
    </row>
    <row r="43" spans="2:16">
      <c r="B43" s="43" t="s">
        <v>1983</v>
      </c>
      <c r="C43" s="258" t="s">
        <v>1984</v>
      </c>
      <c r="D43" s="43" t="s">
        <v>1985</v>
      </c>
      <c r="E43" s="24">
        <v>0.18786600000000001</v>
      </c>
      <c r="F43" s="24">
        <v>0.13143630703506212</v>
      </c>
      <c r="G43" s="24">
        <v>0.20766699999999999</v>
      </c>
      <c r="H43" s="24">
        <v>0.15347102721940031</v>
      </c>
      <c r="I43" s="24">
        <v>0.20888899999999999</v>
      </c>
      <c r="J43" s="24">
        <v>0.17518611527697411</v>
      </c>
      <c r="K43" s="24">
        <v>1.2220000000000009E-3</v>
      </c>
      <c r="L43" s="24">
        <v>0.58844207312668884</v>
      </c>
      <c r="M43" s="204"/>
      <c r="N43" s="203"/>
      <c r="O43" s="203"/>
      <c r="P43" s="203"/>
    </row>
    <row r="44" spans="2:16" ht="12.75" customHeight="1">
      <c r="B44" s="936" t="s">
        <v>93</v>
      </c>
      <c r="C44" s="936"/>
      <c r="D44" s="936"/>
      <c r="E44" s="19">
        <v>142.933109</v>
      </c>
      <c r="F44" s="19">
        <v>100</v>
      </c>
      <c r="G44" s="19">
        <v>135.31348800000001</v>
      </c>
      <c r="H44" s="19">
        <v>99.999999999999986</v>
      </c>
      <c r="I44" s="19">
        <v>119.238331</v>
      </c>
      <c r="J44" s="19">
        <v>100</v>
      </c>
      <c r="K44" s="19">
        <v>-16.075156999999994</v>
      </c>
      <c r="L44" s="19">
        <v>-11.879936906215878</v>
      </c>
      <c r="M44" s="203"/>
      <c r="N44" s="203"/>
      <c r="O44" s="203"/>
      <c r="P44" s="203"/>
    </row>
    <row r="45" spans="2:16" customFormat="1" ht="15">
      <c r="B45" s="41" t="s">
        <v>5739</v>
      </c>
      <c r="C45" s="41"/>
      <c r="D45" s="41"/>
      <c r="E45" s="41"/>
      <c r="F45" s="41"/>
      <c r="G45" s="41"/>
      <c r="H45" s="41"/>
      <c r="I45" s="41"/>
      <c r="J45" s="41"/>
      <c r="K45" s="41"/>
      <c r="L45" s="41"/>
      <c r="M45" s="8"/>
    </row>
    <row r="46" spans="2:16">
      <c r="B46" s="203"/>
      <c r="C46" s="203"/>
      <c r="D46" s="203"/>
      <c r="E46" s="203"/>
      <c r="F46" s="203"/>
      <c r="G46" s="224"/>
      <c r="H46" s="224"/>
      <c r="I46" s="236"/>
      <c r="J46" s="233"/>
      <c r="K46" s="234"/>
      <c r="L46" s="235"/>
      <c r="M46" s="203"/>
      <c r="N46" s="203"/>
      <c r="O46" s="203"/>
      <c r="P46" s="203"/>
    </row>
  </sheetData>
  <mergeCells count="21">
    <mergeCell ref="B3:L3"/>
    <mergeCell ref="B23:D23"/>
    <mergeCell ref="B29:B31"/>
    <mergeCell ref="C29:C31"/>
    <mergeCell ref="D29:D31"/>
    <mergeCell ref="E29:F30"/>
    <mergeCell ref="G29:H30"/>
    <mergeCell ref="I29:J30"/>
    <mergeCell ref="K29:L30"/>
    <mergeCell ref="B5:B7"/>
    <mergeCell ref="C5:C7"/>
    <mergeCell ref="D5:D7"/>
    <mergeCell ref="E5:F6"/>
    <mergeCell ref="G5:H6"/>
    <mergeCell ref="I5:J6"/>
    <mergeCell ref="K5:L6"/>
    <mergeCell ref="B24:L24"/>
    <mergeCell ref="B26:L26"/>
    <mergeCell ref="B27:L27"/>
    <mergeCell ref="B44:D44"/>
    <mergeCell ref="B4:L4"/>
  </mergeCells>
  <hyperlinks>
    <hyperlink ref="B28" location="Índice!A1" display="Voltar ao início" xr:uid="{D136E4A6-2C23-4C16-ABA1-7E62EC55F785}"/>
  </hyperlinks>
  <printOptions horizontalCentered="1" verticalCentered="1"/>
  <pageMargins left="0.35433070866141736" right="0.15748031496062992" top="0.39370078740157483" bottom="1.5748031496062993" header="0.59055118110236227" footer="0.39370078740157483"/>
  <pageSetup paperSize="9" scale="53" orientation="landscape" r:id="rId1"/>
  <headerFooter alignWithMargins="0"/>
  <drawing r:id="rId2"/>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477D-3087-41F1-90FA-49B48D312CB5}">
  <sheetPr codeName="Folha165">
    <tabColor rgb="FF0035BA"/>
    <pageSetUpPr fitToPage="1"/>
  </sheetPr>
  <dimension ref="A1:T29"/>
  <sheetViews>
    <sheetView showGridLines="0" zoomScaleNormal="100" workbookViewId="0">
      <selection activeCell="B3" sqref="B3:K3"/>
    </sheetView>
  </sheetViews>
  <sheetFormatPr baseColWidth="10" defaultColWidth="0" defaultRowHeight="14" zeroHeight="1"/>
  <cols>
    <col min="1" max="1" width="8.5" style="231" customWidth="1"/>
    <col min="2" max="2" width="8" style="231" customWidth="1"/>
    <col min="3" max="3" width="20.5" style="231" customWidth="1"/>
    <col min="4" max="4" width="9.33203125" style="231" customWidth="1"/>
    <col min="5" max="5" width="7.1640625" style="231" customWidth="1"/>
    <col min="6" max="6" width="9.33203125" style="231" customWidth="1"/>
    <col min="7" max="7" width="7.1640625" style="231" customWidth="1"/>
    <col min="8" max="8" width="9.33203125" style="231" customWidth="1"/>
    <col min="9" max="9" width="7.1640625" style="231" customWidth="1"/>
    <col min="10" max="10" width="9.33203125" style="231" customWidth="1"/>
    <col min="11" max="11" width="7.1640625" style="231" customWidth="1"/>
    <col min="12" max="12" width="22.83203125" style="231" customWidth="1"/>
    <col min="13" max="20" width="0" style="231" hidden="1" customWidth="1"/>
    <col min="21" max="16384" width="8.5" style="231" hidden="1"/>
  </cols>
  <sheetData>
    <row r="1" spans="1:14" customFormat="1" ht="100" customHeight="1">
      <c r="A1" s="42" t="s">
        <v>50</v>
      </c>
    </row>
    <row r="2" spans="1:14" s="9" customFormat="1" ht="16">
      <c r="B2" s="9" t="s">
        <v>5450</v>
      </c>
    </row>
    <row r="3" spans="1:14" s="10" customFormat="1" ht="11">
      <c r="B3" s="790" t="s">
        <v>51</v>
      </c>
      <c r="C3" s="790"/>
      <c r="D3" s="790"/>
      <c r="E3" s="790"/>
      <c r="F3" s="790"/>
      <c r="G3" s="790"/>
      <c r="H3" s="790"/>
      <c r="I3" s="790"/>
      <c r="J3" s="790"/>
      <c r="K3" s="790"/>
    </row>
    <row r="4" spans="1:14" ht="12.75" customHeight="1">
      <c r="B4" s="797" t="s">
        <v>1138</v>
      </c>
      <c r="C4" s="797" t="s">
        <v>332</v>
      </c>
      <c r="D4" s="797">
        <v>2021</v>
      </c>
      <c r="E4" s="827"/>
      <c r="F4" s="797">
        <v>2022</v>
      </c>
      <c r="G4" s="827"/>
      <c r="H4" s="797">
        <v>2023</v>
      </c>
      <c r="I4" s="827"/>
      <c r="J4" s="797" t="s">
        <v>1154</v>
      </c>
      <c r="K4" s="797"/>
    </row>
    <row r="5" spans="1:14" ht="12.75" customHeight="1">
      <c r="B5" s="797"/>
      <c r="C5" s="797"/>
      <c r="D5" s="827"/>
      <c r="E5" s="827"/>
      <c r="F5" s="827"/>
      <c r="G5" s="827"/>
      <c r="H5" s="827"/>
      <c r="I5" s="827"/>
      <c r="J5" s="797"/>
      <c r="K5" s="797"/>
    </row>
    <row r="6" spans="1:14" ht="12.5" customHeight="1">
      <c r="B6" s="797"/>
      <c r="C6" s="797"/>
      <c r="D6" s="11" t="s">
        <v>83</v>
      </c>
      <c r="E6" s="11" t="s">
        <v>84</v>
      </c>
      <c r="F6" s="11" t="s">
        <v>83</v>
      </c>
      <c r="G6" s="11" t="s">
        <v>84</v>
      </c>
      <c r="H6" s="11" t="s">
        <v>83</v>
      </c>
      <c r="I6" s="11" t="s">
        <v>84</v>
      </c>
      <c r="J6" s="11" t="s">
        <v>83</v>
      </c>
      <c r="K6" s="11" t="s">
        <v>84</v>
      </c>
    </row>
    <row r="7" spans="1:14" ht="12.75" customHeight="1">
      <c r="B7" s="43" t="s">
        <v>1140</v>
      </c>
      <c r="C7" s="43" t="s">
        <v>1141</v>
      </c>
      <c r="D7" s="24">
        <v>53.733945000000006</v>
      </c>
      <c r="E7" s="24">
        <v>98.767130050787543</v>
      </c>
      <c r="F7" s="24">
        <v>51.433401999999994</v>
      </c>
      <c r="G7" s="24">
        <v>97.514246983097763</v>
      </c>
      <c r="H7" s="24">
        <v>48.697190999999997</v>
      </c>
      <c r="I7" s="24">
        <v>97.42220967997298</v>
      </c>
      <c r="J7" s="24">
        <v>-2.7362109999999973</v>
      </c>
      <c r="K7" s="24">
        <v>-5.3199105903980408</v>
      </c>
      <c r="N7" s="237"/>
    </row>
    <row r="8" spans="1:14" ht="12.75" customHeight="1">
      <c r="B8" s="43" t="s">
        <v>1149</v>
      </c>
      <c r="C8" s="43" t="s">
        <v>1150</v>
      </c>
      <c r="D8" s="24">
        <v>0.67073899999999997</v>
      </c>
      <c r="E8" s="24">
        <v>1.2328699492124611</v>
      </c>
      <c r="F8" s="24">
        <v>1.3110979999999999</v>
      </c>
      <c r="G8" s="24">
        <v>2.4857530169022359</v>
      </c>
      <c r="H8" s="24">
        <v>1.288527</v>
      </c>
      <c r="I8" s="24">
        <v>2.5777903200270122</v>
      </c>
      <c r="J8" s="24">
        <v>-2.2570999999999897E-2</v>
      </c>
      <c r="K8" s="24">
        <v>-1.7215341644941797</v>
      </c>
      <c r="N8" s="237"/>
    </row>
    <row r="9" spans="1:14" ht="12.75" customHeight="1">
      <c r="B9" s="936" t="s">
        <v>93</v>
      </c>
      <c r="C9" s="936"/>
      <c r="D9" s="19">
        <v>54.404684000000003</v>
      </c>
      <c r="E9" s="19">
        <v>100</v>
      </c>
      <c r="F9" s="19">
        <v>52.744499999999995</v>
      </c>
      <c r="G9" s="19">
        <v>100</v>
      </c>
      <c r="H9" s="19">
        <v>49.985717999999999</v>
      </c>
      <c r="I9" s="19">
        <v>99.999999999999986</v>
      </c>
      <c r="J9" s="19">
        <v>-2.7587819999999965</v>
      </c>
      <c r="K9" s="19">
        <v>-5.2304638398316357</v>
      </c>
      <c r="N9" s="237"/>
    </row>
    <row r="10" spans="1:14" customFormat="1" ht="14.5" customHeight="1">
      <c r="B10" s="865" t="s">
        <v>5739</v>
      </c>
      <c r="C10" s="865"/>
      <c r="D10" s="865"/>
      <c r="E10" s="865"/>
      <c r="F10" s="865"/>
      <c r="G10" s="865"/>
      <c r="H10" s="865"/>
      <c r="I10" s="865"/>
      <c r="J10" s="865"/>
      <c r="K10" s="865"/>
    </row>
    <row r="11" spans="1:14"/>
    <row r="12" spans="1:14" hidden="1">
      <c r="B12" s="203"/>
      <c r="C12" s="203"/>
      <c r="D12" s="203"/>
      <c r="E12" s="203"/>
      <c r="F12" s="203"/>
      <c r="G12" s="203"/>
      <c r="H12" s="203"/>
      <c r="I12" s="203"/>
      <c r="J12" s="203"/>
      <c r="K12" s="203"/>
    </row>
    <row r="13" spans="1:14" hidden="1">
      <c r="B13" s="203"/>
      <c r="C13" s="203"/>
      <c r="D13" s="203"/>
      <c r="E13" s="203"/>
      <c r="F13" s="203"/>
      <c r="G13" s="203"/>
      <c r="H13" s="203"/>
      <c r="I13" s="203"/>
      <c r="J13" s="203"/>
      <c r="K13" s="203"/>
    </row>
    <row r="14" spans="1:14" hidden="1">
      <c r="B14" s="203"/>
      <c r="C14" s="203"/>
      <c r="D14" s="203"/>
      <c r="E14" s="203"/>
      <c r="F14" s="203"/>
      <c r="G14" s="203"/>
      <c r="H14" s="203"/>
      <c r="I14" s="203"/>
      <c r="J14" s="203"/>
      <c r="K14" s="203"/>
    </row>
    <row r="15" spans="1:14" hidden="1">
      <c r="B15" s="203"/>
      <c r="C15" s="203"/>
      <c r="D15" s="203"/>
      <c r="E15" s="203"/>
      <c r="F15" s="203"/>
      <c r="G15" s="203"/>
      <c r="H15" s="203"/>
      <c r="I15" s="203"/>
      <c r="J15" s="203"/>
      <c r="K15" s="203"/>
    </row>
    <row r="16" spans="1:14" hidden="1">
      <c r="B16" s="203"/>
      <c r="C16" s="203"/>
      <c r="D16" s="203"/>
      <c r="E16" s="203"/>
      <c r="F16" s="203"/>
      <c r="G16" s="203"/>
      <c r="H16" s="203"/>
      <c r="I16" s="203"/>
      <c r="J16" s="203"/>
      <c r="K16" s="203"/>
    </row>
    <row r="17" spans="2:11" hidden="1">
      <c r="B17" s="203"/>
      <c r="C17" s="203"/>
      <c r="D17" s="203"/>
      <c r="E17" s="203"/>
      <c r="F17" s="203"/>
      <c r="G17" s="203"/>
      <c r="H17" s="203"/>
      <c r="I17" s="203"/>
      <c r="J17" s="203"/>
      <c r="K17" s="203"/>
    </row>
    <row r="18" spans="2:11" hidden="1">
      <c r="B18" s="203"/>
      <c r="C18" s="203"/>
      <c r="D18" s="203"/>
      <c r="E18" s="203"/>
      <c r="F18" s="203"/>
      <c r="G18" s="203"/>
      <c r="H18" s="203"/>
      <c r="I18" s="203"/>
      <c r="J18" s="203"/>
      <c r="K18" s="203"/>
    </row>
    <row r="19" spans="2:11" hidden="1">
      <c r="B19" s="203"/>
      <c r="C19" s="203"/>
      <c r="D19" s="203"/>
      <c r="E19" s="203"/>
      <c r="F19" s="203"/>
      <c r="G19" s="203"/>
      <c r="H19" s="203"/>
      <c r="I19" s="203"/>
      <c r="J19" s="203"/>
      <c r="K19" s="203"/>
    </row>
    <row r="20" spans="2:11" hidden="1">
      <c r="B20" s="203"/>
      <c r="C20" s="203"/>
      <c r="D20" s="203"/>
      <c r="E20" s="203"/>
      <c r="F20" s="203"/>
      <c r="G20" s="203"/>
      <c r="H20" s="203"/>
      <c r="I20" s="203"/>
      <c r="J20" s="203"/>
      <c r="K20" s="203"/>
    </row>
    <row r="21" spans="2:11" hidden="1">
      <c r="B21" s="203"/>
      <c r="C21" s="203"/>
      <c r="D21" s="203"/>
      <c r="E21" s="203"/>
      <c r="F21" s="203"/>
      <c r="G21" s="203"/>
      <c r="H21" s="203"/>
      <c r="I21" s="203"/>
      <c r="J21" s="203"/>
      <c r="K21" s="203"/>
    </row>
    <row r="22" spans="2:11" hidden="1">
      <c r="B22" s="203"/>
      <c r="C22" s="203"/>
      <c r="D22" s="203"/>
      <c r="E22" s="203"/>
      <c r="F22" s="203"/>
      <c r="G22" s="203"/>
      <c r="H22" s="203"/>
      <c r="I22" s="203"/>
      <c r="J22" s="203"/>
      <c r="K22" s="203"/>
    </row>
    <row r="23" spans="2:11" hidden="1">
      <c r="B23" s="203"/>
      <c r="C23" s="203"/>
      <c r="D23" s="203"/>
      <c r="E23" s="203"/>
      <c r="F23" s="203"/>
      <c r="G23" s="203"/>
      <c r="H23" s="203"/>
      <c r="I23" s="203"/>
      <c r="J23" s="203"/>
      <c r="K23" s="203"/>
    </row>
    <row r="24" spans="2:11" hidden="1">
      <c r="B24" s="203"/>
      <c r="C24" s="203"/>
      <c r="D24" s="203"/>
      <c r="E24" s="203"/>
      <c r="F24" s="203"/>
      <c r="G24" s="203"/>
      <c r="H24" s="203"/>
      <c r="I24" s="203"/>
      <c r="J24" s="203"/>
      <c r="K24" s="203"/>
    </row>
    <row r="25" spans="2:11" hidden="1">
      <c r="B25" s="203"/>
      <c r="C25" s="203"/>
      <c r="D25" s="203"/>
      <c r="E25" s="203"/>
      <c r="F25" s="203"/>
      <c r="G25" s="203"/>
      <c r="H25" s="203"/>
      <c r="I25" s="203"/>
      <c r="J25" s="203"/>
      <c r="K25" s="203"/>
    </row>
    <row r="26" spans="2:11" hidden="1">
      <c r="B26" s="203"/>
      <c r="C26" s="203"/>
      <c r="D26" s="203"/>
      <c r="E26" s="203"/>
      <c r="F26" s="203"/>
      <c r="G26" s="203"/>
      <c r="H26" s="203"/>
      <c r="I26" s="203"/>
      <c r="J26" s="203"/>
      <c r="K26" s="203"/>
    </row>
    <row r="27" spans="2:11" hidden="1">
      <c r="B27" s="203"/>
      <c r="C27" s="203"/>
      <c r="D27" s="203"/>
      <c r="E27" s="203"/>
      <c r="F27" s="203"/>
      <c r="G27" s="203"/>
      <c r="H27" s="203"/>
      <c r="I27" s="203"/>
      <c r="J27" s="203"/>
      <c r="K27" s="203"/>
    </row>
    <row r="28" spans="2:11" hidden="1">
      <c r="B28" s="203"/>
      <c r="C28" s="203"/>
      <c r="D28" s="203"/>
      <c r="E28" s="203"/>
      <c r="F28" s="203"/>
      <c r="G28" s="203"/>
      <c r="H28" s="203"/>
      <c r="I28" s="203"/>
      <c r="J28" s="203"/>
      <c r="K28" s="203"/>
    </row>
    <row r="29" spans="2:11" hidden="1">
      <c r="B29" s="203"/>
      <c r="C29" s="203"/>
      <c r="D29" s="203"/>
      <c r="E29" s="203"/>
      <c r="F29" s="203"/>
      <c r="G29" s="203"/>
      <c r="H29" s="203"/>
      <c r="I29" s="203"/>
      <c r="J29" s="203"/>
      <c r="K29" s="203"/>
    </row>
  </sheetData>
  <mergeCells count="9">
    <mergeCell ref="B3:K3"/>
    <mergeCell ref="B9:C9"/>
    <mergeCell ref="B10:K10"/>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oddFooter>&amp;L&amp;7DGO/DSConta-»DGCI</oddFooter>
  </headerFooter>
  <drawing r:id="rId2"/>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0172D-2F6C-4E8F-8006-789833942713}">
  <sheetPr codeName="Folha166">
    <tabColor rgb="FF0035BA"/>
    <pageSetUpPr fitToPage="1"/>
  </sheetPr>
  <dimension ref="A1:N30"/>
  <sheetViews>
    <sheetView showGridLines="0" zoomScaleNormal="100" workbookViewId="0">
      <selection activeCell="B3" sqref="B3:K3"/>
    </sheetView>
  </sheetViews>
  <sheetFormatPr baseColWidth="10" defaultColWidth="0" defaultRowHeight="14" zeroHeight="1"/>
  <cols>
    <col min="1" max="1" width="8.5" style="231" customWidth="1"/>
    <col min="2" max="2" width="10.6640625" style="231" customWidth="1"/>
    <col min="3" max="3" width="46.83203125" style="231" bestFit="1" customWidth="1"/>
    <col min="4" max="4" width="9.83203125" style="231" customWidth="1"/>
    <col min="5" max="5" width="6.6640625" style="231" customWidth="1"/>
    <col min="6" max="6" width="9.83203125" style="231" customWidth="1"/>
    <col min="7" max="7" width="6.6640625" style="231" customWidth="1"/>
    <col min="8" max="8" width="9.83203125" style="231" customWidth="1"/>
    <col min="9" max="9" width="6.6640625" style="231" customWidth="1"/>
    <col min="10" max="10" width="9.83203125" style="231" customWidth="1"/>
    <col min="11" max="11" width="6.6640625" style="231" customWidth="1"/>
    <col min="12" max="12" width="8.5" style="231" customWidth="1"/>
    <col min="13" max="13" width="8.83203125" style="231" hidden="1" customWidth="1"/>
    <col min="14" max="16384" width="8.5" style="231" hidden="1"/>
  </cols>
  <sheetData>
    <row r="1" spans="1:14" customFormat="1" ht="100" customHeight="1">
      <c r="A1" s="42" t="s">
        <v>50</v>
      </c>
    </row>
    <row r="2" spans="1:14" s="9" customFormat="1" ht="16">
      <c r="B2" s="9" t="s">
        <v>5449</v>
      </c>
    </row>
    <row r="3" spans="1:14" s="10" customFormat="1" ht="11">
      <c r="B3" s="790" t="s">
        <v>51</v>
      </c>
      <c r="C3" s="790"/>
      <c r="D3" s="790"/>
      <c r="E3" s="790"/>
      <c r="F3" s="790"/>
      <c r="G3" s="790"/>
      <c r="H3" s="790"/>
      <c r="I3" s="790"/>
      <c r="J3" s="790"/>
      <c r="K3" s="790"/>
    </row>
    <row r="4" spans="1:14" ht="12.75" customHeight="1">
      <c r="B4" s="797" t="s">
        <v>1364</v>
      </c>
      <c r="C4" s="797" t="s">
        <v>1365</v>
      </c>
      <c r="D4" s="797">
        <v>2021</v>
      </c>
      <c r="E4" s="827"/>
      <c r="F4" s="797">
        <v>2022</v>
      </c>
      <c r="G4" s="827"/>
      <c r="H4" s="797">
        <v>2023</v>
      </c>
      <c r="I4" s="827"/>
      <c r="J4" s="797" t="s">
        <v>1154</v>
      </c>
      <c r="K4" s="797"/>
    </row>
    <row r="5" spans="1:14" ht="12.75" customHeight="1">
      <c r="B5" s="797"/>
      <c r="C5" s="797"/>
      <c r="D5" s="827"/>
      <c r="E5" s="827"/>
      <c r="F5" s="827"/>
      <c r="G5" s="827"/>
      <c r="H5" s="827"/>
      <c r="I5" s="827"/>
      <c r="J5" s="797"/>
      <c r="K5" s="797"/>
    </row>
    <row r="6" spans="1:14" ht="12.75" customHeight="1">
      <c r="B6" s="797"/>
      <c r="C6" s="797"/>
      <c r="D6" s="11" t="s">
        <v>83</v>
      </c>
      <c r="E6" s="11" t="s">
        <v>84</v>
      </c>
      <c r="F6" s="11" t="s">
        <v>83</v>
      </c>
      <c r="G6" s="11" t="s">
        <v>84</v>
      </c>
      <c r="H6" s="11" t="s">
        <v>83</v>
      </c>
      <c r="I6" s="11" t="s">
        <v>84</v>
      </c>
      <c r="J6" s="11" t="s">
        <v>83</v>
      </c>
      <c r="K6" s="11" t="s">
        <v>84</v>
      </c>
    </row>
    <row r="7" spans="1:14" ht="12.75" customHeight="1">
      <c r="B7" s="43" t="s">
        <v>1155</v>
      </c>
      <c r="C7" s="43" t="s">
        <v>1156</v>
      </c>
      <c r="D7" s="24">
        <v>0</v>
      </c>
      <c r="E7" s="24" t="s">
        <v>1148</v>
      </c>
      <c r="F7" s="24">
        <v>0</v>
      </c>
      <c r="G7" s="24" t="s">
        <v>1148</v>
      </c>
      <c r="H7" s="24">
        <v>0</v>
      </c>
      <c r="I7" s="24" t="s">
        <v>1148</v>
      </c>
      <c r="J7" s="24">
        <v>0</v>
      </c>
      <c r="K7" s="24" t="s">
        <v>1148</v>
      </c>
      <c r="L7" s="203"/>
      <c r="M7" s="238"/>
      <c r="N7" s="238"/>
    </row>
    <row r="8" spans="1:14" ht="12.75" customHeight="1">
      <c r="B8" s="43" t="s">
        <v>1157</v>
      </c>
      <c r="C8" s="43" t="s">
        <v>1158</v>
      </c>
      <c r="D8" s="24">
        <v>0</v>
      </c>
      <c r="E8" s="24" t="s">
        <v>1148</v>
      </c>
      <c r="F8" s="24">
        <v>0</v>
      </c>
      <c r="G8" s="24" t="s">
        <v>1148</v>
      </c>
      <c r="H8" s="24">
        <v>0</v>
      </c>
      <c r="I8" s="24" t="s">
        <v>1148</v>
      </c>
      <c r="J8" s="24">
        <v>0</v>
      </c>
      <c r="K8" s="24" t="s">
        <v>1148</v>
      </c>
      <c r="L8" s="203"/>
      <c r="M8" s="238"/>
      <c r="N8" s="238"/>
    </row>
    <row r="9" spans="1:14" ht="12.75" customHeight="1">
      <c r="B9" s="43" t="s">
        <v>1159</v>
      </c>
      <c r="C9" s="43" t="s">
        <v>1160</v>
      </c>
      <c r="D9" s="24">
        <v>0</v>
      </c>
      <c r="E9" s="24" t="s">
        <v>1148</v>
      </c>
      <c r="F9" s="24">
        <v>0</v>
      </c>
      <c r="G9" s="24" t="s">
        <v>1148</v>
      </c>
      <c r="H9" s="24">
        <v>0</v>
      </c>
      <c r="I9" s="24" t="s">
        <v>1148</v>
      </c>
      <c r="J9" s="24">
        <v>0</v>
      </c>
      <c r="K9" s="24" t="s">
        <v>1148</v>
      </c>
      <c r="L9" s="203"/>
      <c r="M9" s="238"/>
      <c r="N9" s="238"/>
    </row>
    <row r="10" spans="1:14" ht="12.75" customHeight="1">
      <c r="B10" s="43" t="s">
        <v>1161</v>
      </c>
      <c r="C10" s="43" t="s">
        <v>1162</v>
      </c>
      <c r="D10" s="24">
        <v>4.0390420000000002</v>
      </c>
      <c r="E10" s="24">
        <v>7.4240703245330861</v>
      </c>
      <c r="F10" s="24">
        <v>5.45078</v>
      </c>
      <c r="G10" s="24">
        <v>10.334309738456142</v>
      </c>
      <c r="H10" s="24">
        <v>4.7415349999999998</v>
      </c>
      <c r="I10" s="24">
        <v>9.4857795180615394</v>
      </c>
      <c r="J10" s="24">
        <v>-0.70924500000000013</v>
      </c>
      <c r="K10" s="24">
        <v>-13.011807484433424</v>
      </c>
      <c r="L10" s="203"/>
      <c r="M10" s="238"/>
      <c r="N10" s="238"/>
    </row>
    <row r="11" spans="1:14" ht="12.75" customHeight="1">
      <c r="B11" s="148" t="s">
        <v>1163</v>
      </c>
      <c r="C11" s="148" t="s">
        <v>1164</v>
      </c>
      <c r="D11" s="24">
        <v>0</v>
      </c>
      <c r="E11" s="24" t="s">
        <v>1148</v>
      </c>
      <c r="F11" s="24">
        <v>0</v>
      </c>
      <c r="G11" s="24" t="s">
        <v>1148</v>
      </c>
      <c r="H11" s="24">
        <v>0</v>
      </c>
      <c r="I11" s="24" t="s">
        <v>1148</v>
      </c>
      <c r="J11" s="24">
        <v>0</v>
      </c>
      <c r="K11" s="24" t="s">
        <v>1148</v>
      </c>
      <c r="L11" s="203"/>
      <c r="M11" s="238"/>
      <c r="N11" s="238"/>
    </row>
    <row r="12" spans="1:14" ht="12.75" customHeight="1">
      <c r="B12" s="148" t="s">
        <v>1165</v>
      </c>
      <c r="C12" s="148" t="s">
        <v>1166</v>
      </c>
      <c r="D12" s="24">
        <v>0</v>
      </c>
      <c r="E12" s="24" t="s">
        <v>1148</v>
      </c>
      <c r="F12" s="24">
        <v>0</v>
      </c>
      <c r="G12" s="24" t="s">
        <v>1148</v>
      </c>
      <c r="H12" s="24">
        <v>0</v>
      </c>
      <c r="I12" s="24" t="s">
        <v>1148</v>
      </c>
      <c r="J12" s="24">
        <v>0</v>
      </c>
      <c r="K12" s="24" t="s">
        <v>1148</v>
      </c>
      <c r="L12" s="203"/>
      <c r="M12" s="238"/>
      <c r="N12" s="238"/>
    </row>
    <row r="13" spans="1:14" ht="12.75" customHeight="1">
      <c r="B13" s="148" t="s">
        <v>1167</v>
      </c>
      <c r="C13" s="148" t="s">
        <v>1168</v>
      </c>
      <c r="D13" s="24">
        <v>0</v>
      </c>
      <c r="E13" s="24" t="s">
        <v>1148</v>
      </c>
      <c r="F13" s="24">
        <v>0</v>
      </c>
      <c r="G13" s="24" t="s">
        <v>1148</v>
      </c>
      <c r="H13" s="24">
        <v>0</v>
      </c>
      <c r="I13" s="24" t="s">
        <v>1148</v>
      </c>
      <c r="J13" s="24">
        <v>0</v>
      </c>
      <c r="K13" s="24" t="s">
        <v>1148</v>
      </c>
      <c r="L13" s="203"/>
      <c r="M13" s="238"/>
      <c r="N13" s="238"/>
    </row>
    <row r="14" spans="1:14" ht="12.75" customHeight="1">
      <c r="B14" s="148" t="s">
        <v>1169</v>
      </c>
      <c r="C14" s="148" t="s">
        <v>1170</v>
      </c>
      <c r="D14" s="24">
        <v>0</v>
      </c>
      <c r="E14" s="24" t="s">
        <v>1148</v>
      </c>
      <c r="F14" s="24">
        <v>0</v>
      </c>
      <c r="G14" s="24" t="s">
        <v>1148</v>
      </c>
      <c r="H14" s="24">
        <v>0</v>
      </c>
      <c r="I14" s="24" t="s">
        <v>1148</v>
      </c>
      <c r="J14" s="24">
        <v>0</v>
      </c>
      <c r="K14" s="24" t="s">
        <v>1148</v>
      </c>
      <c r="L14" s="203"/>
      <c r="M14" s="238"/>
      <c r="N14" s="238"/>
    </row>
    <row r="15" spans="1:14" ht="12.75" customHeight="1">
      <c r="B15" s="148" t="s">
        <v>1171</v>
      </c>
      <c r="C15" s="148" t="s">
        <v>1172</v>
      </c>
      <c r="D15" s="24">
        <v>3.368303</v>
      </c>
      <c r="E15" s="24">
        <v>6.1912003753206246</v>
      </c>
      <c r="F15" s="24">
        <v>4.1396819999999996</v>
      </c>
      <c r="G15" s="24">
        <v>7.8485567215539049</v>
      </c>
      <c r="H15" s="24">
        <v>3.4529909999999999</v>
      </c>
      <c r="I15" s="24">
        <v>6.9079551883199919</v>
      </c>
      <c r="J15" s="24">
        <v>-0.68669099999999972</v>
      </c>
      <c r="K15" s="24">
        <v>-16.588013282179638</v>
      </c>
      <c r="L15" s="203"/>
      <c r="M15" s="238"/>
      <c r="N15" s="238"/>
    </row>
    <row r="16" spans="1:14" ht="12.75" customHeight="1">
      <c r="B16" s="148" t="s">
        <v>1173</v>
      </c>
      <c r="C16" s="148" t="s">
        <v>1174</v>
      </c>
      <c r="D16" s="24">
        <v>0</v>
      </c>
      <c r="E16" s="24" t="s">
        <v>1148</v>
      </c>
      <c r="F16" s="24">
        <v>0</v>
      </c>
      <c r="G16" s="24" t="s">
        <v>1148</v>
      </c>
      <c r="H16" s="24">
        <v>0</v>
      </c>
      <c r="I16" s="24" t="s">
        <v>1148</v>
      </c>
      <c r="J16" s="24">
        <v>0</v>
      </c>
      <c r="K16" s="24" t="s">
        <v>1148</v>
      </c>
      <c r="L16" s="203"/>
      <c r="M16" s="238"/>
      <c r="N16" s="238"/>
    </row>
    <row r="17" spans="2:14" ht="12.75" customHeight="1">
      <c r="B17" s="148" t="s">
        <v>1175</v>
      </c>
      <c r="C17" s="148" t="s">
        <v>1176</v>
      </c>
      <c r="D17" s="24">
        <v>0.42224200000000001</v>
      </c>
      <c r="E17" s="24">
        <v>0.776113321419163</v>
      </c>
      <c r="F17" s="24">
        <v>0.52518900000000002</v>
      </c>
      <c r="G17" s="24">
        <v>0.99572277678241328</v>
      </c>
      <c r="H17" s="24">
        <v>0.91104600000000002</v>
      </c>
      <c r="I17" s="24">
        <v>1.8226126110662249</v>
      </c>
      <c r="J17" s="24">
        <v>0.38585700000000001</v>
      </c>
      <c r="K17" s="24">
        <v>73.47012218458498</v>
      </c>
      <c r="L17" s="203"/>
      <c r="M17" s="238"/>
      <c r="N17" s="238"/>
    </row>
    <row r="18" spans="2:14" ht="12.75" customHeight="1">
      <c r="B18" s="148" t="s">
        <v>1177</v>
      </c>
      <c r="C18" s="148" t="s">
        <v>1178</v>
      </c>
      <c r="D18" s="24">
        <v>0.248497</v>
      </c>
      <c r="E18" s="24">
        <v>0.45675662779329806</v>
      </c>
      <c r="F18" s="24">
        <v>0.78590899999999997</v>
      </c>
      <c r="G18" s="24">
        <v>1.4900302401198229</v>
      </c>
      <c r="H18" s="24">
        <v>0.37748700000000002</v>
      </c>
      <c r="I18" s="24">
        <v>0.75518971238944699</v>
      </c>
      <c r="J18" s="24">
        <v>-0.40842199999999995</v>
      </c>
      <c r="K18" s="24">
        <v>-51.968103177339863</v>
      </c>
      <c r="L18" s="203"/>
      <c r="M18" s="238"/>
      <c r="N18" s="238"/>
    </row>
    <row r="19" spans="2:14" ht="12.75" customHeight="1">
      <c r="B19" s="148" t="s">
        <v>1179</v>
      </c>
      <c r="C19" s="148" t="s">
        <v>704</v>
      </c>
      <c r="D19" s="24">
        <v>0</v>
      </c>
      <c r="E19" s="24" t="s">
        <v>1148</v>
      </c>
      <c r="F19" s="24">
        <v>0</v>
      </c>
      <c r="G19" s="24" t="s">
        <v>1148</v>
      </c>
      <c r="H19" s="24">
        <v>1.1E-5</v>
      </c>
      <c r="I19" s="24" t="s">
        <v>1148</v>
      </c>
      <c r="J19" s="24">
        <v>1.1E-5</v>
      </c>
      <c r="K19" s="24" t="s">
        <v>1148</v>
      </c>
      <c r="L19" s="203"/>
      <c r="M19" s="238"/>
      <c r="N19" s="238"/>
    </row>
    <row r="20" spans="2:14" ht="12.75" customHeight="1">
      <c r="B20" s="43" t="s">
        <v>1180</v>
      </c>
      <c r="C20" s="43" t="s">
        <v>1181</v>
      </c>
      <c r="D20" s="24">
        <v>0</v>
      </c>
      <c r="E20" s="24" t="s">
        <v>1148</v>
      </c>
      <c r="F20" s="24">
        <v>0</v>
      </c>
      <c r="G20" s="24" t="s">
        <v>1148</v>
      </c>
      <c r="H20" s="24">
        <v>0</v>
      </c>
      <c r="I20" s="24" t="s">
        <v>1148</v>
      </c>
      <c r="J20" s="24">
        <v>0</v>
      </c>
      <c r="K20" s="24" t="s">
        <v>1148</v>
      </c>
      <c r="L20" s="203"/>
      <c r="M20" s="238"/>
      <c r="N20" s="238"/>
    </row>
    <row r="21" spans="2:14" ht="12.75" customHeight="1">
      <c r="B21" s="43" t="s">
        <v>1182</v>
      </c>
      <c r="C21" s="43" t="s">
        <v>1183</v>
      </c>
      <c r="D21" s="24">
        <v>0</v>
      </c>
      <c r="E21" s="24" t="s">
        <v>1148</v>
      </c>
      <c r="F21" s="24">
        <v>0</v>
      </c>
      <c r="G21" s="24" t="s">
        <v>1148</v>
      </c>
      <c r="H21" s="24">
        <v>0</v>
      </c>
      <c r="I21" s="24" t="s">
        <v>1148</v>
      </c>
      <c r="J21" s="24">
        <v>0</v>
      </c>
      <c r="K21" s="24" t="s">
        <v>1148</v>
      </c>
      <c r="L21" s="203"/>
      <c r="M21" s="238"/>
      <c r="N21" s="238"/>
    </row>
    <row r="22" spans="2:14" ht="12.75" customHeight="1">
      <c r="B22" s="43" t="s">
        <v>1184</v>
      </c>
      <c r="C22" s="43" t="s">
        <v>69</v>
      </c>
      <c r="D22" s="24">
        <v>45.606314000000005</v>
      </c>
      <c r="E22" s="24">
        <v>83.827918199102129</v>
      </c>
      <c r="F22" s="24">
        <v>42.194128999999997</v>
      </c>
      <c r="G22" s="24">
        <v>79.997211083620073</v>
      </c>
      <c r="H22" s="24">
        <v>38.887512999999998</v>
      </c>
      <c r="I22" s="24">
        <v>77.797248005920409</v>
      </c>
      <c r="J22" s="24">
        <v>-3.3066159999999982</v>
      </c>
      <c r="K22" s="24">
        <v>-7.8366732016200604</v>
      </c>
      <c r="L22" s="203"/>
      <c r="M22" s="238"/>
      <c r="N22" s="238"/>
    </row>
    <row r="23" spans="2:14" ht="12.75" customHeight="1">
      <c r="B23" s="43" t="s">
        <v>1185</v>
      </c>
      <c r="C23" s="43" t="s">
        <v>1186</v>
      </c>
      <c r="D23" s="24">
        <v>0</v>
      </c>
      <c r="E23" s="24" t="s">
        <v>1148</v>
      </c>
      <c r="F23" s="24">
        <v>0</v>
      </c>
      <c r="G23" s="24" t="s">
        <v>1148</v>
      </c>
      <c r="H23" s="24">
        <v>0</v>
      </c>
      <c r="I23" s="24" t="s">
        <v>1148</v>
      </c>
      <c r="J23" s="24">
        <v>0</v>
      </c>
      <c r="K23" s="24" t="s">
        <v>1148</v>
      </c>
      <c r="L23" s="203"/>
      <c r="M23" s="238"/>
      <c r="N23" s="238"/>
    </row>
    <row r="24" spans="2:14" ht="12.75" customHeight="1">
      <c r="B24" s="43" t="s">
        <v>1187</v>
      </c>
      <c r="C24" s="43" t="s">
        <v>1188</v>
      </c>
      <c r="D24" s="24">
        <v>0</v>
      </c>
      <c r="E24" s="24" t="s">
        <v>1148</v>
      </c>
      <c r="F24" s="24">
        <v>0</v>
      </c>
      <c r="G24" s="24" t="s">
        <v>1148</v>
      </c>
      <c r="H24" s="24">
        <v>0</v>
      </c>
      <c r="I24" s="24" t="s">
        <v>1148</v>
      </c>
      <c r="J24" s="24">
        <v>0</v>
      </c>
      <c r="K24" s="24" t="s">
        <v>1148</v>
      </c>
      <c r="L24" s="203"/>
      <c r="M24" s="238"/>
      <c r="N24" s="238"/>
    </row>
    <row r="25" spans="2:14" ht="12.75" customHeight="1">
      <c r="B25" s="43" t="s">
        <v>1189</v>
      </c>
      <c r="C25" s="43" t="s">
        <v>1190</v>
      </c>
      <c r="D25" s="24">
        <v>4.759328</v>
      </c>
      <c r="E25" s="24">
        <v>8.7480114763647912</v>
      </c>
      <c r="F25" s="24">
        <v>5.0995910000000002</v>
      </c>
      <c r="G25" s="24">
        <v>9.6684791779237642</v>
      </c>
      <c r="H25" s="24">
        <v>6.3566700000000003</v>
      </c>
      <c r="I25" s="24">
        <v>12.716972476018052</v>
      </c>
      <c r="J25" s="24">
        <v>1.2570790000000001</v>
      </c>
      <c r="K25" s="24">
        <v>24.65058472336311</v>
      </c>
      <c r="L25" s="203"/>
      <c r="M25" s="238"/>
      <c r="N25" s="238"/>
    </row>
    <row r="26" spans="2:14" ht="12.75" customHeight="1">
      <c r="B26" s="43" t="s">
        <v>1191</v>
      </c>
      <c r="C26" s="43" t="s">
        <v>1192</v>
      </c>
      <c r="D26" s="24">
        <v>0</v>
      </c>
      <c r="E26" s="24" t="s">
        <v>1148</v>
      </c>
      <c r="F26" s="24">
        <v>0</v>
      </c>
      <c r="G26" s="24" t="s">
        <v>1148</v>
      </c>
      <c r="H26" s="24">
        <v>0</v>
      </c>
      <c r="I26" s="24" t="s">
        <v>1148</v>
      </c>
      <c r="J26" s="24">
        <v>0</v>
      </c>
      <c r="K26" s="24" t="s">
        <v>1148</v>
      </c>
      <c r="L26" s="203"/>
      <c r="M26" s="238"/>
      <c r="N26" s="238"/>
    </row>
    <row r="27" spans="2:14" ht="12.75" customHeight="1">
      <c r="B27" s="43" t="s">
        <v>1193</v>
      </c>
      <c r="C27" s="43" t="s">
        <v>1194</v>
      </c>
      <c r="D27" s="24">
        <v>0</v>
      </c>
      <c r="E27" s="24" t="s">
        <v>1148</v>
      </c>
      <c r="F27" s="24">
        <v>0</v>
      </c>
      <c r="G27" s="24" t="s">
        <v>1148</v>
      </c>
      <c r="H27" s="24">
        <v>0</v>
      </c>
      <c r="I27" s="24" t="s">
        <v>1148</v>
      </c>
      <c r="J27" s="24">
        <v>0</v>
      </c>
      <c r="K27" s="24" t="s">
        <v>1148</v>
      </c>
      <c r="L27" s="203"/>
      <c r="M27" s="238"/>
      <c r="N27" s="238"/>
    </row>
    <row r="28" spans="2:14" customFormat="1" ht="15">
      <c r="B28" s="936" t="s">
        <v>93</v>
      </c>
      <c r="C28" s="936"/>
      <c r="D28" s="19">
        <v>54.404684000000003</v>
      </c>
      <c r="E28" s="19">
        <v>100</v>
      </c>
      <c r="F28" s="19">
        <v>52.744500000000002</v>
      </c>
      <c r="G28" s="19">
        <v>99.999999999999972</v>
      </c>
      <c r="H28" s="19">
        <v>49.985717999999999</v>
      </c>
      <c r="I28" s="19">
        <v>99.99997799371414</v>
      </c>
      <c r="J28" s="19">
        <v>-2.7587820000000036</v>
      </c>
      <c r="K28" s="19">
        <v>-5.2304638398316481</v>
      </c>
    </row>
    <row r="29" spans="2:14" customFormat="1" ht="15">
      <c r="B29" s="865" t="s">
        <v>5739</v>
      </c>
      <c r="C29" s="865"/>
      <c r="D29" s="865"/>
      <c r="E29" s="865"/>
      <c r="F29" s="865"/>
      <c r="G29" s="865"/>
      <c r="H29" s="865"/>
      <c r="I29" s="865"/>
      <c r="J29" s="865"/>
      <c r="K29" s="865"/>
    </row>
    <row r="30" spans="2:14"/>
  </sheetData>
  <mergeCells count="9">
    <mergeCell ref="B3:K3"/>
    <mergeCell ref="B28:C28"/>
    <mergeCell ref="B29:K29"/>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scale="98" orientation="landscape" r:id="rId1"/>
  <headerFooter alignWithMargins="0">
    <oddFooter>&amp;L&amp;7DGO/DSConta-»DGCI</oddFooter>
  </headerFooter>
  <drawing r:id="rId2"/>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940A9-8B36-450E-B1B1-D8E730B19564}">
  <sheetPr codeName="Folha167">
    <tabColor rgb="FF0035BA"/>
    <pageSetUpPr fitToPage="1"/>
  </sheetPr>
  <dimension ref="A1:M81"/>
  <sheetViews>
    <sheetView showGridLines="0" zoomScaleNormal="100" workbookViewId="0">
      <selection activeCell="B4" sqref="B4:L4"/>
    </sheetView>
  </sheetViews>
  <sheetFormatPr baseColWidth="10" defaultColWidth="0" defaultRowHeight="13" zeroHeight="1"/>
  <cols>
    <col min="1" max="1" width="8.5" style="239" customWidth="1"/>
    <col min="2" max="2" width="13" style="239" customWidth="1"/>
    <col min="3" max="3" width="61.5" style="239" customWidth="1"/>
    <col min="4" max="4" width="36.33203125" style="239" bestFit="1" customWidth="1"/>
    <col min="5" max="10" width="6.1640625" style="239" bestFit="1" customWidth="1"/>
    <col min="11" max="11" width="5.33203125" style="239" bestFit="1" customWidth="1"/>
    <col min="12" max="12" width="8.33203125" style="239" bestFit="1" customWidth="1"/>
    <col min="13" max="13" width="8.5" style="203" customWidth="1"/>
    <col min="14" max="16384" width="8.5" style="239" hidden="1"/>
  </cols>
  <sheetData>
    <row r="1" spans="1:13" customFormat="1" ht="100" customHeight="1">
      <c r="A1" s="42" t="s">
        <v>50</v>
      </c>
      <c r="M1" s="4"/>
    </row>
    <row r="2" spans="1:13" s="9" customFormat="1" ht="16">
      <c r="B2" s="9" t="s">
        <v>5448</v>
      </c>
    </row>
    <row r="3" spans="1:13" s="10" customFormat="1" ht="19">
      <c r="B3" s="939" t="s">
        <v>2172</v>
      </c>
      <c r="C3" s="939"/>
      <c r="D3" s="939"/>
      <c r="E3" s="939"/>
      <c r="F3" s="939"/>
      <c r="G3" s="939"/>
      <c r="H3" s="939"/>
      <c r="I3" s="939"/>
      <c r="J3" s="939"/>
      <c r="K3" s="939"/>
      <c r="L3" s="939"/>
    </row>
    <row r="4" spans="1:13" customFormat="1" ht="15" customHeight="1">
      <c r="A4" s="10"/>
      <c r="B4" s="790" t="s">
        <v>51</v>
      </c>
      <c r="C4" s="790"/>
      <c r="D4" s="790"/>
      <c r="E4" s="790"/>
      <c r="F4" s="790"/>
      <c r="G4" s="790"/>
      <c r="H4" s="790"/>
      <c r="I4" s="790"/>
      <c r="J4" s="790"/>
      <c r="K4" s="790"/>
      <c r="L4" s="790"/>
      <c r="M4" s="4"/>
    </row>
    <row r="5" spans="1:13" s="215" customFormat="1" ht="12.75" customHeight="1">
      <c r="B5" s="797" t="s">
        <v>1364</v>
      </c>
      <c r="C5" s="797" t="s">
        <v>1365</v>
      </c>
      <c r="D5" s="797" t="s">
        <v>1875</v>
      </c>
      <c r="E5" s="797">
        <v>2021</v>
      </c>
      <c r="F5" s="827"/>
      <c r="G5" s="797">
        <v>2022</v>
      </c>
      <c r="H5" s="827"/>
      <c r="I5" s="797">
        <v>2023</v>
      </c>
      <c r="J5" s="827"/>
      <c r="K5" s="797" t="s">
        <v>1154</v>
      </c>
      <c r="L5" s="797"/>
      <c r="M5" s="203"/>
    </row>
    <row r="6" spans="1:13" s="215" customFormat="1" ht="12.75" customHeight="1">
      <c r="B6" s="797"/>
      <c r="C6" s="797"/>
      <c r="D6" s="797"/>
      <c r="E6" s="827"/>
      <c r="F6" s="827"/>
      <c r="G6" s="827"/>
      <c r="H6" s="827"/>
      <c r="I6" s="827"/>
      <c r="J6" s="827"/>
      <c r="K6" s="797"/>
      <c r="L6" s="797"/>
      <c r="M6" s="203"/>
    </row>
    <row r="7" spans="1:13" ht="12.75" customHeight="1">
      <c r="B7" s="797"/>
      <c r="C7" s="797"/>
      <c r="D7" s="797"/>
      <c r="E7" s="11" t="s">
        <v>83</v>
      </c>
      <c r="F7" s="11" t="s">
        <v>84</v>
      </c>
      <c r="G7" s="11" t="s">
        <v>83</v>
      </c>
      <c r="H7" s="11" t="s">
        <v>84</v>
      </c>
      <c r="I7" s="11" t="s">
        <v>83</v>
      </c>
      <c r="J7" s="11" t="s">
        <v>84</v>
      </c>
      <c r="K7" s="11" t="s">
        <v>83</v>
      </c>
      <c r="L7" s="11" t="s">
        <v>84</v>
      </c>
    </row>
    <row r="8" spans="1:13" s="215" customFormat="1" ht="26">
      <c r="B8" s="43" t="s">
        <v>1986</v>
      </c>
      <c r="C8" s="258" t="s">
        <v>1987</v>
      </c>
      <c r="D8" s="258"/>
      <c r="E8" s="24"/>
      <c r="F8" s="24"/>
      <c r="G8" s="24"/>
      <c r="H8" s="24"/>
      <c r="I8" s="24"/>
      <c r="J8" s="24"/>
      <c r="K8" s="24"/>
      <c r="L8" s="24"/>
      <c r="M8" s="203"/>
    </row>
    <row r="9" spans="1:13" s="215" customFormat="1" ht="14">
      <c r="B9" s="43" t="s">
        <v>1988</v>
      </c>
      <c r="C9" s="258" t="s">
        <v>1989</v>
      </c>
      <c r="D9" s="258" t="s">
        <v>1990</v>
      </c>
      <c r="E9" s="24">
        <v>0.24724532000000002</v>
      </c>
      <c r="F9" s="24">
        <v>8.7564279896851588E-2</v>
      </c>
      <c r="G9" s="24">
        <v>0.22532525</v>
      </c>
      <c r="H9" s="24">
        <v>7.7749137596377402E-2</v>
      </c>
      <c r="I9" s="24">
        <v>0.15531312999999999</v>
      </c>
      <c r="J9" s="24">
        <v>4.2741120262041639E-2</v>
      </c>
      <c r="K9" s="24">
        <v>-7.0012120000000011E-2</v>
      </c>
      <c r="L9" s="24">
        <v>-31.071582079682596</v>
      </c>
      <c r="M9" s="192"/>
    </row>
    <row r="10" spans="1:13" s="215" customFormat="1" ht="14">
      <c r="B10" s="43" t="s">
        <v>1991</v>
      </c>
      <c r="C10" s="258" t="s">
        <v>1992</v>
      </c>
      <c r="D10" s="258" t="s">
        <v>1993</v>
      </c>
      <c r="E10" s="24">
        <v>3.5415895099999997</v>
      </c>
      <c r="F10" s="24">
        <v>1.2542875842236099</v>
      </c>
      <c r="G10" s="24">
        <v>3.59937795</v>
      </c>
      <c r="H10" s="24">
        <v>1.2419759059222915</v>
      </c>
      <c r="I10" s="24">
        <v>4.1737095000000002</v>
      </c>
      <c r="J10" s="24">
        <v>1.148576554205853</v>
      </c>
      <c r="K10" s="24">
        <v>0.57433155000000014</v>
      </c>
      <c r="L10" s="24">
        <v>15.956411301569487</v>
      </c>
      <c r="M10" s="192"/>
    </row>
    <row r="11" spans="1:13" s="215" customFormat="1" ht="26">
      <c r="B11" s="43" t="s">
        <v>1994</v>
      </c>
      <c r="C11" s="258" t="s">
        <v>1995</v>
      </c>
      <c r="D11" s="258" t="s">
        <v>1996</v>
      </c>
      <c r="E11" s="24">
        <v>0.82058152000000006</v>
      </c>
      <c r="F11" s="24">
        <v>0.2906167441125434</v>
      </c>
      <c r="G11" s="24">
        <v>1.05566271</v>
      </c>
      <c r="H11" s="24">
        <v>0.36425951061922557</v>
      </c>
      <c r="I11" s="24">
        <v>1.6481538999999998</v>
      </c>
      <c r="J11" s="24">
        <v>0.45356077783155191</v>
      </c>
      <c r="K11" s="24">
        <v>0.59249118999999983</v>
      </c>
      <c r="L11" s="24">
        <v>56.125046796433665</v>
      </c>
      <c r="M11" s="192"/>
    </row>
    <row r="12" spans="1:13" s="215" customFormat="1" ht="14">
      <c r="B12" s="43" t="s">
        <v>1997</v>
      </c>
      <c r="C12" s="258" t="s">
        <v>1998</v>
      </c>
      <c r="D12" s="258" t="s">
        <v>1999</v>
      </c>
      <c r="E12" s="24">
        <v>2.286115E-2</v>
      </c>
      <c r="F12" s="24">
        <v>8.0964935448076761E-3</v>
      </c>
      <c r="G12" s="24">
        <v>2.499997E-2</v>
      </c>
      <c r="H12" s="24">
        <v>8.6263128851973188E-3</v>
      </c>
      <c r="I12" s="24">
        <v>3.6584230000000002E-2</v>
      </c>
      <c r="J12" s="24">
        <v>1.006773203350027E-2</v>
      </c>
      <c r="K12" s="24">
        <v>1.1584260000000002E-2</v>
      </c>
      <c r="L12" s="24">
        <v>46.33709560451473</v>
      </c>
      <c r="M12" s="192"/>
    </row>
    <row r="13" spans="1:13" s="215" customFormat="1" ht="14">
      <c r="B13" s="43" t="s">
        <v>2000</v>
      </c>
      <c r="C13" s="258" t="s">
        <v>2001</v>
      </c>
      <c r="D13" s="258" t="s">
        <v>2002</v>
      </c>
      <c r="E13" s="24">
        <v>3.5444373199999997</v>
      </c>
      <c r="F13" s="24">
        <v>1.2552961632006885</v>
      </c>
      <c r="G13" s="24">
        <v>5.0442269999999997E-2</v>
      </c>
      <c r="H13" s="24">
        <v>1.7405253032687727E-2</v>
      </c>
      <c r="I13" s="24">
        <v>5.4847400000000001E-3</v>
      </c>
      <c r="J13" s="24">
        <v>1.5093632582514451E-3</v>
      </c>
      <c r="K13" s="24">
        <v>-4.4957529999999996E-2</v>
      </c>
      <c r="L13" s="24">
        <v>-89.12669869932499</v>
      </c>
      <c r="M13" s="192"/>
    </row>
    <row r="14" spans="1:13" s="215" customFormat="1" ht="26">
      <c r="B14" s="43" t="s">
        <v>2003</v>
      </c>
      <c r="C14" s="258" t="s">
        <v>2004</v>
      </c>
      <c r="D14" s="258" t="s">
        <v>2005</v>
      </c>
      <c r="E14" s="24">
        <v>7.5398202199999993</v>
      </c>
      <c r="F14" s="24">
        <v>2.6702989893439479</v>
      </c>
      <c r="G14" s="24">
        <v>7.5135747899999998</v>
      </c>
      <c r="H14" s="24">
        <v>2.59258099209202</v>
      </c>
      <c r="I14" s="24">
        <v>9.1656790500000014</v>
      </c>
      <c r="J14" s="24">
        <v>2.5223327258894699</v>
      </c>
      <c r="K14" s="24">
        <v>1.6521042600000015</v>
      </c>
      <c r="L14" s="24">
        <v>21.98825866748312</v>
      </c>
      <c r="M14" s="192"/>
    </row>
    <row r="15" spans="1:13" s="215" customFormat="1" ht="14">
      <c r="B15" s="43" t="s">
        <v>2006</v>
      </c>
      <c r="C15" s="258" t="s">
        <v>1697</v>
      </c>
      <c r="D15" s="258" t="s">
        <v>2007</v>
      </c>
      <c r="E15" s="24">
        <v>7.07962E-3</v>
      </c>
      <c r="F15" s="24">
        <v>2.5073147076893035E-3</v>
      </c>
      <c r="G15" s="24">
        <v>1.02465E-2</v>
      </c>
      <c r="H15" s="24">
        <v>3.5355848418287838E-3</v>
      </c>
      <c r="I15" s="24">
        <v>2.7204639999999999E-2</v>
      </c>
      <c r="J15" s="24">
        <v>7.4865324646122859E-3</v>
      </c>
      <c r="K15" s="24">
        <v>1.6958139999999997E-2</v>
      </c>
      <c r="L15" s="24">
        <v>165.50178109598394</v>
      </c>
      <c r="M15" s="192"/>
    </row>
    <row r="16" spans="1:13" s="215" customFormat="1" ht="26">
      <c r="B16" s="43" t="s">
        <v>2008</v>
      </c>
      <c r="C16" s="258" t="s">
        <v>2009</v>
      </c>
      <c r="D16" s="258" t="s">
        <v>2010</v>
      </c>
      <c r="E16" s="24">
        <v>0.17962273000000001</v>
      </c>
      <c r="F16" s="24">
        <v>6.3615096963439394E-2</v>
      </c>
      <c r="G16" s="24">
        <v>0.50332295999999999</v>
      </c>
      <c r="H16" s="24">
        <v>0.17367306181822037</v>
      </c>
      <c r="I16" s="24">
        <v>0.16197923</v>
      </c>
      <c r="J16" s="24">
        <v>4.4575585781980592E-2</v>
      </c>
      <c r="K16" s="24">
        <v>-0.34134372999999996</v>
      </c>
      <c r="L16" s="24">
        <v>-67.818032779589458</v>
      </c>
      <c r="M16" s="192"/>
    </row>
    <row r="17" spans="2:13" s="215" customFormat="1" ht="14">
      <c r="B17" s="43" t="s">
        <v>2011</v>
      </c>
      <c r="C17" s="258" t="s">
        <v>2012</v>
      </c>
      <c r="D17" s="258" t="s">
        <v>2013</v>
      </c>
      <c r="E17" s="24">
        <v>0.18917278000000001</v>
      </c>
      <c r="F17" s="24">
        <v>6.6997337934588716E-2</v>
      </c>
      <c r="G17" s="24">
        <v>0.19745130999999999</v>
      </c>
      <c r="H17" s="24">
        <v>6.8131152943467138E-2</v>
      </c>
      <c r="I17" s="24">
        <v>0.29076290000000005</v>
      </c>
      <c r="J17" s="24">
        <v>8.0015978537294224E-2</v>
      </c>
      <c r="K17" s="24">
        <v>9.3311590000000055E-2</v>
      </c>
      <c r="L17" s="24">
        <v>47.258025282283548</v>
      </c>
      <c r="M17" s="192"/>
    </row>
    <row r="18" spans="2:13" s="215" customFormat="1" ht="26">
      <c r="B18" s="43" t="s">
        <v>2014</v>
      </c>
      <c r="C18" s="258" t="s">
        <v>2015</v>
      </c>
      <c r="D18" s="258" t="s">
        <v>2016</v>
      </c>
      <c r="E18" s="24">
        <v>17.209592530000002</v>
      </c>
      <c r="F18" s="24">
        <v>6.0949407544202909</v>
      </c>
      <c r="G18" s="24">
        <v>18.150319420000002</v>
      </c>
      <c r="H18" s="24">
        <v>6.2628208867127899</v>
      </c>
      <c r="I18" s="24">
        <v>22.071354620000001</v>
      </c>
      <c r="J18" s="24">
        <v>6.0738871347167391</v>
      </c>
      <c r="K18" s="24">
        <v>3.9210351999999986</v>
      </c>
      <c r="L18" s="24">
        <v>21.6031195334192</v>
      </c>
      <c r="M18" s="192"/>
    </row>
    <row r="19" spans="2:13" s="215" customFormat="1" ht="14">
      <c r="B19" s="43" t="s">
        <v>2017</v>
      </c>
      <c r="C19" s="258" t="s">
        <v>2018</v>
      </c>
      <c r="D19" s="258" t="s">
        <v>2019</v>
      </c>
      <c r="E19" s="24">
        <v>1.162705E-2</v>
      </c>
      <c r="F19" s="24">
        <v>4.1178302609517058E-3</v>
      </c>
      <c r="G19" s="24">
        <v>1.0618559999999999E-2</v>
      </c>
      <c r="H19" s="24">
        <v>3.6639652347679151E-3</v>
      </c>
      <c r="I19" s="24">
        <v>1.1388239999999999E-2</v>
      </c>
      <c r="J19" s="24">
        <v>3.1339664290649031E-3</v>
      </c>
      <c r="K19" s="24">
        <v>7.6968000000000002E-4</v>
      </c>
      <c r="L19" s="24">
        <v>7.2484404665039328</v>
      </c>
      <c r="M19" s="192"/>
    </row>
    <row r="20" spans="2:13" s="215" customFormat="1" ht="14">
      <c r="B20" s="43" t="s">
        <v>2020</v>
      </c>
      <c r="C20" s="258" t="s">
        <v>2021</v>
      </c>
      <c r="D20" s="258" t="s">
        <v>2022</v>
      </c>
      <c r="E20" s="24">
        <v>34.571715920000003</v>
      </c>
      <c r="F20" s="24">
        <v>12.24390176256246</v>
      </c>
      <c r="G20" s="24">
        <v>38.666891020000001</v>
      </c>
      <c r="H20" s="24">
        <v>13.342124020002686</v>
      </c>
      <c r="I20" s="24">
        <v>68.824679000000003</v>
      </c>
      <c r="J20" s="24">
        <v>18.940084989179034</v>
      </c>
      <c r="K20" s="24">
        <v>30.157787980000002</v>
      </c>
      <c r="L20" s="24">
        <v>77.993826719611974</v>
      </c>
      <c r="M20" s="192"/>
    </row>
    <row r="21" spans="2:13" s="215" customFormat="1" ht="26">
      <c r="B21" s="43" t="s">
        <v>2023</v>
      </c>
      <c r="C21" s="258" t="s">
        <v>2024</v>
      </c>
      <c r="D21" s="258" t="s">
        <v>2025</v>
      </c>
      <c r="E21" s="24">
        <v>3.3784402899999999</v>
      </c>
      <c r="F21" s="24">
        <v>1.1965067373908651</v>
      </c>
      <c r="G21" s="24">
        <v>3.07876986</v>
      </c>
      <c r="H21" s="24">
        <v>1.0623385593612771</v>
      </c>
      <c r="I21" s="24">
        <v>3.8579468700000001</v>
      </c>
      <c r="J21" s="24">
        <v>1.0616808194853655</v>
      </c>
      <c r="K21" s="24">
        <v>0.77917701000000017</v>
      </c>
      <c r="L21" s="24">
        <v>25.308062811814075</v>
      </c>
      <c r="M21" s="192"/>
    </row>
    <row r="22" spans="2:13" s="215" customFormat="1" ht="26">
      <c r="B22" s="43" t="s">
        <v>2026</v>
      </c>
      <c r="C22" s="258" t="s">
        <v>2027</v>
      </c>
      <c r="D22" s="258" t="s">
        <v>2028</v>
      </c>
      <c r="E22" s="24">
        <v>6.2695472699999995</v>
      </c>
      <c r="F22" s="24">
        <v>2.2204197514307715</v>
      </c>
      <c r="G22" s="24">
        <v>12.116433349999999</v>
      </c>
      <c r="H22" s="24">
        <v>4.1808108221625675</v>
      </c>
      <c r="I22" s="24">
        <v>12.41827389</v>
      </c>
      <c r="J22" s="24">
        <v>3.4174247713600363</v>
      </c>
      <c r="K22" s="24">
        <v>0.3018405400000006</v>
      </c>
      <c r="L22" s="24">
        <v>2.491166594004337</v>
      </c>
      <c r="M22" s="192"/>
    </row>
    <row r="23" spans="2:13" s="215" customFormat="1" ht="26">
      <c r="B23" s="43" t="s">
        <v>2029</v>
      </c>
      <c r="C23" s="258" t="s">
        <v>2030</v>
      </c>
      <c r="D23" s="258" t="s">
        <v>2031</v>
      </c>
      <c r="E23" s="24">
        <v>195.65910812000001</v>
      </c>
      <c r="F23" s="24">
        <v>69.2945326843316</v>
      </c>
      <c r="G23" s="24">
        <v>193.72113662999999</v>
      </c>
      <c r="H23" s="24">
        <v>66.844045694712406</v>
      </c>
      <c r="I23" s="24">
        <v>228.73723455000001</v>
      </c>
      <c r="J23" s="24">
        <v>62.946935975782445</v>
      </c>
      <c r="K23" s="24">
        <v>35.016097920000021</v>
      </c>
      <c r="L23" s="24">
        <v>18.075517483091915</v>
      </c>
      <c r="M23" s="192"/>
    </row>
    <row r="24" spans="2:13" s="215" customFormat="1" ht="14">
      <c r="B24" s="43" t="s">
        <v>2032</v>
      </c>
      <c r="C24" s="258" t="s">
        <v>2033</v>
      </c>
      <c r="D24" s="258" t="s">
        <v>2034</v>
      </c>
      <c r="E24" s="24">
        <v>7.8424031100000002</v>
      </c>
      <c r="F24" s="24">
        <v>2.7774615955844149</v>
      </c>
      <c r="G24" s="24">
        <v>9.3358550099999995</v>
      </c>
      <c r="H24" s="24">
        <v>3.2213641203208221</v>
      </c>
      <c r="I24" s="24">
        <v>9.4533291300000002</v>
      </c>
      <c r="J24" s="24">
        <v>2.6014920774695063</v>
      </c>
      <c r="K24" s="24">
        <v>0.11747412000000068</v>
      </c>
      <c r="L24" s="24">
        <v>1.2583113156124377</v>
      </c>
      <c r="M24" s="192"/>
    </row>
    <row r="25" spans="2:13" s="215" customFormat="1" ht="26">
      <c r="B25" s="43" t="s">
        <v>2035</v>
      </c>
      <c r="C25" s="258" t="s">
        <v>2036</v>
      </c>
      <c r="D25" s="258" t="s">
        <v>2037</v>
      </c>
      <c r="E25" s="24">
        <v>0.68469780000000002</v>
      </c>
      <c r="F25" s="24">
        <v>0.24249223323603658</v>
      </c>
      <c r="G25" s="24">
        <v>0.56818141</v>
      </c>
      <c r="H25" s="24">
        <v>0.19605265999169522</v>
      </c>
      <c r="I25" s="24">
        <v>0.75335753999999999</v>
      </c>
      <c r="J25" s="24">
        <v>0.20731888680278251</v>
      </c>
      <c r="K25" s="24">
        <v>0.18517612999999999</v>
      </c>
      <c r="L25" s="24">
        <v>32.591022293390417</v>
      </c>
      <c r="M25" s="192"/>
    </row>
    <row r="26" spans="2:13" s="215" customFormat="1" ht="26">
      <c r="B26" s="43" t="s">
        <v>2038</v>
      </c>
      <c r="C26" s="258" t="s">
        <v>2039</v>
      </c>
      <c r="D26" s="258" t="s">
        <v>2040</v>
      </c>
      <c r="E26" s="24">
        <v>0.28015435999999999</v>
      </c>
      <c r="F26" s="24">
        <v>9.9219329180278593E-2</v>
      </c>
      <c r="G26" s="24">
        <v>0.70922522999999993</v>
      </c>
      <c r="H26" s="24">
        <v>0.24472024326653319</v>
      </c>
      <c r="I26" s="24">
        <v>1.19879928</v>
      </c>
      <c r="J26" s="24">
        <v>0.32990143329497595</v>
      </c>
      <c r="K26" s="24">
        <v>0.48957405000000009</v>
      </c>
      <c r="L26" s="24">
        <v>69.02941820047775</v>
      </c>
      <c r="M26" s="192"/>
    </row>
    <row r="27" spans="2:13" s="215" customFormat="1" ht="26">
      <c r="B27" s="43" t="s">
        <v>2041</v>
      </c>
      <c r="C27" s="258" t="s">
        <v>2042</v>
      </c>
      <c r="D27" s="258" t="s">
        <v>2043</v>
      </c>
      <c r="E27" s="24">
        <v>7.8779149999999992E-2</v>
      </c>
      <c r="F27" s="24">
        <v>2.7900384689328213E-2</v>
      </c>
      <c r="G27" s="24">
        <v>5.2716039999999999E-2</v>
      </c>
      <c r="H27" s="24">
        <v>1.8189824032131929E-2</v>
      </c>
      <c r="I27" s="24">
        <v>0.15985313000000001</v>
      </c>
      <c r="J27" s="24">
        <v>4.3990497478183441E-2</v>
      </c>
      <c r="K27" s="24">
        <v>0.10713709000000002</v>
      </c>
      <c r="L27" s="24">
        <v>203.23432867870957</v>
      </c>
      <c r="M27" s="192"/>
    </row>
    <row r="28" spans="2:13" s="215" customFormat="1" ht="26">
      <c r="B28" s="43" t="s">
        <v>2044</v>
      </c>
      <c r="C28" s="258" t="s">
        <v>2045</v>
      </c>
      <c r="D28" s="258" t="s">
        <v>2046</v>
      </c>
      <c r="E28" s="24">
        <v>0</v>
      </c>
      <c r="F28" s="24" t="s">
        <v>1148</v>
      </c>
      <c r="G28" s="24">
        <v>0</v>
      </c>
      <c r="H28" s="24" t="s">
        <v>1148</v>
      </c>
      <c r="I28" s="24">
        <v>0</v>
      </c>
      <c r="J28" s="24" t="s">
        <v>1148</v>
      </c>
      <c r="K28" s="24">
        <v>0</v>
      </c>
      <c r="L28" s="24" t="s">
        <v>1148</v>
      </c>
      <c r="M28" s="192"/>
    </row>
    <row r="29" spans="2:13" s="215" customFormat="1" ht="26">
      <c r="B29" s="43" t="s">
        <v>2047</v>
      </c>
      <c r="C29" s="258" t="s">
        <v>2048</v>
      </c>
      <c r="D29" s="258" t="s">
        <v>2049</v>
      </c>
      <c r="E29" s="24">
        <v>0.24023833</v>
      </c>
      <c r="F29" s="24">
        <v>8.5082687793937586E-2</v>
      </c>
      <c r="G29" s="24">
        <v>0.12780984000000001</v>
      </c>
      <c r="H29" s="24">
        <v>4.4101159707271957E-2</v>
      </c>
      <c r="I29" s="24">
        <v>9.664621000000001E-2</v>
      </c>
      <c r="J29" s="24">
        <v>2.6596381674109149E-2</v>
      </c>
      <c r="K29" s="24">
        <v>-3.1163629999999998E-2</v>
      </c>
      <c r="L29" s="24">
        <v>-24.382809649084919</v>
      </c>
      <c r="M29" s="192"/>
    </row>
    <row r="30" spans="2:13" s="215" customFormat="1" ht="14">
      <c r="B30" s="43" t="s">
        <v>2050</v>
      </c>
      <c r="C30" s="258" t="s">
        <v>2051</v>
      </c>
      <c r="D30" s="258" t="s">
        <v>2052</v>
      </c>
      <c r="E30" s="24">
        <v>3.9937500000000001E-2</v>
      </c>
      <c r="F30" s="24">
        <v>1.4144245190891823E-2</v>
      </c>
      <c r="G30" s="24">
        <v>9.2249999999999999E-2</v>
      </c>
      <c r="H30" s="24">
        <v>3.1831132743737396E-2</v>
      </c>
      <c r="I30" s="24">
        <v>0.1333125</v>
      </c>
      <c r="J30" s="24">
        <v>3.6686696063194565E-2</v>
      </c>
      <c r="K30" s="24">
        <v>4.1062500000000002E-2</v>
      </c>
      <c r="L30" s="24">
        <v>44.512195121951223</v>
      </c>
      <c r="M30" s="192"/>
    </row>
    <row r="31" spans="2:13" s="215" customFormat="1" ht="39">
      <c r="B31" s="43" t="s">
        <v>2053</v>
      </c>
      <c r="C31" s="258" t="s">
        <v>2054</v>
      </c>
      <c r="D31" s="258" t="s">
        <v>2055</v>
      </c>
      <c r="E31" s="24"/>
      <c r="F31" s="24" t="s">
        <v>1148</v>
      </c>
      <c r="G31" s="24"/>
      <c r="H31" s="24" t="s">
        <v>1148</v>
      </c>
      <c r="I31" s="24"/>
      <c r="J31" s="24" t="s">
        <v>1148</v>
      </c>
      <c r="K31" s="24">
        <v>0</v>
      </c>
      <c r="L31" s="24" t="s">
        <v>1148</v>
      </c>
      <c r="M31" s="192"/>
    </row>
    <row r="32" spans="2:13" s="215" customFormat="1" ht="12.75" customHeight="1">
      <c r="B32" s="936" t="s">
        <v>93</v>
      </c>
      <c r="C32" s="936"/>
      <c r="D32" s="936"/>
      <c r="E32" s="19">
        <v>282.35865160000003</v>
      </c>
      <c r="F32" s="19">
        <v>100</v>
      </c>
      <c r="G32" s="19">
        <v>289.81061008</v>
      </c>
      <c r="H32" s="19">
        <v>100</v>
      </c>
      <c r="I32" s="19">
        <v>363.38104628000002</v>
      </c>
      <c r="J32" s="19">
        <v>100</v>
      </c>
      <c r="K32" s="19">
        <v>73.570436200000017</v>
      </c>
      <c r="L32" s="19">
        <v>25.385694533299336</v>
      </c>
      <c r="M32" s="203"/>
    </row>
    <row r="33" spans="1:13" s="215" customFormat="1" ht="12.75" customHeight="1">
      <c r="B33" s="865"/>
      <c r="C33" s="865"/>
      <c r="D33" s="865"/>
      <c r="E33" s="865"/>
      <c r="F33" s="865"/>
      <c r="G33" s="865"/>
      <c r="H33" s="865"/>
      <c r="I33" s="865"/>
      <c r="J33" s="865"/>
      <c r="K33" s="865"/>
      <c r="L33" s="865"/>
      <c r="M33" s="203"/>
    </row>
    <row r="34" spans="1:13" customFormat="1" ht="19">
      <c r="B34" s="939" t="s">
        <v>2173</v>
      </c>
      <c r="C34" s="939"/>
      <c r="D34" s="939"/>
      <c r="E34" s="939"/>
      <c r="F34" s="939"/>
      <c r="G34" s="939"/>
      <c r="H34" s="939"/>
      <c r="I34" s="939"/>
      <c r="J34" s="939"/>
      <c r="K34" s="939"/>
      <c r="L34" s="939"/>
      <c r="M34" s="266"/>
    </row>
    <row r="35" spans="1:13" customFormat="1" ht="16">
      <c r="B35" s="940" t="s">
        <v>1325</v>
      </c>
      <c r="C35" s="940"/>
      <c r="D35" s="940"/>
      <c r="E35" s="940"/>
      <c r="F35" s="940"/>
      <c r="G35" s="940"/>
      <c r="H35" s="940"/>
      <c r="I35" s="940"/>
      <c r="J35" s="940"/>
      <c r="K35" s="940"/>
      <c r="L35" s="940"/>
      <c r="M35" s="266"/>
    </row>
    <row r="36" spans="1:13" customFormat="1" ht="15">
      <c r="A36" s="10"/>
      <c r="B36" s="10" t="s">
        <v>51</v>
      </c>
      <c r="C36" s="10"/>
      <c r="D36" s="10"/>
      <c r="E36" s="10"/>
      <c r="F36" s="10"/>
      <c r="G36" s="10"/>
      <c r="H36" s="10"/>
      <c r="I36" s="10"/>
      <c r="J36" s="10"/>
      <c r="K36" s="10"/>
      <c r="L36" s="10"/>
      <c r="M36" s="266"/>
    </row>
    <row r="37" spans="1:13" s="215" customFormat="1" ht="12.75" customHeight="1">
      <c r="B37" s="797" t="s">
        <v>1364</v>
      </c>
      <c r="C37" s="797" t="s">
        <v>1365</v>
      </c>
      <c r="D37" s="797" t="s">
        <v>1875</v>
      </c>
      <c r="E37" s="797">
        <v>2020</v>
      </c>
      <c r="F37" s="827"/>
      <c r="G37" s="797">
        <v>2021</v>
      </c>
      <c r="H37" s="827"/>
      <c r="I37" s="797">
        <v>2022</v>
      </c>
      <c r="J37" s="827"/>
      <c r="K37" s="797" t="s">
        <v>1139</v>
      </c>
      <c r="L37" s="797"/>
      <c r="M37" s="203"/>
    </row>
    <row r="38" spans="1:13" s="215" customFormat="1" ht="12.75" customHeight="1">
      <c r="B38" s="797"/>
      <c r="C38" s="797"/>
      <c r="D38" s="797"/>
      <c r="E38" s="827"/>
      <c r="F38" s="827"/>
      <c r="G38" s="827"/>
      <c r="H38" s="827"/>
      <c r="I38" s="827"/>
      <c r="J38" s="827"/>
      <c r="K38" s="797"/>
      <c r="L38" s="797"/>
      <c r="M38" s="203"/>
    </row>
    <row r="39" spans="1:13" ht="12.75" customHeight="1">
      <c r="B39" s="797"/>
      <c r="C39" s="797"/>
      <c r="D39" s="797"/>
      <c r="E39" s="11" t="s">
        <v>83</v>
      </c>
      <c r="F39" s="11" t="s">
        <v>84</v>
      </c>
      <c r="G39" s="11" t="s">
        <v>83</v>
      </c>
      <c r="H39" s="11" t="s">
        <v>84</v>
      </c>
      <c r="I39" s="11" t="s">
        <v>83</v>
      </c>
      <c r="J39" s="11" t="s">
        <v>84</v>
      </c>
      <c r="K39" s="11" t="s">
        <v>83</v>
      </c>
      <c r="L39" s="11" t="s">
        <v>84</v>
      </c>
    </row>
    <row r="40" spans="1:13" s="215" customFormat="1" ht="14">
      <c r="B40" s="43" t="s">
        <v>1645</v>
      </c>
      <c r="C40" s="258" t="s">
        <v>57</v>
      </c>
      <c r="D40" s="43"/>
      <c r="E40" s="24"/>
      <c r="F40" s="24"/>
      <c r="G40" s="24"/>
      <c r="H40" s="24"/>
      <c r="I40" s="24"/>
      <c r="J40" s="24"/>
      <c r="K40" s="24"/>
      <c r="L40" s="24"/>
      <c r="M40" s="203"/>
    </row>
    <row r="41" spans="1:13" s="215" customFormat="1" ht="14">
      <c r="B41" s="43" t="s">
        <v>2056</v>
      </c>
      <c r="C41" s="258" t="s">
        <v>2057</v>
      </c>
      <c r="D41" s="43"/>
      <c r="E41" s="24"/>
      <c r="F41" s="24"/>
      <c r="G41" s="24"/>
      <c r="H41" s="24"/>
      <c r="I41" s="24"/>
      <c r="J41" s="24"/>
      <c r="K41" s="24"/>
      <c r="L41" s="24"/>
      <c r="M41" s="203"/>
    </row>
    <row r="42" spans="1:13" s="215" customFormat="1" ht="26">
      <c r="B42" s="43" t="s">
        <v>2058</v>
      </c>
      <c r="C42" s="258" t="s">
        <v>2059</v>
      </c>
      <c r="D42" s="43" t="s">
        <v>2060</v>
      </c>
      <c r="E42" s="24">
        <v>0.10784508999999999</v>
      </c>
      <c r="F42" s="24">
        <v>0.15831140069269617</v>
      </c>
      <c r="G42" s="24">
        <v>9.0037889999999995E-2</v>
      </c>
      <c r="H42" s="24">
        <v>0.12401835279484828</v>
      </c>
      <c r="I42" s="24">
        <v>7.8459669999999995E-2</v>
      </c>
      <c r="J42" s="24">
        <v>9.6720834377900022E-2</v>
      </c>
      <c r="K42" s="24">
        <v>-1.157822E-2</v>
      </c>
      <c r="L42" s="24">
        <v>-12.859275134057452</v>
      </c>
      <c r="M42" s="204"/>
    </row>
    <row r="43" spans="1:13" s="215" customFormat="1" ht="39">
      <c r="B43" s="43" t="s">
        <v>2061</v>
      </c>
      <c r="C43" s="258" t="s">
        <v>2062</v>
      </c>
      <c r="D43" s="43" t="s">
        <v>2063</v>
      </c>
      <c r="E43" s="24"/>
      <c r="F43" s="24" t="s">
        <v>1148</v>
      </c>
      <c r="G43" s="24"/>
      <c r="H43" s="24" t="s">
        <v>1148</v>
      </c>
      <c r="I43" s="24">
        <v>0.15582548999999998</v>
      </c>
      <c r="J43" s="24">
        <v>0.19209322968277992</v>
      </c>
      <c r="K43" s="24">
        <v>0.15582548999999998</v>
      </c>
      <c r="L43" s="24" t="s">
        <v>1148</v>
      </c>
      <c r="M43" s="204"/>
    </row>
    <row r="44" spans="1:13" s="215" customFormat="1" ht="26">
      <c r="B44" s="43" t="s">
        <v>2064</v>
      </c>
      <c r="C44" s="258" t="s">
        <v>2065</v>
      </c>
      <c r="D44" s="43" t="s">
        <v>2066</v>
      </c>
      <c r="E44" s="24">
        <v>6.7607609999999999E-2</v>
      </c>
      <c r="F44" s="24">
        <v>9.9244716997181168E-2</v>
      </c>
      <c r="G44" s="24">
        <v>0.12743119999999999</v>
      </c>
      <c r="H44" s="24">
        <v>0.17552396572899334</v>
      </c>
      <c r="I44" s="24">
        <v>0.21941898999999998</v>
      </c>
      <c r="J44" s="24">
        <v>0.27048785434805039</v>
      </c>
      <c r="K44" s="24">
        <v>9.1987789999999986E-2</v>
      </c>
      <c r="L44" s="24">
        <v>72.186238534989855</v>
      </c>
      <c r="M44" s="204"/>
    </row>
    <row r="45" spans="1:13" s="215" customFormat="1" ht="26">
      <c r="B45" s="43" t="s">
        <v>2067</v>
      </c>
      <c r="C45" s="258" t="s">
        <v>2068</v>
      </c>
      <c r="D45" s="43" t="s">
        <v>2069</v>
      </c>
      <c r="E45" s="24">
        <v>6.2740699999999996E-2</v>
      </c>
      <c r="F45" s="24">
        <v>9.2100327399608481E-2</v>
      </c>
      <c r="G45" s="24">
        <v>0.1202674</v>
      </c>
      <c r="H45" s="24">
        <v>0.16565653463135505</v>
      </c>
      <c r="I45" s="24">
        <v>8.8950269999999998E-2</v>
      </c>
      <c r="J45" s="24">
        <v>0.10965307823165059</v>
      </c>
      <c r="K45" s="24">
        <v>-3.1317129999999999E-2</v>
      </c>
      <c r="L45" s="24">
        <v>-26.039583461519911</v>
      </c>
      <c r="M45" s="204"/>
    </row>
    <row r="46" spans="1:13" s="215" customFormat="1" ht="65">
      <c r="B46" s="43" t="s">
        <v>2070</v>
      </c>
      <c r="C46" s="258" t="s">
        <v>2071</v>
      </c>
      <c r="D46" s="43" t="s">
        <v>2072</v>
      </c>
      <c r="E46" s="24">
        <v>0.22073536999999999</v>
      </c>
      <c r="F46" s="24">
        <v>0.32402889744095481</v>
      </c>
      <c r="G46" s="24">
        <v>0.23886605999999999</v>
      </c>
      <c r="H46" s="24">
        <v>0.32901454376369105</v>
      </c>
      <c r="I46" s="24">
        <v>0.43781066999999996</v>
      </c>
      <c r="J46" s="24">
        <v>0.53970929653346034</v>
      </c>
      <c r="K46" s="24">
        <v>0.19894460999999997</v>
      </c>
      <c r="L46" s="24">
        <v>83.287098217302187</v>
      </c>
      <c r="M46" s="204"/>
    </row>
    <row r="47" spans="1:13" s="215" customFormat="1" ht="26">
      <c r="B47" s="43" t="s">
        <v>2073</v>
      </c>
      <c r="C47" s="258" t="s">
        <v>2074</v>
      </c>
      <c r="D47" s="43" t="s">
        <v>2075</v>
      </c>
      <c r="E47" s="24">
        <v>2.1593104100000002</v>
      </c>
      <c r="F47" s="24">
        <v>3.1697637373886942</v>
      </c>
      <c r="G47" s="24">
        <v>0.11711323</v>
      </c>
      <c r="H47" s="24">
        <v>0.16131197515939358</v>
      </c>
      <c r="I47" s="24">
        <v>0.19137835</v>
      </c>
      <c r="J47" s="24">
        <v>0.23592087111589666</v>
      </c>
      <c r="K47" s="24">
        <v>7.4265120000000004E-2</v>
      </c>
      <c r="L47" s="24">
        <v>63.413091757438508</v>
      </c>
      <c r="M47" s="204"/>
    </row>
    <row r="48" spans="1:13" s="215" customFormat="1" ht="26">
      <c r="B48" s="43" t="s">
        <v>2076</v>
      </c>
      <c r="C48" s="258" t="s">
        <v>2077</v>
      </c>
      <c r="D48" s="43" t="s">
        <v>2078</v>
      </c>
      <c r="E48" s="24">
        <v>0.86146156000000007</v>
      </c>
      <c r="F48" s="24">
        <v>1.264584101200297</v>
      </c>
      <c r="G48" s="24">
        <v>0.61684843999999994</v>
      </c>
      <c r="H48" s="24">
        <v>0.84964815871264643</v>
      </c>
      <c r="I48" s="24">
        <v>0.67252548999999995</v>
      </c>
      <c r="J48" s="24">
        <v>0.82905302218587029</v>
      </c>
      <c r="K48" s="24">
        <v>5.5677050000000006E-2</v>
      </c>
      <c r="L48" s="24">
        <v>9.0260502239415583</v>
      </c>
      <c r="M48" s="204"/>
    </row>
    <row r="49" spans="2:13" s="215" customFormat="1" ht="26">
      <c r="B49" s="43" t="s">
        <v>2079</v>
      </c>
      <c r="C49" s="258" t="s">
        <v>2080</v>
      </c>
      <c r="D49" s="43" t="s">
        <v>2081</v>
      </c>
      <c r="E49" s="24">
        <v>63.62239847</v>
      </c>
      <c r="F49" s="24">
        <v>93.394618310528088</v>
      </c>
      <c r="G49" s="24">
        <v>69.576645749999997</v>
      </c>
      <c r="H49" s="24">
        <v>95.834997898170229</v>
      </c>
      <c r="I49" s="24">
        <v>69.54365482</v>
      </c>
      <c r="J49" s="24">
        <v>85.729653462461272</v>
      </c>
      <c r="K49" s="24">
        <v>-3.2990929999996865E-2</v>
      </c>
      <c r="L49" s="24">
        <v>-4.7416672138146106E-2</v>
      </c>
      <c r="M49" s="204"/>
    </row>
    <row r="50" spans="2:13" s="215" customFormat="1" ht="39">
      <c r="B50" s="43" t="s">
        <v>2082</v>
      </c>
      <c r="C50" s="258" t="s">
        <v>2083</v>
      </c>
      <c r="D50" s="43" t="s">
        <v>2084</v>
      </c>
      <c r="E50" s="24">
        <v>0</v>
      </c>
      <c r="F50" s="24" t="s">
        <v>1148</v>
      </c>
      <c r="G50" s="24">
        <v>1.0465999999999999E-4</v>
      </c>
      <c r="H50" s="24" t="s">
        <v>1148</v>
      </c>
      <c r="I50" s="24"/>
      <c r="J50" s="24" t="s">
        <v>1148</v>
      </c>
      <c r="K50" s="24">
        <v>-1.0465999999999999E-4</v>
      </c>
      <c r="L50" s="24" t="s">
        <v>1148</v>
      </c>
      <c r="M50" s="204"/>
    </row>
    <row r="51" spans="2:13" s="215" customFormat="1" ht="39">
      <c r="B51" s="43" t="s">
        <v>2085</v>
      </c>
      <c r="C51" s="258" t="s">
        <v>2086</v>
      </c>
      <c r="D51" s="43" t="s">
        <v>2084</v>
      </c>
      <c r="E51" s="24">
        <v>9.9126700000000002E-3</v>
      </c>
      <c r="F51" s="24">
        <v>1.4551322385696638E-2</v>
      </c>
      <c r="G51" s="24">
        <v>2.676036E-2</v>
      </c>
      <c r="H51" s="24">
        <v>3.6859768341940782E-2</v>
      </c>
      <c r="I51" s="24">
        <v>5.4682689999999999E-2</v>
      </c>
      <c r="J51" s="24">
        <v>6.7409860413994216E-2</v>
      </c>
      <c r="K51" s="24">
        <v>2.7922329999999999E-2</v>
      </c>
      <c r="L51" s="24">
        <v>104.34213142125142</v>
      </c>
      <c r="M51" s="204"/>
    </row>
    <row r="52" spans="2:13" s="215" customFormat="1" ht="26">
      <c r="B52" s="43" t="s">
        <v>2087</v>
      </c>
      <c r="C52" s="258" t="s">
        <v>2088</v>
      </c>
      <c r="D52" s="43" t="s">
        <v>2060</v>
      </c>
      <c r="E52" s="24">
        <v>0.64577087</v>
      </c>
      <c r="F52" s="24">
        <v>0.94796055115945488</v>
      </c>
      <c r="G52" s="24">
        <v>0.65130455000000009</v>
      </c>
      <c r="H52" s="24">
        <v>0.89710806704588386</v>
      </c>
      <c r="I52" s="24">
        <v>0.84245432999999992</v>
      </c>
      <c r="J52" s="24">
        <v>1.0385320983745501</v>
      </c>
      <c r="K52" s="24">
        <v>0.19114977999999982</v>
      </c>
      <c r="L52" s="24">
        <v>29.348755509231406</v>
      </c>
      <c r="M52" s="204"/>
    </row>
    <row r="53" spans="2:13" s="215" customFormat="1" ht="26">
      <c r="B53" s="43" t="s">
        <v>2089</v>
      </c>
      <c r="C53" s="258" t="s">
        <v>2090</v>
      </c>
      <c r="D53" s="43" t="s">
        <v>2091</v>
      </c>
      <c r="E53" s="24">
        <v>0.26220502000000001</v>
      </c>
      <c r="F53" s="24">
        <v>0.38490434738249479</v>
      </c>
      <c r="G53" s="24">
        <v>0.23480032000000001</v>
      </c>
      <c r="H53" s="24">
        <v>0.32341438612236773</v>
      </c>
      <c r="I53" s="24">
        <v>0.46209746000000002</v>
      </c>
      <c r="J53" s="24">
        <v>0.56964873667080529</v>
      </c>
      <c r="K53" s="24">
        <v>0.22729714000000001</v>
      </c>
      <c r="L53" s="24">
        <v>96.80444217452515</v>
      </c>
      <c r="M53" s="204"/>
    </row>
    <row r="54" spans="2:13" s="215" customFormat="1" ht="52">
      <c r="B54" s="43" t="s">
        <v>2092</v>
      </c>
      <c r="C54" s="258" t="s">
        <v>2093</v>
      </c>
      <c r="D54" s="43" t="s">
        <v>2094</v>
      </c>
      <c r="E54" s="24">
        <v>0</v>
      </c>
      <c r="F54" s="24" t="s">
        <v>1148</v>
      </c>
      <c r="G54" s="24">
        <v>0.6375728100000001</v>
      </c>
      <c r="H54" s="24">
        <v>0.87819394349404234</v>
      </c>
      <c r="I54" s="24">
        <v>0.43624634999999995</v>
      </c>
      <c r="J54" s="24">
        <v>0.53778088750963904</v>
      </c>
      <c r="K54" s="24">
        <v>-0.20132646000000015</v>
      </c>
      <c r="L54" s="24">
        <v>-31.577014709896446</v>
      </c>
      <c r="M54" s="204"/>
    </row>
    <row r="55" spans="2:13" s="215" customFormat="1" ht="26">
      <c r="B55" s="43" t="s">
        <v>2095</v>
      </c>
      <c r="C55" s="258" t="s">
        <v>2096</v>
      </c>
      <c r="D55" s="43" t="s">
        <v>2097</v>
      </c>
      <c r="E55" s="24">
        <v>0</v>
      </c>
      <c r="F55" s="24" t="s">
        <v>1148</v>
      </c>
      <c r="G55" s="24">
        <v>0</v>
      </c>
      <c r="H55" s="24" t="s">
        <v>1148</v>
      </c>
      <c r="I55" s="24"/>
      <c r="J55" s="24" t="s">
        <v>1148</v>
      </c>
      <c r="K55" s="24">
        <v>0</v>
      </c>
      <c r="L55" s="24" t="s">
        <v>1148</v>
      </c>
      <c r="M55" s="204"/>
    </row>
    <row r="56" spans="2:13" s="215" customFormat="1" ht="26">
      <c r="B56" s="43" t="s">
        <v>2098</v>
      </c>
      <c r="C56" s="258" t="s">
        <v>2099</v>
      </c>
      <c r="D56" s="43" t="s">
        <v>2100</v>
      </c>
      <c r="E56" s="24">
        <v>0.10213706</v>
      </c>
      <c r="F56" s="24">
        <v>0.14993228742480488</v>
      </c>
      <c r="G56" s="24">
        <v>9.7711779999999998E-2</v>
      </c>
      <c r="H56" s="24">
        <v>0.13458838278254412</v>
      </c>
      <c r="I56" s="24">
        <v>7.6156330000000008E-2</v>
      </c>
      <c r="J56" s="24">
        <v>9.3881401499123052E-2</v>
      </c>
      <c r="K56" s="24">
        <v>-2.155544999999999E-2</v>
      </c>
      <c r="L56" s="24">
        <v>-22.060236749345872</v>
      </c>
      <c r="M56" s="204"/>
    </row>
    <row r="57" spans="2:13" s="215" customFormat="1" ht="14">
      <c r="B57" s="43" t="s">
        <v>2101</v>
      </c>
      <c r="C57" s="258" t="s">
        <v>2102</v>
      </c>
      <c r="D57" s="43" t="s">
        <v>2103</v>
      </c>
      <c r="E57" s="24">
        <v>0</v>
      </c>
      <c r="F57" s="24" t="s">
        <v>1148</v>
      </c>
      <c r="G57" s="24">
        <v>6.499183E-2</v>
      </c>
      <c r="H57" s="24">
        <v>8.951986437846117E-2</v>
      </c>
      <c r="I57" s="24">
        <v>7.8129442600000001</v>
      </c>
      <c r="J57" s="24">
        <v>9.6313747913447081</v>
      </c>
      <c r="K57" s="24">
        <v>7.7479524299999998</v>
      </c>
      <c r="L57" s="24">
        <v>11921.42524683487</v>
      </c>
      <c r="M57" s="204"/>
    </row>
    <row r="58" spans="2:13" s="215" customFormat="1" ht="14">
      <c r="B58" s="43" t="s">
        <v>2104</v>
      </c>
      <c r="C58" s="258" t="s">
        <v>2105</v>
      </c>
      <c r="D58" s="43" t="s">
        <v>2106</v>
      </c>
      <c r="E58" s="24"/>
      <c r="F58" s="24" t="s">
        <v>1148</v>
      </c>
      <c r="G58" s="24"/>
      <c r="H58" s="24" t="s">
        <v>1148</v>
      </c>
      <c r="I58" s="24">
        <v>4.7114800000000005E-2</v>
      </c>
      <c r="J58" s="24">
        <v>5.8080575250289541E-2</v>
      </c>
      <c r="K58" s="24">
        <v>4.7114800000000005E-2</v>
      </c>
      <c r="L58" s="24" t="s">
        <v>1148</v>
      </c>
      <c r="M58" s="204"/>
    </row>
    <row r="59" spans="2:13" customFormat="1" ht="15">
      <c r="B59" s="936" t="s">
        <v>93</v>
      </c>
      <c r="C59" s="936"/>
      <c r="D59" s="936"/>
      <c r="E59" s="19">
        <v>68.122124830000018</v>
      </c>
      <c r="F59" s="19">
        <v>99.999999999999972</v>
      </c>
      <c r="G59" s="19">
        <v>72.600456280000003</v>
      </c>
      <c r="H59" s="19">
        <v>99.999855841126376</v>
      </c>
      <c r="I59" s="19">
        <v>81.119719970000006</v>
      </c>
      <c r="J59" s="19">
        <v>99.999999999999972</v>
      </c>
      <c r="K59" s="19">
        <v>8.5192636900000025</v>
      </c>
      <c r="L59" s="19">
        <v>11.734449239745194</v>
      </c>
      <c r="M59" s="266"/>
    </row>
    <row r="60" spans="2:13" customFormat="1" ht="15">
      <c r="B60" s="41" t="s">
        <v>5739</v>
      </c>
      <c r="C60" s="41"/>
      <c r="D60" s="41"/>
      <c r="E60" s="41"/>
      <c r="F60" s="41"/>
      <c r="G60" s="41"/>
      <c r="H60" s="41"/>
      <c r="I60" s="41"/>
      <c r="J60" s="41"/>
      <c r="K60" s="41"/>
      <c r="L60" s="41"/>
      <c r="M60" s="266"/>
    </row>
    <row r="61" spans="2:13" s="215" customFormat="1" ht="14">
      <c r="M61" s="203"/>
    </row>
    <row r="62" spans="2:13" s="215" customFormat="1" ht="14" hidden="1">
      <c r="M62" s="203"/>
    </row>
    <row r="63" spans="2:13" s="215" customFormat="1" ht="14" hidden="1">
      <c r="M63" s="203"/>
    </row>
    <row r="64" spans="2:13" s="215" customFormat="1" ht="14" hidden="1">
      <c r="M64" s="203"/>
    </row>
    <row r="65" spans="13:13" s="215" customFormat="1" ht="14" hidden="1">
      <c r="M65" s="203"/>
    </row>
    <row r="66" spans="13:13" s="215" customFormat="1" ht="14" hidden="1">
      <c r="M66" s="203"/>
    </row>
    <row r="67" spans="13:13" s="215" customFormat="1" ht="14" hidden="1">
      <c r="M67" s="203"/>
    </row>
    <row r="68" spans="13:13" s="215" customFormat="1" ht="14" hidden="1">
      <c r="M68" s="203"/>
    </row>
    <row r="69" spans="13:13" s="215" customFormat="1" ht="14" hidden="1">
      <c r="M69" s="203"/>
    </row>
    <row r="70" spans="13:13" s="215" customFormat="1" ht="14" hidden="1">
      <c r="M70" s="203"/>
    </row>
    <row r="71" spans="13:13" s="215" customFormat="1" ht="14" hidden="1">
      <c r="M71" s="203"/>
    </row>
    <row r="72" spans="13:13" s="215" customFormat="1" ht="14" hidden="1">
      <c r="M72" s="203"/>
    </row>
    <row r="73" spans="13:13" s="215" customFormat="1" ht="14" hidden="1">
      <c r="M73" s="203"/>
    </row>
    <row r="74" spans="13:13" s="215" customFormat="1" ht="14" hidden="1">
      <c r="M74" s="203"/>
    </row>
    <row r="75" spans="13:13" s="215" customFormat="1" ht="14" hidden="1">
      <c r="M75" s="203"/>
    </row>
    <row r="76" spans="13:13" s="215" customFormat="1" ht="14" hidden="1">
      <c r="M76" s="203"/>
    </row>
    <row r="77" spans="13:13" s="215" customFormat="1" ht="14" hidden="1">
      <c r="M77" s="203"/>
    </row>
    <row r="78" spans="13:13" s="215" customFormat="1" ht="14" hidden="1">
      <c r="M78" s="203"/>
    </row>
    <row r="79" spans="13:13" s="215" customFormat="1" ht="14" hidden="1">
      <c r="M79" s="203"/>
    </row>
    <row r="80" spans="13:13" s="215" customFormat="1" ht="14" hidden="1">
      <c r="M80" s="203"/>
    </row>
    <row r="81" spans="13:13" s="215" customFormat="1" ht="14" hidden="1">
      <c r="M81" s="203"/>
    </row>
  </sheetData>
  <mergeCells count="21">
    <mergeCell ref="B3:L3"/>
    <mergeCell ref="B33:L33"/>
    <mergeCell ref="B34:L34"/>
    <mergeCell ref="B35:L35"/>
    <mergeCell ref="B32:D32"/>
    <mergeCell ref="B5:B7"/>
    <mergeCell ref="C5:C7"/>
    <mergeCell ref="D5:D7"/>
    <mergeCell ref="E5:F6"/>
    <mergeCell ref="G5:H6"/>
    <mergeCell ref="I5:J6"/>
    <mergeCell ref="K5:L6"/>
    <mergeCell ref="B4:L4"/>
    <mergeCell ref="K37:L38"/>
    <mergeCell ref="B59:D59"/>
    <mergeCell ref="B37:B39"/>
    <mergeCell ref="C37:C39"/>
    <mergeCell ref="D37:D39"/>
    <mergeCell ref="E37:F38"/>
    <mergeCell ref="G37:H38"/>
    <mergeCell ref="I37:J38"/>
  </mergeCells>
  <hyperlinks>
    <hyperlink ref="B35" location="Índice!A1" display="Voltar ao início" xr:uid="{D62DBA6A-2C59-4559-A290-99EC7169E67D}"/>
  </hyperlinks>
  <printOptions horizontalCentered="1" verticalCentered="1"/>
  <pageMargins left="0.35433070866141736" right="0.15748031496062992" top="0.39370078740157483" bottom="1.5748031496062993" header="0.59055118110236227" footer="0.39370078740157483"/>
  <pageSetup paperSize="9" scale="29" orientation="landscape" r:id="rId1"/>
  <headerFooter alignWithMargins="0">
    <oddFooter>&amp;L&amp;7DGO/DSConta-»DGCI</oddFooter>
  </headerFooter>
  <drawing r:id="rId2"/>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776C3-036D-48B0-82C3-E26C63EA7B7E}">
  <sheetPr codeName="Folha168">
    <tabColor rgb="FF0035BA"/>
    <pageSetUpPr fitToPage="1"/>
  </sheetPr>
  <dimension ref="A1:T22"/>
  <sheetViews>
    <sheetView showGridLines="0" zoomScaleNormal="100" workbookViewId="0">
      <selection activeCell="B3" sqref="B3:K3"/>
    </sheetView>
  </sheetViews>
  <sheetFormatPr baseColWidth="10" defaultColWidth="0" defaultRowHeight="14" zeroHeight="1"/>
  <cols>
    <col min="1" max="1" width="8.5" style="215" customWidth="1"/>
    <col min="2" max="2" width="8.1640625" style="215" customWidth="1"/>
    <col min="3" max="3" width="16.5" style="215" bestFit="1" customWidth="1"/>
    <col min="4" max="4" width="9.83203125" style="215" customWidth="1"/>
    <col min="5" max="5" width="8" style="215" customWidth="1"/>
    <col min="6" max="6" width="9.83203125" style="215" customWidth="1"/>
    <col min="7" max="7" width="8" style="215" customWidth="1"/>
    <col min="8" max="8" width="9.83203125" style="215" customWidth="1"/>
    <col min="9" max="9" width="8" style="215" customWidth="1"/>
    <col min="10" max="10" width="9.83203125" style="215" customWidth="1"/>
    <col min="11" max="11" width="8" style="215" customWidth="1"/>
    <col min="12" max="12" width="22.6640625" style="215" customWidth="1"/>
    <col min="13" max="13" width="8.5" style="215" hidden="1" customWidth="1"/>
    <col min="14" max="14" width="9.33203125" style="215" hidden="1" customWidth="1"/>
    <col min="15" max="20" width="0" style="215" hidden="1" customWidth="1"/>
    <col min="21" max="16384" width="8.5" style="215" hidden="1"/>
  </cols>
  <sheetData>
    <row r="1" spans="1:14" customFormat="1" ht="100" customHeight="1">
      <c r="A1" s="42" t="s">
        <v>50</v>
      </c>
    </row>
    <row r="2" spans="1:14" s="9" customFormat="1" ht="16">
      <c r="B2" s="9" t="s">
        <v>5447</v>
      </c>
    </row>
    <row r="3" spans="1:14" s="10" customFormat="1" ht="11">
      <c r="B3" s="790" t="s">
        <v>51</v>
      </c>
      <c r="C3" s="790"/>
      <c r="D3" s="790"/>
      <c r="E3" s="790"/>
      <c r="F3" s="790"/>
      <c r="G3" s="790"/>
      <c r="H3" s="790"/>
      <c r="I3" s="790"/>
      <c r="J3" s="790"/>
      <c r="K3" s="790"/>
    </row>
    <row r="4" spans="1:14" ht="12.75" customHeight="1">
      <c r="B4" s="797" t="s">
        <v>1138</v>
      </c>
      <c r="C4" s="797" t="s">
        <v>332</v>
      </c>
      <c r="D4" s="797">
        <v>2021</v>
      </c>
      <c r="E4" s="827"/>
      <c r="F4" s="797">
        <v>2022</v>
      </c>
      <c r="G4" s="827"/>
      <c r="H4" s="797">
        <v>2023</v>
      </c>
      <c r="I4" s="827"/>
      <c r="J4" s="797" t="s">
        <v>1154</v>
      </c>
      <c r="K4" s="797"/>
    </row>
    <row r="5" spans="1:14" ht="12.75" customHeight="1">
      <c r="B5" s="797"/>
      <c r="C5" s="797"/>
      <c r="D5" s="827"/>
      <c r="E5" s="827"/>
      <c r="F5" s="827"/>
      <c r="G5" s="827"/>
      <c r="H5" s="827"/>
      <c r="I5" s="827"/>
      <c r="J5" s="797"/>
      <c r="K5" s="797"/>
    </row>
    <row r="6" spans="1:14" ht="12.75" customHeight="1">
      <c r="B6" s="797"/>
      <c r="C6" s="797"/>
      <c r="D6" s="11" t="s">
        <v>83</v>
      </c>
      <c r="E6" s="11" t="s">
        <v>84</v>
      </c>
      <c r="F6" s="11" t="s">
        <v>83</v>
      </c>
      <c r="G6" s="11" t="s">
        <v>84</v>
      </c>
      <c r="H6" s="11" t="s">
        <v>83</v>
      </c>
      <c r="I6" s="11" t="s">
        <v>84</v>
      </c>
      <c r="J6" s="11" t="s">
        <v>83</v>
      </c>
      <c r="K6" s="11" t="s">
        <v>84</v>
      </c>
    </row>
    <row r="7" spans="1:14" ht="12.75" customHeight="1">
      <c r="B7" s="43" t="s">
        <v>1140</v>
      </c>
      <c r="C7" s="43" t="s">
        <v>1141</v>
      </c>
      <c r="D7" s="24">
        <v>4.83954576</v>
      </c>
      <c r="E7" s="24">
        <v>1.7139711259337942</v>
      </c>
      <c r="F7" s="24">
        <v>5.1650723799999998</v>
      </c>
      <c r="G7" s="24">
        <v>1.7822233556508578</v>
      </c>
      <c r="H7" s="24">
        <v>6.4682372199999998</v>
      </c>
      <c r="I7" s="24">
        <v>1.7800150245084487</v>
      </c>
      <c r="J7" s="24">
        <v>1.30316484</v>
      </c>
      <c r="K7" s="24">
        <v>25.230330654146616</v>
      </c>
      <c r="N7" s="242"/>
    </row>
    <row r="8" spans="1:14" ht="12.75" customHeight="1">
      <c r="B8" s="43" t="s">
        <v>1144</v>
      </c>
      <c r="C8" s="43" t="s">
        <v>1145</v>
      </c>
      <c r="D8" s="24">
        <v>0.22911028</v>
      </c>
      <c r="E8" s="24">
        <v>8.1141583125480532E-2</v>
      </c>
      <c r="F8" s="24">
        <v>0.28970130999999999</v>
      </c>
      <c r="G8" s="24">
        <v>9.9962285687204541E-2</v>
      </c>
      <c r="H8" s="24">
        <v>0.42407540000000005</v>
      </c>
      <c r="I8" s="24">
        <v>0.11670267460048882</v>
      </c>
      <c r="J8" s="24">
        <v>0.13437409000000006</v>
      </c>
      <c r="K8" s="24">
        <v>46.383666680692635</v>
      </c>
      <c r="N8" s="242"/>
    </row>
    <row r="9" spans="1:14" ht="12.75" customHeight="1">
      <c r="B9" s="43" t="s">
        <v>1149</v>
      </c>
      <c r="C9" s="43" t="s">
        <v>1150</v>
      </c>
      <c r="D9" s="24">
        <v>277.28999556000002</v>
      </c>
      <c r="E9" s="24">
        <v>98.204887290940718</v>
      </c>
      <c r="F9" s="24">
        <v>284.35583638999998</v>
      </c>
      <c r="G9" s="24">
        <v>98.117814358661931</v>
      </c>
      <c r="H9" s="24">
        <v>356.48873366000004</v>
      </c>
      <c r="I9" s="24">
        <v>98.103282300891067</v>
      </c>
      <c r="J9" s="24">
        <v>72.132897270000058</v>
      </c>
      <c r="K9" s="24">
        <v>25.367123877516718</v>
      </c>
      <c r="N9" s="242"/>
    </row>
    <row r="10" spans="1:14" ht="12.75" customHeight="1">
      <c r="B10" s="936" t="s">
        <v>93</v>
      </c>
      <c r="C10" s="936"/>
      <c r="D10" s="19">
        <v>282.35865160000003</v>
      </c>
      <c r="E10" s="19">
        <v>99.999999999999986</v>
      </c>
      <c r="F10" s="19">
        <v>289.81061008</v>
      </c>
      <c r="G10" s="19">
        <v>100</v>
      </c>
      <c r="H10" s="19">
        <v>363.38104628000002</v>
      </c>
      <c r="I10" s="19">
        <v>100</v>
      </c>
      <c r="J10" s="19">
        <v>73.57043620000006</v>
      </c>
      <c r="K10" s="19">
        <v>25.38569453329935</v>
      </c>
    </row>
    <row r="11" spans="1:14" customFormat="1" ht="15">
      <c r="B11" s="865" t="s">
        <v>5739</v>
      </c>
      <c r="C11" s="865"/>
      <c r="D11" s="865"/>
      <c r="E11" s="865"/>
      <c r="F11" s="865"/>
      <c r="G11" s="865"/>
      <c r="H11" s="865"/>
      <c r="I11" s="865"/>
      <c r="J11" s="865"/>
      <c r="K11" s="865"/>
    </row>
    <row r="12" spans="1:14">
      <c r="B12" s="203"/>
      <c r="C12" s="203"/>
      <c r="D12" s="203"/>
      <c r="E12" s="203"/>
      <c r="F12" s="203"/>
      <c r="G12" s="203"/>
      <c r="H12" s="203"/>
      <c r="I12" s="203"/>
      <c r="J12" s="203"/>
      <c r="K12" s="203"/>
    </row>
    <row r="13" spans="1:14" hidden="1">
      <c r="B13" s="203"/>
      <c r="C13" s="203"/>
      <c r="D13" s="203"/>
      <c r="E13" s="203"/>
      <c r="F13" s="203"/>
      <c r="G13" s="203"/>
      <c r="H13" s="203"/>
      <c r="I13" s="203"/>
      <c r="J13" s="203"/>
      <c r="K13" s="203"/>
    </row>
    <row r="14" spans="1:14" hidden="1">
      <c r="B14" s="203"/>
      <c r="C14" s="203"/>
      <c r="D14" s="203"/>
      <c r="E14" s="203"/>
      <c r="F14" s="203"/>
      <c r="G14" s="203"/>
      <c r="H14" s="203"/>
      <c r="I14" s="203"/>
      <c r="J14" s="203"/>
      <c r="K14" s="203"/>
    </row>
    <row r="15" spans="1:14" hidden="1">
      <c r="B15" s="203"/>
      <c r="C15" s="203"/>
      <c r="D15" s="203"/>
      <c r="E15" s="203"/>
      <c r="F15" s="203"/>
      <c r="G15" s="203"/>
      <c r="H15" s="203"/>
      <c r="I15" s="203"/>
      <c r="J15" s="203"/>
      <c r="K15" s="203"/>
    </row>
    <row r="16" spans="1:14" hidden="1">
      <c r="B16" s="203"/>
      <c r="C16" s="203"/>
      <c r="D16" s="203"/>
      <c r="E16" s="203"/>
      <c r="F16" s="203"/>
      <c r="G16" s="203"/>
      <c r="H16" s="203"/>
      <c r="I16" s="203"/>
      <c r="J16" s="203"/>
      <c r="K16" s="203"/>
    </row>
    <row r="17" spans="2:11" hidden="1">
      <c r="B17" s="203"/>
      <c r="C17" s="203"/>
      <c r="D17" s="203"/>
      <c r="E17" s="203"/>
      <c r="F17" s="203"/>
      <c r="G17" s="203"/>
      <c r="H17" s="203"/>
      <c r="I17" s="203"/>
      <c r="J17" s="203"/>
      <c r="K17" s="203"/>
    </row>
    <row r="18" spans="2:11" hidden="1">
      <c r="B18" s="203"/>
      <c r="C18" s="203"/>
      <c r="D18" s="203"/>
      <c r="E18" s="203"/>
      <c r="F18" s="203"/>
      <c r="G18" s="203"/>
      <c r="H18" s="203"/>
      <c r="I18" s="203"/>
      <c r="J18" s="203"/>
      <c r="K18" s="203"/>
    </row>
    <row r="19" spans="2:11" hidden="1">
      <c r="B19" s="203"/>
      <c r="C19" s="203"/>
      <c r="D19" s="203"/>
      <c r="E19" s="203"/>
      <c r="F19" s="203"/>
      <c r="G19" s="203"/>
      <c r="H19" s="203"/>
      <c r="I19" s="203"/>
      <c r="J19" s="203"/>
      <c r="K19" s="203"/>
    </row>
    <row r="20" spans="2:11" hidden="1">
      <c r="B20" s="203"/>
      <c r="C20" s="203"/>
      <c r="D20" s="203"/>
      <c r="E20" s="203"/>
      <c r="F20" s="203"/>
      <c r="G20" s="203"/>
      <c r="H20" s="203"/>
      <c r="I20" s="203"/>
      <c r="J20" s="203"/>
      <c r="K20" s="203"/>
    </row>
    <row r="21" spans="2:11" hidden="1">
      <c r="B21" s="203"/>
      <c r="C21" s="203"/>
      <c r="D21" s="203"/>
      <c r="E21" s="203"/>
      <c r="F21" s="203"/>
      <c r="G21" s="203"/>
      <c r="H21" s="203"/>
      <c r="I21" s="203"/>
      <c r="J21" s="203"/>
      <c r="K21" s="203"/>
    </row>
    <row r="22" spans="2:11" hidden="1">
      <c r="B22" s="203"/>
      <c r="C22" s="203"/>
      <c r="D22" s="203"/>
      <c r="E22" s="203"/>
      <c r="F22" s="203"/>
      <c r="G22" s="203"/>
      <c r="H22" s="203"/>
      <c r="I22" s="203"/>
      <c r="J22" s="203"/>
      <c r="K22" s="203"/>
    </row>
  </sheetData>
  <mergeCells count="9">
    <mergeCell ref="B3:K3"/>
    <mergeCell ref="B10:C10"/>
    <mergeCell ref="B11:K11"/>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oddFooter>&amp;L&amp;7DGO/DSConta-»DGCI</oddFooter>
  </headerFooter>
  <drawing r:id="rId2"/>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8592-800E-42FF-976A-05AC1CECFA80}">
  <sheetPr codeName="Folha169">
    <tabColor rgb="FF0035BA"/>
    <pageSetUpPr fitToPage="1"/>
  </sheetPr>
  <dimension ref="A1:P30"/>
  <sheetViews>
    <sheetView showGridLines="0" zoomScaleNormal="100" workbookViewId="0">
      <selection activeCell="B3" sqref="B3:K3"/>
    </sheetView>
  </sheetViews>
  <sheetFormatPr baseColWidth="10" defaultColWidth="0" defaultRowHeight="14" zeroHeight="1"/>
  <cols>
    <col min="1" max="1" width="8.5" style="244" customWidth="1"/>
    <col min="2" max="2" width="11" style="244" customWidth="1"/>
    <col min="3" max="3" width="46.83203125" style="244" bestFit="1" customWidth="1"/>
    <col min="4" max="4" width="10.1640625" style="244" customWidth="1"/>
    <col min="5" max="5" width="7" style="244" customWidth="1"/>
    <col min="6" max="6" width="10.1640625" style="244" customWidth="1"/>
    <col min="7" max="7" width="7" style="244" customWidth="1"/>
    <col min="8" max="8" width="10.1640625" style="244" customWidth="1"/>
    <col min="9" max="9" width="7" style="244" customWidth="1"/>
    <col min="10" max="10" width="10.1640625" style="244" customWidth="1"/>
    <col min="11" max="11" width="7" style="244" customWidth="1"/>
    <col min="12" max="12" width="11.1640625" style="244" bestFit="1" customWidth="1"/>
    <col min="13" max="13" width="13" style="244" hidden="1" customWidth="1"/>
    <col min="14" max="14" width="8.5" style="244" hidden="1" customWidth="1"/>
    <col min="15" max="15" width="6.5" style="244" hidden="1" customWidth="1"/>
    <col min="16" max="16" width="0" style="244" hidden="1" customWidth="1"/>
    <col min="17" max="16384" width="8.5" style="244" hidden="1"/>
  </cols>
  <sheetData>
    <row r="1" spans="1:16" customFormat="1" ht="100" customHeight="1">
      <c r="A1" s="42" t="s">
        <v>50</v>
      </c>
    </row>
    <row r="2" spans="1:16" s="9" customFormat="1" ht="16">
      <c r="B2" s="9" t="s">
        <v>5422</v>
      </c>
    </row>
    <row r="3" spans="1:16" s="10" customFormat="1" ht="11">
      <c r="B3" s="790" t="s">
        <v>51</v>
      </c>
      <c r="C3" s="790"/>
      <c r="D3" s="790"/>
      <c r="E3" s="790"/>
      <c r="F3" s="790"/>
      <c r="G3" s="790"/>
      <c r="H3" s="790"/>
      <c r="I3" s="790"/>
      <c r="J3" s="790"/>
      <c r="K3" s="790"/>
    </row>
    <row r="4" spans="1:16" ht="12.75" customHeight="1">
      <c r="B4" s="797" t="s">
        <v>1364</v>
      </c>
      <c r="C4" s="797" t="s">
        <v>1365</v>
      </c>
      <c r="D4" s="797">
        <v>2021</v>
      </c>
      <c r="E4" s="827"/>
      <c r="F4" s="797">
        <v>2022</v>
      </c>
      <c r="G4" s="827"/>
      <c r="H4" s="797">
        <v>2023</v>
      </c>
      <c r="I4" s="827"/>
      <c r="J4" s="797" t="s">
        <v>1154</v>
      </c>
      <c r="K4" s="797"/>
    </row>
    <row r="5" spans="1:16" ht="12.75" customHeight="1">
      <c r="B5" s="797"/>
      <c r="C5" s="797"/>
      <c r="D5" s="827"/>
      <c r="E5" s="827"/>
      <c r="F5" s="827"/>
      <c r="G5" s="827"/>
      <c r="H5" s="827"/>
      <c r="I5" s="827"/>
      <c r="J5" s="797"/>
      <c r="K5" s="797"/>
    </row>
    <row r="6" spans="1:16" ht="12.75" customHeight="1">
      <c r="B6" s="797"/>
      <c r="C6" s="797"/>
      <c r="D6" s="11" t="s">
        <v>83</v>
      </c>
      <c r="E6" s="11" t="s">
        <v>84</v>
      </c>
      <c r="F6" s="11" t="s">
        <v>83</v>
      </c>
      <c r="G6" s="11" t="s">
        <v>84</v>
      </c>
      <c r="H6" s="11" t="s">
        <v>83</v>
      </c>
      <c r="I6" s="11" t="s">
        <v>84</v>
      </c>
      <c r="J6" s="11" t="s">
        <v>83</v>
      </c>
      <c r="K6" s="11" t="s">
        <v>84</v>
      </c>
    </row>
    <row r="7" spans="1:16" ht="12.75" customHeight="1">
      <c r="B7" s="43" t="s">
        <v>1155</v>
      </c>
      <c r="C7" s="43" t="s">
        <v>1156</v>
      </c>
      <c r="D7" s="24">
        <v>0</v>
      </c>
      <c r="E7" s="24" t="s">
        <v>1148</v>
      </c>
      <c r="F7" s="24">
        <v>0</v>
      </c>
      <c r="G7" s="24" t="s">
        <v>1148</v>
      </c>
      <c r="H7" s="24">
        <v>0</v>
      </c>
      <c r="I7" s="24" t="s">
        <v>1148</v>
      </c>
      <c r="J7" s="24">
        <v>0</v>
      </c>
      <c r="K7" s="24" t="s">
        <v>1148</v>
      </c>
      <c r="L7" s="245"/>
      <c r="M7" s="246"/>
      <c r="N7" s="246"/>
      <c r="O7" s="245"/>
      <c r="P7" s="245"/>
    </row>
    <row r="8" spans="1:16" ht="12.75" customHeight="1">
      <c r="B8" s="43" t="s">
        <v>1157</v>
      </c>
      <c r="C8" s="43" t="s">
        <v>1158</v>
      </c>
      <c r="D8" s="24">
        <v>0</v>
      </c>
      <c r="E8" s="24" t="s">
        <v>1148</v>
      </c>
      <c r="F8" s="24">
        <v>0</v>
      </c>
      <c r="G8" s="24" t="s">
        <v>1148</v>
      </c>
      <c r="H8" s="24">
        <v>0</v>
      </c>
      <c r="I8" s="24" t="s">
        <v>1148</v>
      </c>
      <c r="J8" s="24">
        <v>0</v>
      </c>
      <c r="K8" s="24" t="s">
        <v>1148</v>
      </c>
      <c r="L8" s="245"/>
      <c r="M8" s="246"/>
      <c r="N8" s="246"/>
      <c r="O8" s="245"/>
      <c r="P8" s="245"/>
    </row>
    <row r="9" spans="1:16" ht="12.75" customHeight="1">
      <c r="B9" s="43" t="s">
        <v>1159</v>
      </c>
      <c r="C9" s="43" t="s">
        <v>1160</v>
      </c>
      <c r="D9" s="24">
        <v>0</v>
      </c>
      <c r="E9" s="24" t="s">
        <v>1148</v>
      </c>
      <c r="F9" s="24">
        <v>0</v>
      </c>
      <c r="G9" s="24" t="s">
        <v>1148</v>
      </c>
      <c r="H9" s="24">
        <v>0</v>
      </c>
      <c r="I9" s="24" t="s">
        <v>1148</v>
      </c>
      <c r="J9" s="24">
        <v>0</v>
      </c>
      <c r="K9" s="24" t="s">
        <v>1148</v>
      </c>
      <c r="L9" s="245"/>
      <c r="M9" s="246"/>
      <c r="N9" s="246"/>
      <c r="O9" s="245"/>
      <c r="P9" s="247"/>
    </row>
    <row r="10" spans="1:16" ht="12.75" customHeight="1">
      <c r="B10" s="43" t="s">
        <v>1161</v>
      </c>
      <c r="C10" s="43" t="s">
        <v>1162</v>
      </c>
      <c r="D10" s="24">
        <v>238.90619541000004</v>
      </c>
      <c r="E10" s="24">
        <v>84.610899668285583</v>
      </c>
      <c r="F10" s="24">
        <v>245.48532122999995</v>
      </c>
      <c r="G10" s="24">
        <v>84.705429232641137</v>
      </c>
      <c r="H10" s="24">
        <v>287.54115587999996</v>
      </c>
      <c r="I10" s="24">
        <v>79.129376400781709</v>
      </c>
      <c r="J10" s="24">
        <v>42.055834650000008</v>
      </c>
      <c r="K10" s="24">
        <v>17.131710539465242</v>
      </c>
      <c r="L10" s="245"/>
      <c r="M10" s="246"/>
      <c r="N10" s="246"/>
      <c r="O10" s="245"/>
      <c r="P10" s="245"/>
    </row>
    <row r="11" spans="1:16" ht="12.75" customHeight="1">
      <c r="B11" s="148" t="s">
        <v>1163</v>
      </c>
      <c r="C11" s="148" t="s">
        <v>1164</v>
      </c>
      <c r="D11" s="24">
        <v>0</v>
      </c>
      <c r="E11" s="24" t="s">
        <v>1148</v>
      </c>
      <c r="F11" s="24">
        <v>0</v>
      </c>
      <c r="G11" s="24" t="s">
        <v>1148</v>
      </c>
      <c r="H11" s="24">
        <v>0</v>
      </c>
      <c r="I11" s="24" t="s">
        <v>1148</v>
      </c>
      <c r="J11" s="24">
        <v>0</v>
      </c>
      <c r="K11" s="24" t="s">
        <v>1148</v>
      </c>
      <c r="L11" s="245"/>
      <c r="M11" s="246"/>
      <c r="N11" s="246"/>
      <c r="O11" s="245"/>
      <c r="P11" s="245"/>
    </row>
    <row r="12" spans="1:16" ht="12.75" customHeight="1">
      <c r="B12" s="148" t="s">
        <v>1165</v>
      </c>
      <c r="C12" s="148" t="s">
        <v>1166</v>
      </c>
      <c r="D12" s="24">
        <v>0</v>
      </c>
      <c r="E12" s="24" t="s">
        <v>1148</v>
      </c>
      <c r="F12" s="24">
        <v>0</v>
      </c>
      <c r="G12" s="24" t="s">
        <v>1148</v>
      </c>
      <c r="H12" s="24">
        <v>0</v>
      </c>
      <c r="I12" s="24" t="s">
        <v>1148</v>
      </c>
      <c r="J12" s="24">
        <v>0</v>
      </c>
      <c r="K12" s="24" t="s">
        <v>1148</v>
      </c>
      <c r="L12" s="245"/>
      <c r="M12" s="246"/>
      <c r="N12" s="246"/>
      <c r="O12" s="245"/>
      <c r="P12" s="245"/>
    </row>
    <row r="13" spans="1:16" ht="12.75" customHeight="1">
      <c r="B13" s="148" t="s">
        <v>1167</v>
      </c>
      <c r="C13" s="148" t="s">
        <v>1168</v>
      </c>
      <c r="D13" s="24">
        <v>0</v>
      </c>
      <c r="E13" s="24" t="s">
        <v>1148</v>
      </c>
      <c r="F13" s="24">
        <v>0</v>
      </c>
      <c r="G13" s="24" t="s">
        <v>1148</v>
      </c>
      <c r="H13" s="24">
        <v>0</v>
      </c>
      <c r="I13" s="24" t="s">
        <v>1148</v>
      </c>
      <c r="J13" s="24">
        <v>0</v>
      </c>
      <c r="K13" s="24" t="s">
        <v>1148</v>
      </c>
      <c r="L13" s="245"/>
      <c r="M13" s="246"/>
      <c r="N13" s="246"/>
      <c r="O13" s="245"/>
      <c r="P13" s="245"/>
    </row>
    <row r="14" spans="1:16" ht="12.75" customHeight="1">
      <c r="B14" s="148" t="s">
        <v>1169</v>
      </c>
      <c r="C14" s="148" t="s">
        <v>1170</v>
      </c>
      <c r="D14" s="24">
        <v>0</v>
      </c>
      <c r="E14" s="24" t="s">
        <v>1148</v>
      </c>
      <c r="F14" s="24">
        <v>0</v>
      </c>
      <c r="G14" s="24" t="s">
        <v>1148</v>
      </c>
      <c r="H14" s="24">
        <v>0</v>
      </c>
      <c r="I14" s="24" t="s">
        <v>1148</v>
      </c>
      <c r="J14" s="24">
        <v>0</v>
      </c>
      <c r="K14" s="24" t="s">
        <v>1148</v>
      </c>
      <c r="L14" s="245"/>
      <c r="M14" s="246"/>
      <c r="N14" s="246"/>
      <c r="O14" s="245"/>
      <c r="P14" s="245"/>
    </row>
    <row r="15" spans="1:16" ht="12.75" customHeight="1">
      <c r="B15" s="148" t="s">
        <v>1171</v>
      </c>
      <c r="C15" s="148" t="s">
        <v>1172</v>
      </c>
      <c r="D15" s="24">
        <v>0</v>
      </c>
      <c r="E15" s="24" t="s">
        <v>1148</v>
      </c>
      <c r="F15" s="24">
        <v>0</v>
      </c>
      <c r="G15" s="24" t="s">
        <v>1148</v>
      </c>
      <c r="H15" s="24">
        <v>0</v>
      </c>
      <c r="I15" s="24" t="s">
        <v>1148</v>
      </c>
      <c r="J15" s="24">
        <v>0</v>
      </c>
      <c r="K15" s="24" t="s">
        <v>1148</v>
      </c>
      <c r="L15" s="245"/>
      <c r="M15" s="246"/>
      <c r="N15" s="246"/>
      <c r="O15" s="245"/>
      <c r="P15" s="245"/>
    </row>
    <row r="16" spans="1:16" ht="12.75" customHeight="1">
      <c r="B16" s="148" t="s">
        <v>1173</v>
      </c>
      <c r="C16" s="148" t="s">
        <v>1174</v>
      </c>
      <c r="D16" s="24">
        <v>0.17962273000000001</v>
      </c>
      <c r="E16" s="24">
        <v>6.3615096963439394E-2</v>
      </c>
      <c r="F16" s="24">
        <v>0.50332295999999999</v>
      </c>
      <c r="G16" s="24">
        <v>0.17367306181822037</v>
      </c>
      <c r="H16" s="24">
        <v>0.16197923</v>
      </c>
      <c r="I16" s="24">
        <v>4.4575585781980592E-2</v>
      </c>
      <c r="J16" s="24">
        <v>-0.34134372999999996</v>
      </c>
      <c r="K16" s="24">
        <v>-67.818032779589458</v>
      </c>
      <c r="L16" s="245"/>
      <c r="M16" s="246"/>
      <c r="N16" s="246"/>
      <c r="O16" s="245"/>
      <c r="P16" s="245"/>
    </row>
    <row r="17" spans="1:16" ht="12.75" customHeight="1">
      <c r="B17" s="148" t="s">
        <v>1175</v>
      </c>
      <c r="C17" s="148" t="s">
        <v>1176</v>
      </c>
      <c r="D17" s="24">
        <v>0</v>
      </c>
      <c r="E17" s="24" t="s">
        <v>1148</v>
      </c>
      <c r="F17" s="24">
        <v>0</v>
      </c>
      <c r="G17" s="24" t="s">
        <v>1148</v>
      </c>
      <c r="H17" s="24">
        <v>0</v>
      </c>
      <c r="I17" s="24" t="s">
        <v>1148</v>
      </c>
      <c r="J17" s="24">
        <v>0</v>
      </c>
      <c r="K17" s="24" t="s">
        <v>1148</v>
      </c>
      <c r="L17" s="203"/>
      <c r="M17" s="248"/>
      <c r="N17" s="246"/>
      <c r="O17" s="245"/>
      <c r="P17" s="245"/>
    </row>
    <row r="18" spans="1:16" ht="12.75" customHeight="1">
      <c r="B18" s="148" t="s">
        <v>1177</v>
      </c>
      <c r="C18" s="148" t="s">
        <v>1178</v>
      </c>
      <c r="D18" s="24">
        <v>238.71949306000002</v>
      </c>
      <c r="E18" s="24">
        <v>84.544777256614452</v>
      </c>
      <c r="F18" s="24">
        <v>244.97175176999997</v>
      </c>
      <c r="G18" s="24">
        <v>84.528220585981089</v>
      </c>
      <c r="H18" s="24">
        <v>287.35197201</v>
      </c>
      <c r="I18" s="24">
        <v>79.077314282535113</v>
      </c>
      <c r="J18" s="24">
        <v>42.380220240000028</v>
      </c>
      <c r="K18" s="24">
        <v>17.30004375353046</v>
      </c>
      <c r="L18" s="203"/>
      <c r="M18" s="248"/>
      <c r="N18" s="246"/>
      <c r="O18" s="245"/>
      <c r="P18" s="245"/>
    </row>
    <row r="19" spans="1:16" ht="12.75" customHeight="1">
      <c r="B19" s="148" t="s">
        <v>1179</v>
      </c>
      <c r="C19" s="148" t="s">
        <v>704</v>
      </c>
      <c r="D19" s="24">
        <v>7.07962E-3</v>
      </c>
      <c r="E19" s="24">
        <v>2.5073147076893044E-3</v>
      </c>
      <c r="F19" s="24">
        <v>1.02465E-2</v>
      </c>
      <c r="G19" s="24">
        <v>3.5355848418287838E-3</v>
      </c>
      <c r="H19" s="24">
        <v>2.7204639999999999E-2</v>
      </c>
      <c r="I19" s="24">
        <v>7.4865324646122859E-3</v>
      </c>
      <c r="J19" s="24">
        <v>1.6958139999999997E-2</v>
      </c>
      <c r="K19" s="24">
        <v>165.50178109598394</v>
      </c>
      <c r="L19" s="203"/>
      <c r="M19" s="248"/>
      <c r="N19" s="246"/>
      <c r="O19" s="245"/>
      <c r="P19" s="245"/>
    </row>
    <row r="20" spans="1:16" ht="12.75" customHeight="1">
      <c r="B20" s="43" t="s">
        <v>1180</v>
      </c>
      <c r="C20" s="43" t="s">
        <v>1181</v>
      </c>
      <c r="D20" s="24">
        <v>38.637044930000002</v>
      </c>
      <c r="E20" s="24">
        <v>13.683676668329865</v>
      </c>
      <c r="F20" s="24">
        <v>39.726878390000003</v>
      </c>
      <c r="G20" s="24">
        <v>13.707875767223879</v>
      </c>
      <c r="H20" s="24">
        <v>70.464426660000015</v>
      </c>
      <c r="I20" s="24">
        <v>19.391332426761817</v>
      </c>
      <c r="J20" s="24">
        <v>30.737548270000012</v>
      </c>
      <c r="K20" s="24">
        <v>77.372170972631025</v>
      </c>
      <c r="L20" s="245"/>
      <c r="M20" s="246"/>
      <c r="N20" s="246"/>
      <c r="O20" s="245"/>
      <c r="P20" s="245"/>
    </row>
    <row r="21" spans="1:16" ht="12.75" customHeight="1">
      <c r="B21" s="43" t="s">
        <v>1182</v>
      </c>
      <c r="C21" s="43" t="s">
        <v>1183</v>
      </c>
      <c r="D21" s="24">
        <v>0</v>
      </c>
      <c r="E21" s="24" t="s">
        <v>1148</v>
      </c>
      <c r="F21" s="24">
        <v>0</v>
      </c>
      <c r="G21" s="24" t="s">
        <v>1148</v>
      </c>
      <c r="H21" s="24">
        <v>0</v>
      </c>
      <c r="I21" s="24" t="s">
        <v>1148</v>
      </c>
      <c r="J21" s="24">
        <v>0</v>
      </c>
      <c r="K21" s="24" t="s">
        <v>1148</v>
      </c>
      <c r="L21" s="245"/>
      <c r="M21" s="246"/>
      <c r="N21" s="246"/>
      <c r="O21" s="245"/>
      <c r="P21" s="245"/>
    </row>
    <row r="22" spans="1:16" ht="12.75" customHeight="1">
      <c r="B22" s="43" t="s">
        <v>1184</v>
      </c>
      <c r="C22" s="43" t="s">
        <v>69</v>
      </c>
      <c r="D22" s="24">
        <v>0</v>
      </c>
      <c r="E22" s="24" t="s">
        <v>1148</v>
      </c>
      <c r="F22" s="24">
        <v>0</v>
      </c>
      <c r="G22" s="24" t="s">
        <v>1148</v>
      </c>
      <c r="H22" s="24">
        <v>0</v>
      </c>
      <c r="I22" s="24" t="s">
        <v>1148</v>
      </c>
      <c r="J22" s="24">
        <v>0</v>
      </c>
      <c r="K22" s="24" t="s">
        <v>1148</v>
      </c>
      <c r="L22" s="245"/>
      <c r="M22" s="246"/>
      <c r="N22" s="246"/>
      <c r="O22" s="245"/>
      <c r="P22" s="245"/>
    </row>
    <row r="23" spans="1:16" ht="12.75" customHeight="1">
      <c r="B23" s="43" t="s">
        <v>1185</v>
      </c>
      <c r="C23" s="43" t="s">
        <v>1186</v>
      </c>
      <c r="D23" s="24">
        <v>2.286115E-2</v>
      </c>
      <c r="E23" s="24">
        <v>8.0964935448076779E-3</v>
      </c>
      <c r="F23" s="24">
        <v>2.499997E-2</v>
      </c>
      <c r="G23" s="24">
        <v>8.6263128851973188E-3</v>
      </c>
      <c r="H23" s="24">
        <v>3.6584230000000002E-2</v>
      </c>
      <c r="I23" s="24">
        <v>1.006773203350027E-2</v>
      </c>
      <c r="J23" s="24">
        <v>1.1584260000000002E-2</v>
      </c>
      <c r="K23" s="24">
        <v>46.33709560451473</v>
      </c>
      <c r="L23" s="245"/>
      <c r="M23" s="246"/>
      <c r="N23" s="246"/>
      <c r="O23" s="245"/>
      <c r="P23" s="245"/>
    </row>
    <row r="24" spans="1:16" ht="12.75" customHeight="1">
      <c r="B24" s="43" t="s">
        <v>1187</v>
      </c>
      <c r="C24" s="43" t="s">
        <v>1188</v>
      </c>
      <c r="D24" s="24">
        <v>0</v>
      </c>
      <c r="E24" s="24" t="s">
        <v>1148</v>
      </c>
      <c r="F24" s="24">
        <v>0</v>
      </c>
      <c r="G24" s="24" t="s">
        <v>1148</v>
      </c>
      <c r="H24" s="24">
        <v>0</v>
      </c>
      <c r="I24" s="24" t="s">
        <v>1148</v>
      </c>
      <c r="J24" s="24">
        <v>0</v>
      </c>
      <c r="K24" s="24" t="s">
        <v>1148</v>
      </c>
      <c r="L24" s="245"/>
      <c r="M24" s="246"/>
      <c r="N24" s="246"/>
      <c r="O24" s="245"/>
      <c r="P24" s="245"/>
    </row>
    <row r="25" spans="1:16" ht="12.75" customHeight="1">
      <c r="B25" s="43" t="s">
        <v>1189</v>
      </c>
      <c r="C25" s="43" t="s">
        <v>1190</v>
      </c>
      <c r="D25" s="24">
        <v>4.7925501100000005</v>
      </c>
      <c r="E25" s="24">
        <v>1.6973271698397647</v>
      </c>
      <c r="F25" s="24">
        <v>4.5734104900000006</v>
      </c>
      <c r="G25" s="24">
        <v>1.5780686872497685</v>
      </c>
      <c r="H25" s="24">
        <v>5.3388795099999999</v>
      </c>
      <c r="I25" s="24">
        <v>1.4692234404229696</v>
      </c>
      <c r="J25" s="24">
        <v>0.76546901999999939</v>
      </c>
      <c r="K25" s="24">
        <v>16.737378411007214</v>
      </c>
      <c r="L25" s="245"/>
      <c r="M25" s="246"/>
      <c r="N25" s="246"/>
      <c r="O25" s="245"/>
      <c r="P25" s="245"/>
    </row>
    <row r="26" spans="1:16" ht="12.75" customHeight="1">
      <c r="B26" s="43" t="s">
        <v>1191</v>
      </c>
      <c r="C26" s="43" t="s">
        <v>1192</v>
      </c>
      <c r="D26" s="24">
        <v>0</v>
      </c>
      <c r="E26" s="24" t="s">
        <v>1148</v>
      </c>
      <c r="F26" s="24">
        <v>0</v>
      </c>
      <c r="G26" s="24" t="s">
        <v>1148</v>
      </c>
      <c r="H26" s="24">
        <v>0</v>
      </c>
      <c r="I26" s="24" t="s">
        <v>1148</v>
      </c>
      <c r="J26" s="24">
        <v>0</v>
      </c>
      <c r="K26" s="24" t="s">
        <v>1148</v>
      </c>
      <c r="L26" s="245"/>
      <c r="M26" s="246"/>
      <c r="N26" s="246"/>
      <c r="O26" s="245"/>
      <c r="P26" s="245"/>
    </row>
    <row r="27" spans="1:16" ht="12.75" customHeight="1">
      <c r="B27" s="43" t="s">
        <v>1193</v>
      </c>
      <c r="C27" s="43" t="s">
        <v>1194</v>
      </c>
      <c r="D27" s="24">
        <v>0</v>
      </c>
      <c r="E27" s="24" t="s">
        <v>1148</v>
      </c>
      <c r="F27" s="24">
        <v>0</v>
      </c>
      <c r="G27" s="24" t="s">
        <v>1148</v>
      </c>
      <c r="H27" s="24">
        <v>0</v>
      </c>
      <c r="I27" s="24" t="s">
        <v>1148</v>
      </c>
      <c r="J27" s="24">
        <v>0</v>
      </c>
      <c r="K27" s="24" t="s">
        <v>1148</v>
      </c>
      <c r="L27" s="245"/>
      <c r="M27" s="246"/>
      <c r="N27" s="246"/>
      <c r="O27" s="245"/>
      <c r="P27" s="245"/>
    </row>
    <row r="28" spans="1:16" ht="12.75" customHeight="1">
      <c r="B28" s="936" t="s">
        <v>93</v>
      </c>
      <c r="C28" s="936"/>
      <c r="D28" s="19">
        <v>282.35865159999997</v>
      </c>
      <c r="E28" s="19">
        <v>100</v>
      </c>
      <c r="F28" s="19">
        <v>289.81061008</v>
      </c>
      <c r="G28" s="19">
        <v>100</v>
      </c>
      <c r="H28" s="19">
        <v>363.38104628000002</v>
      </c>
      <c r="I28" s="19">
        <v>99.999999999999986</v>
      </c>
      <c r="J28" s="19">
        <v>73.570436200000017</v>
      </c>
      <c r="K28" s="19">
        <v>25.385694533299336</v>
      </c>
    </row>
    <row r="29" spans="1:16" customFormat="1" ht="14.5" customHeight="1">
      <c r="A29" s="244"/>
      <c r="B29" s="865" t="s">
        <v>5739</v>
      </c>
      <c r="C29" s="865"/>
      <c r="D29" s="865"/>
      <c r="E29" s="865"/>
      <c r="F29" s="865"/>
      <c r="G29" s="865"/>
      <c r="H29" s="865"/>
      <c r="I29" s="865"/>
      <c r="J29" s="865"/>
      <c r="K29" s="865"/>
    </row>
    <row r="30" spans="1:16"/>
  </sheetData>
  <mergeCells count="9">
    <mergeCell ref="B3:K3"/>
    <mergeCell ref="B28:C28"/>
    <mergeCell ref="B29:K29"/>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scale="97" orientation="landscape" r:id="rId1"/>
  <headerFooter alignWithMargins="0">
    <oddFooter>&amp;L&amp;7DGO/DSConta-»DGCI</oddFooter>
  </headerFooter>
  <drawing r:id="rId2"/>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B8E2-F64B-4B14-96F8-EE7EB6076F65}">
  <sheetPr codeName="Folha170">
    <tabColor rgb="FF0035BA"/>
    <pageSetUpPr fitToPage="1"/>
  </sheetPr>
  <dimension ref="A1:V37"/>
  <sheetViews>
    <sheetView showGridLines="0" zoomScaleNormal="100" workbookViewId="0">
      <selection activeCell="B4" sqref="B4:L4"/>
    </sheetView>
  </sheetViews>
  <sheetFormatPr baseColWidth="10" defaultColWidth="0" defaultRowHeight="13" zeroHeight="1"/>
  <cols>
    <col min="1" max="1" width="8.5" style="239" customWidth="1"/>
    <col min="2" max="2" width="10.6640625" style="239" customWidth="1"/>
    <col min="3" max="3" width="64.1640625" style="239" customWidth="1"/>
    <col min="4" max="4" width="21.6640625" style="239" customWidth="1"/>
    <col min="5" max="5" width="5.33203125" style="239" bestFit="1" customWidth="1"/>
    <col min="6" max="6" width="6.1640625" style="239" bestFit="1" customWidth="1"/>
    <col min="7" max="7" width="5.33203125" style="239" bestFit="1" customWidth="1"/>
    <col min="8" max="8" width="6.1640625" style="239" bestFit="1" customWidth="1"/>
    <col min="9" max="9" width="5.33203125" style="239" bestFit="1" customWidth="1"/>
    <col min="10" max="10" width="6.1640625" style="239" bestFit="1" customWidth="1"/>
    <col min="11" max="11" width="5" style="239" bestFit="1" customWidth="1"/>
    <col min="12" max="12" width="5.83203125" style="239" bestFit="1" customWidth="1"/>
    <col min="13" max="13" width="8.5" style="250" customWidth="1"/>
    <col min="14" max="15" width="8.5" style="250" hidden="1" customWidth="1"/>
    <col min="16" max="16" width="13.1640625" style="250" hidden="1" customWidth="1"/>
    <col min="17" max="17" width="0" style="250" hidden="1" customWidth="1"/>
    <col min="18" max="22" width="0" style="239" hidden="1" customWidth="1"/>
    <col min="23" max="16384" width="8.5" style="239" hidden="1"/>
  </cols>
  <sheetData>
    <row r="1" spans="1:22" customFormat="1" ht="100" customHeight="1">
      <c r="A1" s="42" t="s">
        <v>50</v>
      </c>
      <c r="M1" s="8"/>
      <c r="N1" s="8"/>
    </row>
    <row r="2" spans="1:22" s="9" customFormat="1" ht="16">
      <c r="B2" s="9" t="s">
        <v>5423</v>
      </c>
    </row>
    <row r="3" spans="1:22" s="10" customFormat="1" ht="16">
      <c r="B3" s="940" t="s">
        <v>2174</v>
      </c>
      <c r="C3" s="940"/>
      <c r="D3" s="940"/>
      <c r="E3" s="940"/>
      <c r="F3" s="940"/>
      <c r="G3" s="940"/>
      <c r="H3" s="940"/>
      <c r="I3" s="940"/>
      <c r="J3" s="940"/>
      <c r="K3" s="940"/>
      <c r="L3" s="940"/>
    </row>
    <row r="4" spans="1:22" customFormat="1" ht="15" customHeight="1">
      <c r="A4" s="10"/>
      <c r="B4" s="790" t="s">
        <v>51</v>
      </c>
      <c r="C4" s="790"/>
      <c r="D4" s="790"/>
      <c r="E4" s="790"/>
      <c r="F4" s="790"/>
      <c r="G4" s="790"/>
      <c r="H4" s="790"/>
      <c r="I4" s="790"/>
      <c r="J4" s="790"/>
      <c r="K4" s="790"/>
      <c r="L4" s="790"/>
      <c r="M4" s="8"/>
      <c r="N4" s="267"/>
    </row>
    <row r="5" spans="1:22" s="215" customFormat="1" ht="13.5" customHeight="1">
      <c r="B5" s="797" t="s">
        <v>1364</v>
      </c>
      <c r="C5" s="797" t="s">
        <v>1365</v>
      </c>
      <c r="D5" s="797" t="s">
        <v>1875</v>
      </c>
      <c r="E5" s="797">
        <v>2021</v>
      </c>
      <c r="F5" s="827"/>
      <c r="G5" s="797">
        <v>2022</v>
      </c>
      <c r="H5" s="827"/>
      <c r="I5" s="797">
        <v>2023</v>
      </c>
      <c r="J5" s="827"/>
      <c r="K5" s="797" t="s">
        <v>1154</v>
      </c>
      <c r="L5" s="797"/>
      <c r="M5" s="249"/>
      <c r="N5" s="249"/>
      <c r="O5" s="249"/>
      <c r="P5" s="249"/>
      <c r="Q5" s="249"/>
    </row>
    <row r="6" spans="1:22" s="215" customFormat="1" ht="13.5" customHeight="1">
      <c r="B6" s="797"/>
      <c r="C6" s="797"/>
      <c r="D6" s="797"/>
      <c r="E6" s="827"/>
      <c r="F6" s="827"/>
      <c r="G6" s="827"/>
      <c r="H6" s="827"/>
      <c r="I6" s="827"/>
      <c r="J6" s="827"/>
      <c r="K6" s="797"/>
      <c r="L6" s="797"/>
      <c r="M6" s="249"/>
      <c r="N6" s="249"/>
      <c r="O6" s="249"/>
      <c r="P6" s="249"/>
      <c r="Q6" s="249"/>
    </row>
    <row r="7" spans="1:22" ht="12.75" customHeight="1">
      <c r="B7" s="797"/>
      <c r="C7" s="797"/>
      <c r="D7" s="797"/>
      <c r="E7" s="11" t="s">
        <v>83</v>
      </c>
      <c r="F7" s="11" t="s">
        <v>84</v>
      </c>
      <c r="G7" s="11" t="s">
        <v>83</v>
      </c>
      <c r="H7" s="11" t="s">
        <v>84</v>
      </c>
      <c r="I7" s="11" t="s">
        <v>83</v>
      </c>
      <c r="J7" s="11" t="s">
        <v>84</v>
      </c>
      <c r="K7" s="11" t="s">
        <v>83</v>
      </c>
      <c r="L7" s="11" t="s">
        <v>84</v>
      </c>
    </row>
    <row r="8" spans="1:22" s="215" customFormat="1" ht="26">
      <c r="B8" s="258" t="s">
        <v>2107</v>
      </c>
      <c r="C8" s="258" t="s">
        <v>2108</v>
      </c>
      <c r="D8" s="258"/>
      <c r="E8" s="24"/>
      <c r="F8" s="24"/>
      <c r="G8" s="24"/>
      <c r="H8" s="24"/>
      <c r="I8" s="24"/>
      <c r="J8" s="24"/>
      <c r="K8" s="24"/>
      <c r="L8" s="24"/>
      <c r="M8" s="249"/>
      <c r="N8" s="249"/>
      <c r="O8" s="249"/>
      <c r="P8" s="249"/>
      <c r="Q8" s="249"/>
    </row>
    <row r="9" spans="1:22" s="215" customFormat="1" ht="52">
      <c r="B9" s="43" t="s">
        <v>2109</v>
      </c>
      <c r="C9" s="258" t="s">
        <v>2110</v>
      </c>
      <c r="D9" s="258" t="s">
        <v>2111</v>
      </c>
      <c r="E9" s="24">
        <v>1.01118581</v>
      </c>
      <c r="F9" s="24">
        <f t="shared" ref="F9:F17" si="0">IF(ABS(E9)&gt;0.0045,E9/E$18*100,"---")</f>
        <v>7.37763342719186</v>
      </c>
      <c r="G9" s="24">
        <v>1.3099110199999999</v>
      </c>
      <c r="H9" s="24">
        <f t="shared" ref="H9:H17" si="1">IF(ABS(G9)&gt;0.0045,G9/G$18*100,"---")</f>
        <v>8.9821311730404574</v>
      </c>
      <c r="I9" s="24">
        <v>1.2885541043586701</v>
      </c>
      <c r="J9" s="24">
        <f t="shared" ref="J9:J17" si="2">IF(ABS(I9)&gt;0.0045,I9/I$18*100,"---")</f>
        <v>8.1266207383930915</v>
      </c>
      <c r="K9" s="24">
        <f t="shared" ref="K9:K17" si="3">I9-G9</f>
        <v>-2.1356915641329799E-2</v>
      </c>
      <c r="L9" s="24">
        <f t="shared" ref="L9:L17" si="4">IF(ABS(G9)&gt;0.0045,K9/G9*100,"---")</f>
        <v>-1.6304096473155709</v>
      </c>
      <c r="M9" s="251"/>
      <c r="N9" s="249"/>
      <c r="O9" s="249"/>
      <c r="P9" s="249"/>
      <c r="Q9" s="249"/>
      <c r="R9" s="249"/>
      <c r="S9" s="249"/>
      <c r="T9" s="243"/>
      <c r="U9" s="241"/>
      <c r="V9" s="241"/>
    </row>
    <row r="10" spans="1:22" s="215" customFormat="1" ht="39">
      <c r="B10" s="43" t="s">
        <v>2112</v>
      </c>
      <c r="C10" s="258" t="s">
        <v>2113</v>
      </c>
      <c r="D10" s="258" t="s">
        <v>2114</v>
      </c>
      <c r="E10" s="24">
        <v>1.24433248</v>
      </c>
      <c r="F10" s="24">
        <f t="shared" si="0"/>
        <v>9.0786765480703746</v>
      </c>
      <c r="G10" s="24">
        <v>1.2337092299999999</v>
      </c>
      <c r="H10" s="24">
        <f t="shared" si="1"/>
        <v>8.4596113507394861</v>
      </c>
      <c r="I10" s="24">
        <v>1.2279290601940198</v>
      </c>
      <c r="J10" s="24">
        <f t="shared" si="2"/>
        <v>7.744272228921961</v>
      </c>
      <c r="K10" s="24">
        <f t="shared" si="3"/>
        <v>-5.7801698059800621E-3</v>
      </c>
      <c r="L10" s="24">
        <f t="shared" si="4"/>
        <v>-0.46851962078455578</v>
      </c>
      <c r="M10" s="251"/>
      <c r="N10" s="249"/>
      <c r="O10" s="249"/>
      <c r="P10" s="249"/>
      <c r="Q10" s="249"/>
      <c r="R10" s="249"/>
      <c r="S10" s="249"/>
      <c r="T10" s="243"/>
      <c r="U10" s="241"/>
      <c r="V10" s="241"/>
    </row>
    <row r="11" spans="1:22" s="215" customFormat="1" ht="39">
      <c r="B11" s="43" t="s">
        <v>2115</v>
      </c>
      <c r="C11" s="258" t="s">
        <v>2116</v>
      </c>
      <c r="D11" s="258" t="s">
        <v>2117</v>
      </c>
      <c r="E11" s="24">
        <v>8.1918950600000002</v>
      </c>
      <c r="F11" s="24">
        <f t="shared" si="0"/>
        <v>59.768242620714652</v>
      </c>
      <c r="G11" s="24">
        <v>10.443386480000001</v>
      </c>
      <c r="H11" s="24">
        <f t="shared" si="1"/>
        <v>71.610869610148981</v>
      </c>
      <c r="I11" s="24">
        <v>11.815530679853</v>
      </c>
      <c r="J11" s="24">
        <f t="shared" si="2"/>
        <v>74.51789283291582</v>
      </c>
      <c r="K11" s="24">
        <f t="shared" si="3"/>
        <v>1.3721441998529986</v>
      </c>
      <c r="L11" s="24">
        <f t="shared" si="4"/>
        <v>13.138881745694031</v>
      </c>
      <c r="M11" s="251"/>
      <c r="N11" s="249"/>
      <c r="O11" s="249"/>
      <c r="P11" s="249"/>
      <c r="Q11" s="249"/>
      <c r="R11" s="249"/>
      <c r="S11" s="249"/>
      <c r="T11" s="243"/>
      <c r="U11" s="241"/>
      <c r="V11" s="241"/>
    </row>
    <row r="12" spans="1:22" s="215" customFormat="1" ht="14">
      <c r="B12" s="43" t="s">
        <v>2118</v>
      </c>
      <c r="C12" s="258" t="s">
        <v>2119</v>
      </c>
      <c r="D12" s="258" t="s">
        <v>2120</v>
      </c>
      <c r="E12" s="24">
        <v>8.8510190000000002E-2</v>
      </c>
      <c r="F12" s="24">
        <f t="shared" si="0"/>
        <v>0.64577225069159416</v>
      </c>
      <c r="G12" s="24">
        <v>1.4840819299999999</v>
      </c>
      <c r="H12" s="24">
        <f t="shared" si="1"/>
        <v>10.176430584421716</v>
      </c>
      <c r="I12" s="24">
        <v>1.3275055777053801</v>
      </c>
      <c r="J12" s="24">
        <f t="shared" si="2"/>
        <v>8.3722789144988496</v>
      </c>
      <c r="K12" s="24">
        <f t="shared" si="3"/>
        <v>-0.15657635229461975</v>
      </c>
      <c r="L12" s="24">
        <f t="shared" si="4"/>
        <v>-10.550384660678388</v>
      </c>
      <c r="M12" s="251"/>
      <c r="N12" s="249"/>
      <c r="O12" s="249"/>
      <c r="P12" s="249"/>
      <c r="Q12" s="249"/>
      <c r="R12" s="249"/>
      <c r="S12" s="249"/>
      <c r="T12" s="243"/>
      <c r="U12" s="241"/>
      <c r="V12" s="241"/>
    </row>
    <row r="13" spans="1:22" s="215" customFormat="1" ht="14">
      <c r="B13" s="43" t="s">
        <v>2121</v>
      </c>
      <c r="C13" s="258" t="s">
        <v>2122</v>
      </c>
      <c r="D13" s="258" t="s">
        <v>2123</v>
      </c>
      <c r="E13" s="24">
        <v>3.0712406099999998</v>
      </c>
      <c r="F13" s="24">
        <f t="shared" si="0"/>
        <v>22.407837573675128</v>
      </c>
      <c r="G13" s="24"/>
      <c r="H13" s="24" t="str">
        <f t="shared" si="1"/>
        <v>---</v>
      </c>
      <c r="I13" s="24"/>
      <c r="J13" s="24" t="str">
        <f t="shared" si="2"/>
        <v>---</v>
      </c>
      <c r="K13" s="24">
        <f t="shared" si="3"/>
        <v>0</v>
      </c>
      <c r="L13" s="24" t="str">
        <f t="shared" si="4"/>
        <v>---</v>
      </c>
      <c r="M13" s="251"/>
      <c r="N13" s="249"/>
      <c r="O13" s="249"/>
      <c r="P13" s="249"/>
      <c r="Q13" s="249"/>
      <c r="R13" s="249"/>
      <c r="S13" s="249"/>
      <c r="T13" s="243"/>
      <c r="U13" s="241"/>
      <c r="V13" s="241"/>
    </row>
    <row r="14" spans="1:22" s="215" customFormat="1" ht="26">
      <c r="B14" s="43" t="s">
        <v>2124</v>
      </c>
      <c r="C14" s="258" t="s">
        <v>2125</v>
      </c>
      <c r="D14" s="258" t="s">
        <v>2126</v>
      </c>
      <c r="E14" s="24"/>
      <c r="F14" s="24" t="str">
        <f t="shared" si="0"/>
        <v>---</v>
      </c>
      <c r="G14" s="24"/>
      <c r="H14" s="24" t="str">
        <f t="shared" si="1"/>
        <v>---</v>
      </c>
      <c r="I14" s="24">
        <v>1.6780559951782202E-2</v>
      </c>
      <c r="J14" s="24">
        <f t="shared" si="2"/>
        <v>0.10583121503762898</v>
      </c>
      <c r="K14" s="24">
        <f t="shared" si="3"/>
        <v>1.6780559951782202E-2</v>
      </c>
      <c r="L14" s="24" t="str">
        <f t="shared" si="4"/>
        <v>---</v>
      </c>
      <c r="M14" s="251"/>
      <c r="N14" s="249"/>
      <c r="O14" s="249"/>
      <c r="P14" s="249"/>
      <c r="Q14" s="249"/>
      <c r="R14" s="249"/>
      <c r="S14" s="249"/>
      <c r="T14" s="243"/>
      <c r="U14" s="241"/>
      <c r="V14" s="241"/>
    </row>
    <row r="15" spans="1:22" s="215" customFormat="1" ht="39">
      <c r="B15" s="43" t="s">
        <v>2127</v>
      </c>
      <c r="C15" s="258" t="s">
        <v>2128</v>
      </c>
      <c r="D15" s="258" t="s">
        <v>2129</v>
      </c>
      <c r="E15" s="24"/>
      <c r="F15" s="24" t="str">
        <f t="shared" si="0"/>
        <v>---</v>
      </c>
      <c r="G15" s="24">
        <v>1.1180499999999999E-2</v>
      </c>
      <c r="H15" s="24">
        <f t="shared" si="1"/>
        <v>7.6665297143754724E-2</v>
      </c>
      <c r="I15" s="24">
        <v>1.9567599921226503E-2</v>
      </c>
      <c r="J15" s="24">
        <f t="shared" si="2"/>
        <v>0.1234084488827606</v>
      </c>
      <c r="K15" s="24">
        <f t="shared" si="3"/>
        <v>8.3870999212265034E-3</v>
      </c>
      <c r="L15" s="24">
        <f t="shared" si="4"/>
        <v>75.015427943531179</v>
      </c>
      <c r="M15" s="251"/>
      <c r="N15" s="249"/>
      <c r="O15" s="249"/>
      <c r="P15" s="249"/>
      <c r="Q15" s="249"/>
      <c r="R15" s="249"/>
      <c r="S15" s="249"/>
      <c r="T15" s="243"/>
      <c r="U15" s="241"/>
      <c r="V15" s="241"/>
    </row>
    <row r="16" spans="1:22" s="215" customFormat="1" ht="39">
      <c r="B16" s="43" t="s">
        <v>2130</v>
      </c>
      <c r="C16" s="258" t="s">
        <v>2131</v>
      </c>
      <c r="D16" s="258" t="s">
        <v>2111</v>
      </c>
      <c r="E16" s="24"/>
      <c r="F16" s="24" t="str">
        <f t="shared" si="0"/>
        <v>---</v>
      </c>
      <c r="G16" s="24"/>
      <c r="H16" s="24" t="str">
        <f t="shared" si="1"/>
        <v>---</v>
      </c>
      <c r="I16" s="24"/>
      <c r="J16" s="24" t="str">
        <f t="shared" si="2"/>
        <v>---</v>
      </c>
      <c r="K16" s="24">
        <f t="shared" si="3"/>
        <v>0</v>
      </c>
      <c r="L16" s="24" t="str">
        <f t="shared" si="4"/>
        <v>---</v>
      </c>
      <c r="M16" s="251"/>
      <c r="N16" s="249"/>
      <c r="O16" s="249"/>
      <c r="P16" s="249"/>
      <c r="Q16" s="249"/>
      <c r="R16" s="249"/>
      <c r="S16" s="249"/>
      <c r="T16" s="243"/>
      <c r="U16" s="241"/>
      <c r="V16" s="241"/>
    </row>
    <row r="17" spans="1:22" s="215" customFormat="1" ht="26">
      <c r="B17" s="43" t="s">
        <v>2132</v>
      </c>
      <c r="C17" s="258" t="s">
        <v>2133</v>
      </c>
      <c r="D17" s="258" t="s">
        <v>2134</v>
      </c>
      <c r="E17" s="24">
        <v>9.8935780000000001E-2</v>
      </c>
      <c r="F17" s="24">
        <f t="shared" si="0"/>
        <v>0.72183757965640338</v>
      </c>
      <c r="G17" s="24">
        <v>0.10125222</v>
      </c>
      <c r="H17" s="24">
        <f t="shared" si="1"/>
        <v>0.69429198450559682</v>
      </c>
      <c r="I17" s="24">
        <v>0.16009697990417501</v>
      </c>
      <c r="J17" s="24">
        <f t="shared" si="2"/>
        <v>1.009695621349884</v>
      </c>
      <c r="K17" s="24">
        <f t="shared" si="3"/>
        <v>5.8844759904175009E-2</v>
      </c>
      <c r="L17" s="24">
        <f t="shared" si="4"/>
        <v>58.117007117646416</v>
      </c>
      <c r="M17" s="251"/>
      <c r="N17" s="249"/>
      <c r="O17" s="249"/>
      <c r="P17" s="249"/>
      <c r="Q17" s="249"/>
      <c r="R17" s="249"/>
      <c r="S17" s="249"/>
      <c r="T17" s="243"/>
      <c r="U17" s="241"/>
      <c r="V17" s="241"/>
    </row>
    <row r="18" spans="1:22" s="230" customFormat="1" ht="12.75" customHeight="1">
      <c r="B18" s="942" t="s">
        <v>93</v>
      </c>
      <c r="C18" s="944"/>
      <c r="D18" s="943"/>
      <c r="E18" s="19">
        <f t="shared" ref="E18:J18" si="5">SUM(E9:E17)</f>
        <v>13.706099929999999</v>
      </c>
      <c r="F18" s="19">
        <f t="shared" si="5"/>
        <v>100.00000000000001</v>
      </c>
      <c r="G18" s="19">
        <f t="shared" si="5"/>
        <v>14.583521380000001</v>
      </c>
      <c r="H18" s="19">
        <f t="shared" si="5"/>
        <v>100</v>
      </c>
      <c r="I18" s="19">
        <f t="shared" si="5"/>
        <v>15.855964561888253</v>
      </c>
      <c r="J18" s="19">
        <f t="shared" si="5"/>
        <v>99.999999999999986</v>
      </c>
      <c r="K18" s="19">
        <f>I18-G18</f>
        <v>1.2724431818882529</v>
      </c>
      <c r="L18" s="19">
        <f>+K18/G18*100</f>
        <v>8.7252121674350569</v>
      </c>
      <c r="M18" s="252"/>
      <c r="N18" s="252"/>
      <c r="O18" s="252"/>
      <c r="P18" s="252"/>
      <c r="Q18" s="252"/>
      <c r="U18" s="241"/>
    </row>
    <row r="19" spans="1:22" s="215" customFormat="1" ht="12.75" customHeight="1">
      <c r="B19" s="865"/>
      <c r="C19" s="865"/>
      <c r="D19" s="865"/>
      <c r="E19" s="865"/>
      <c r="F19" s="865"/>
      <c r="G19" s="865"/>
      <c r="H19" s="865"/>
      <c r="I19" s="865"/>
      <c r="J19" s="865"/>
      <c r="K19" s="865"/>
      <c r="L19" s="865"/>
      <c r="M19" s="249"/>
      <c r="N19" s="249"/>
      <c r="O19" s="249"/>
      <c r="P19" s="249"/>
      <c r="Q19" s="249"/>
    </row>
    <row r="20" spans="1:22" s="215" customFormat="1" ht="14">
      <c r="E20" s="203"/>
      <c r="M20" s="249"/>
      <c r="N20" s="249"/>
      <c r="O20" s="249"/>
      <c r="P20" s="249"/>
      <c r="Q20" s="249"/>
    </row>
    <row r="21" spans="1:22" customFormat="1" ht="19">
      <c r="B21" s="939" t="s">
        <v>2175</v>
      </c>
      <c r="C21" s="939"/>
      <c r="D21" s="939"/>
      <c r="E21" s="939"/>
      <c r="F21" s="939"/>
      <c r="G21" s="939"/>
      <c r="H21" s="939"/>
      <c r="I21" s="939"/>
      <c r="J21" s="939"/>
      <c r="K21" s="939"/>
      <c r="L21" s="939"/>
      <c r="M21" s="8"/>
      <c r="N21" s="8"/>
    </row>
    <row r="22" spans="1:22" customFormat="1" ht="16">
      <c r="B22" s="940" t="s">
        <v>1325</v>
      </c>
      <c r="C22" s="940"/>
      <c r="D22" s="940"/>
      <c r="E22" s="940"/>
      <c r="F22" s="940"/>
      <c r="G22" s="940"/>
      <c r="H22" s="940"/>
      <c r="I22" s="940"/>
      <c r="J22" s="940"/>
      <c r="K22" s="940"/>
      <c r="L22" s="940"/>
      <c r="M22" s="8"/>
      <c r="N22" s="8"/>
    </row>
    <row r="23" spans="1:22" customFormat="1" ht="15">
      <c r="A23" s="10"/>
      <c r="B23" s="10" t="s">
        <v>51</v>
      </c>
      <c r="C23" s="10"/>
      <c r="D23" s="10"/>
      <c r="E23" s="10"/>
      <c r="F23" s="10"/>
      <c r="G23" s="10"/>
      <c r="H23" s="10"/>
      <c r="I23" s="10"/>
      <c r="J23" s="10"/>
      <c r="K23" s="10"/>
      <c r="L23" s="10"/>
      <c r="M23" s="8"/>
      <c r="N23" s="8"/>
    </row>
    <row r="24" spans="1:22" s="215" customFormat="1" ht="13.5" customHeight="1">
      <c r="B24" s="797" t="s">
        <v>1364</v>
      </c>
      <c r="C24" s="797" t="s">
        <v>1365</v>
      </c>
      <c r="D24" s="797" t="s">
        <v>1875</v>
      </c>
      <c r="E24" s="797">
        <v>2020</v>
      </c>
      <c r="F24" s="827"/>
      <c r="G24" s="797">
        <v>2021</v>
      </c>
      <c r="H24" s="827"/>
      <c r="I24" s="797">
        <v>2022</v>
      </c>
      <c r="J24" s="827"/>
      <c r="K24" s="797" t="s">
        <v>1139</v>
      </c>
      <c r="L24" s="797"/>
      <c r="M24" s="249"/>
      <c r="N24" s="249"/>
      <c r="O24" s="249"/>
      <c r="P24" s="249"/>
      <c r="Q24" s="249"/>
    </row>
    <row r="25" spans="1:22" s="215" customFormat="1" ht="13.5" customHeight="1">
      <c r="B25" s="797"/>
      <c r="C25" s="797"/>
      <c r="D25" s="797"/>
      <c r="E25" s="827"/>
      <c r="F25" s="827"/>
      <c r="G25" s="827"/>
      <c r="H25" s="827"/>
      <c r="I25" s="827"/>
      <c r="J25" s="827"/>
      <c r="K25" s="797"/>
      <c r="L25" s="797"/>
      <c r="M25" s="249"/>
      <c r="N25" s="249"/>
      <c r="O25" s="249"/>
      <c r="P25" s="249"/>
      <c r="Q25" s="249"/>
    </row>
    <row r="26" spans="1:22" ht="12.75" customHeight="1">
      <c r="B26" s="797"/>
      <c r="C26" s="797"/>
      <c r="D26" s="797"/>
      <c r="E26" s="11" t="s">
        <v>83</v>
      </c>
      <c r="F26" s="11" t="s">
        <v>84</v>
      </c>
      <c r="G26" s="11" t="s">
        <v>83</v>
      </c>
      <c r="H26" s="11" t="s">
        <v>84</v>
      </c>
      <c r="I26" s="11" t="s">
        <v>83</v>
      </c>
      <c r="J26" s="11" t="s">
        <v>84</v>
      </c>
      <c r="K26" s="11" t="s">
        <v>83</v>
      </c>
      <c r="L26" s="11" t="s">
        <v>84</v>
      </c>
    </row>
    <row r="27" spans="1:22" s="215" customFormat="1" ht="26">
      <c r="B27" s="258" t="s">
        <v>2135</v>
      </c>
      <c r="C27" s="258" t="s">
        <v>2108</v>
      </c>
      <c r="D27" s="258"/>
      <c r="E27" s="24"/>
      <c r="F27" s="24"/>
      <c r="G27" s="24"/>
      <c r="H27" s="24"/>
      <c r="I27" s="24"/>
      <c r="J27" s="24"/>
      <c r="K27" s="24"/>
      <c r="L27" s="24"/>
      <c r="M27" s="249"/>
      <c r="N27" s="250"/>
      <c r="O27" s="250"/>
      <c r="P27" s="250"/>
      <c r="Q27" s="250"/>
      <c r="R27" s="239"/>
      <c r="S27" s="239"/>
      <c r="T27" s="239"/>
    </row>
    <row r="28" spans="1:22" s="215" customFormat="1" ht="39">
      <c r="B28" s="43" t="s">
        <v>2136</v>
      </c>
      <c r="C28" s="258" t="s">
        <v>2137</v>
      </c>
      <c r="D28" s="258" t="s">
        <v>2138</v>
      </c>
      <c r="E28" s="24">
        <v>1.0797540000000001E-2</v>
      </c>
      <c r="F28" s="24">
        <f t="shared" ref="F28:F34" si="6">IF(ABS(E28)&gt;0.0045,E28/E$35*100,"---")</f>
        <v>0.7013193686155047</v>
      </c>
      <c r="G28" s="24">
        <v>2.4349529999999998E-2</v>
      </c>
      <c r="H28" s="24">
        <f t="shared" ref="H28:H34" si="7">IF(ABS(G28)&gt;0.0045,G28/G$35*100,"---")</f>
        <v>0.59983883115735848</v>
      </c>
      <c r="I28" s="24">
        <v>2.6200908363342299E-2</v>
      </c>
      <c r="J28" s="24">
        <f t="shared" ref="J28:J34" si="8">IF(ABS(I28)&gt;0.0045,I28/I$35*100,"---")</f>
        <v>0.55797817534808081</v>
      </c>
      <c r="K28" s="24">
        <f t="shared" ref="K28:K34" si="9">I28-G28</f>
        <v>1.8513783633423014E-3</v>
      </c>
      <c r="L28" s="24">
        <f t="shared" ref="L28:L34" si="10">IF(ABS(G28)&gt;0.0045,K28/G28*100,"---")</f>
        <v>7.6033433226115719</v>
      </c>
      <c r="M28" s="251"/>
      <c r="N28" s="250"/>
      <c r="O28" s="250"/>
      <c r="P28" s="253"/>
      <c r="Q28" s="250"/>
      <c r="R28" s="239"/>
      <c r="S28" s="239"/>
      <c r="T28" s="239"/>
    </row>
    <row r="29" spans="1:22" s="215" customFormat="1" ht="52">
      <c r="B29" s="43" t="s">
        <v>2139</v>
      </c>
      <c r="C29" s="258" t="s">
        <v>2140</v>
      </c>
      <c r="D29" s="258" t="s">
        <v>2141</v>
      </c>
      <c r="E29" s="24">
        <v>1.44332164</v>
      </c>
      <c r="F29" s="24">
        <f t="shared" si="6"/>
        <v>93.746299738078719</v>
      </c>
      <c r="G29" s="24">
        <v>3.9519797400000001</v>
      </c>
      <c r="H29" s="24">
        <f t="shared" si="7"/>
        <v>97.355099174364426</v>
      </c>
      <c r="I29" s="24">
        <v>4.5858070400323898</v>
      </c>
      <c r="J29" s="24">
        <f t="shared" si="8"/>
        <v>97.659982211748314</v>
      </c>
      <c r="K29" s="24">
        <f t="shared" si="9"/>
        <v>0.63382730003238974</v>
      </c>
      <c r="L29" s="24">
        <f t="shared" si="10"/>
        <v>16.038222403245157</v>
      </c>
      <c r="M29" s="251"/>
      <c r="N29" s="250"/>
      <c r="O29" s="250"/>
      <c r="P29" s="253"/>
      <c r="Q29" s="250"/>
      <c r="R29" s="239"/>
      <c r="S29" s="239"/>
      <c r="T29" s="239"/>
    </row>
    <row r="30" spans="1:22" s="215" customFormat="1" ht="26">
      <c r="B30" s="43" t="s">
        <v>2142</v>
      </c>
      <c r="C30" s="258" t="s">
        <v>2143</v>
      </c>
      <c r="D30" s="258" t="s">
        <v>2144</v>
      </c>
      <c r="E30" s="24">
        <v>3.6582190000000001E-2</v>
      </c>
      <c r="F30" s="24">
        <f t="shared" si="6"/>
        <v>2.3760781060660507</v>
      </c>
      <c r="G30" s="24">
        <v>4.1996339999999993E-2</v>
      </c>
      <c r="H30" s="24">
        <f t="shared" si="7"/>
        <v>1.0345594144316963</v>
      </c>
      <c r="I30" s="24">
        <v>4.2915219198226898E-2</v>
      </c>
      <c r="J30" s="24">
        <f t="shared" si="8"/>
        <v>0.91392845510623932</v>
      </c>
      <c r="K30" s="24">
        <f t="shared" si="9"/>
        <v>9.1887919822690456E-4</v>
      </c>
      <c r="L30" s="24">
        <f t="shared" si="10"/>
        <v>2.1879982832477896</v>
      </c>
      <c r="M30" s="251"/>
      <c r="N30" s="250"/>
      <c r="O30" s="250"/>
      <c r="P30" s="253"/>
      <c r="Q30" s="250"/>
      <c r="R30" s="239"/>
      <c r="S30" s="239"/>
      <c r="T30" s="239"/>
    </row>
    <row r="31" spans="1:22" s="215" customFormat="1" ht="14">
      <c r="B31" s="43" t="s">
        <v>2145</v>
      </c>
      <c r="C31" s="258" t="s">
        <v>2146</v>
      </c>
      <c r="D31" s="258" t="s">
        <v>2147</v>
      </c>
      <c r="E31" s="24">
        <v>3.4757150000000001E-2</v>
      </c>
      <c r="F31" s="24">
        <f t="shared" si="6"/>
        <v>2.257538522003566</v>
      </c>
      <c r="G31" s="24">
        <v>3.0168220000000003E-2</v>
      </c>
      <c r="H31" s="24">
        <f t="shared" si="7"/>
        <v>0.74317942986571195</v>
      </c>
      <c r="I31" s="24">
        <v>2.8248298934936501E-2</v>
      </c>
      <c r="J31" s="24">
        <f t="shared" si="8"/>
        <v>0.60157968868192113</v>
      </c>
      <c r="K31" s="24">
        <f t="shared" si="9"/>
        <v>-1.9199210650635012E-3</v>
      </c>
      <c r="L31" s="24">
        <f t="shared" si="10"/>
        <v>-6.3640515252921821</v>
      </c>
      <c r="M31" s="251"/>
      <c r="N31" s="250"/>
      <c r="O31" s="250"/>
      <c r="P31" s="253"/>
      <c r="Q31" s="250"/>
      <c r="R31" s="239"/>
      <c r="S31" s="239"/>
      <c r="T31" s="239"/>
    </row>
    <row r="32" spans="1:22" s="215" customFormat="1" ht="39">
      <c r="B32" s="43" t="s">
        <v>2148</v>
      </c>
      <c r="C32" s="258" t="s">
        <v>2149</v>
      </c>
      <c r="D32" s="258" t="s">
        <v>2150</v>
      </c>
      <c r="E32" s="24">
        <v>2.21719E-3</v>
      </c>
      <c r="F32" s="24" t="str">
        <f t="shared" si="6"/>
        <v>---</v>
      </c>
      <c r="G32" s="24">
        <v>1.69473E-3</v>
      </c>
      <c r="H32" s="24" t="str">
        <f t="shared" si="7"/>
        <v>---</v>
      </c>
      <c r="I32" s="24">
        <v>1.6405496397018402E-3</v>
      </c>
      <c r="J32" s="24" t="str">
        <f t="shared" si="8"/>
        <v>---</v>
      </c>
      <c r="K32" s="24">
        <f t="shared" si="9"/>
        <v>-5.4180360298159824E-5</v>
      </c>
      <c r="L32" s="24" t="str">
        <f t="shared" si="10"/>
        <v>---</v>
      </c>
      <c r="M32" s="251"/>
      <c r="N32" s="250"/>
      <c r="O32" s="250"/>
      <c r="P32" s="253"/>
      <c r="Q32" s="250"/>
      <c r="R32" s="239"/>
      <c r="S32" s="239"/>
      <c r="T32" s="239"/>
    </row>
    <row r="33" spans="2:20" s="215" customFormat="1" ht="14">
      <c r="B33" s="43" t="s">
        <v>2151</v>
      </c>
      <c r="C33" s="258" t="s">
        <v>2152</v>
      </c>
      <c r="D33" s="258" t="s">
        <v>2153</v>
      </c>
      <c r="E33" s="24">
        <v>8.6119300000000003E-3</v>
      </c>
      <c r="F33" s="24">
        <f t="shared" si="6"/>
        <v>0.55936012370974519</v>
      </c>
      <c r="G33" s="24">
        <v>6.2624500000000001E-3</v>
      </c>
      <c r="H33" s="24">
        <f t="shared" si="7"/>
        <v>0.15427241052214971</v>
      </c>
      <c r="I33" s="24">
        <v>6.5540337791442898E-3</v>
      </c>
      <c r="J33" s="24">
        <f t="shared" si="8"/>
        <v>0.13957561159876192</v>
      </c>
      <c r="K33" s="24">
        <f t="shared" si="9"/>
        <v>2.9158377914428966E-4</v>
      </c>
      <c r="L33" s="24">
        <f t="shared" si="10"/>
        <v>4.6560655836659723</v>
      </c>
      <c r="M33" s="251"/>
      <c r="N33" s="250"/>
      <c r="O33" s="250"/>
      <c r="P33" s="253"/>
      <c r="Q33" s="250"/>
      <c r="R33" s="239"/>
      <c r="S33" s="239"/>
      <c r="T33" s="239"/>
    </row>
    <row r="34" spans="2:20" s="215" customFormat="1" ht="26">
      <c r="B34" s="43" t="s">
        <v>2154</v>
      </c>
      <c r="C34" s="258" t="s">
        <v>2155</v>
      </c>
      <c r="D34" s="258" t="s">
        <v>2156</v>
      </c>
      <c r="E34" s="24">
        <v>3.31621E-3</v>
      </c>
      <c r="F34" s="24" t="str">
        <f t="shared" si="6"/>
        <v>---</v>
      </c>
      <c r="G34" s="24">
        <v>2.8943899999999997E-3</v>
      </c>
      <c r="H34" s="24" t="str">
        <f t="shared" si="7"/>
        <v>---</v>
      </c>
      <c r="I34" s="24">
        <v>4.3208999938964794E-3</v>
      </c>
      <c r="J34" s="24" t="str">
        <f t="shared" si="8"/>
        <v>---</v>
      </c>
      <c r="K34" s="24">
        <f t="shared" si="9"/>
        <v>1.4265099938964797E-3</v>
      </c>
      <c r="L34" s="24" t="str">
        <f t="shared" si="10"/>
        <v>---</v>
      </c>
      <c r="M34" s="251"/>
      <c r="N34" s="250"/>
      <c r="O34" s="250"/>
      <c r="P34" s="253"/>
      <c r="Q34" s="250"/>
      <c r="R34" s="239"/>
      <c r="S34" s="239"/>
      <c r="T34" s="239"/>
    </row>
    <row r="35" spans="2:20" s="230" customFormat="1" ht="12.75" customHeight="1">
      <c r="B35" s="944" t="s">
        <v>93</v>
      </c>
      <c r="C35" s="944"/>
      <c r="D35" s="943"/>
      <c r="E35" s="19">
        <f t="shared" ref="E35:J35" si="11">SUM(E28:E34)</f>
        <v>1.53960385</v>
      </c>
      <c r="F35" s="19">
        <f t="shared" si="11"/>
        <v>99.640595858473588</v>
      </c>
      <c r="G35" s="19">
        <f t="shared" si="11"/>
        <v>4.0593453999999998</v>
      </c>
      <c r="H35" s="19">
        <f t="shared" si="11"/>
        <v>99.886949260341339</v>
      </c>
      <c r="I35" s="19">
        <f t="shared" si="11"/>
        <v>4.6956869499416376</v>
      </c>
      <c r="J35" s="19">
        <f t="shared" si="11"/>
        <v>99.873044142483323</v>
      </c>
      <c r="K35" s="19">
        <f>I35-G35</f>
        <v>0.63634154994163783</v>
      </c>
      <c r="L35" s="19">
        <f>+K35/G35*100</f>
        <v>15.675964650399985</v>
      </c>
      <c r="M35" s="252"/>
      <c r="N35" s="250"/>
      <c r="O35" s="250"/>
      <c r="P35" s="250"/>
      <c r="Q35" s="250"/>
      <c r="R35" s="239"/>
      <c r="S35" s="239"/>
      <c r="T35" s="239"/>
    </row>
    <row r="36" spans="2:20" customFormat="1" ht="15" customHeight="1">
      <c r="B36" s="41" t="s">
        <v>5739</v>
      </c>
      <c r="C36" s="41"/>
      <c r="D36" s="41"/>
      <c r="E36" s="41"/>
      <c r="F36" s="41"/>
      <c r="G36" s="41"/>
      <c r="H36" s="41"/>
      <c r="I36" s="41"/>
      <c r="J36" s="41"/>
      <c r="K36" s="41"/>
      <c r="L36" s="41"/>
      <c r="M36" s="8"/>
      <c r="N36" s="8"/>
    </row>
    <row r="37" spans="2:20" s="215" customFormat="1" ht="14">
      <c r="M37" s="249"/>
      <c r="N37" s="249"/>
      <c r="O37" s="249"/>
      <c r="P37" s="249"/>
      <c r="Q37" s="249"/>
    </row>
  </sheetData>
  <mergeCells count="21">
    <mergeCell ref="B18:D18"/>
    <mergeCell ref="B19:L19"/>
    <mergeCell ref="B35:D35"/>
    <mergeCell ref="B21:L21"/>
    <mergeCell ref="B22:L22"/>
    <mergeCell ref="B24:B26"/>
    <mergeCell ref="C24:C26"/>
    <mergeCell ref="D24:D26"/>
    <mergeCell ref="E24:F25"/>
    <mergeCell ref="G24:H25"/>
    <mergeCell ref="I24:J25"/>
    <mergeCell ref="K24:L25"/>
    <mergeCell ref="E5:F6"/>
    <mergeCell ref="G5:H6"/>
    <mergeCell ref="I5:J6"/>
    <mergeCell ref="K5:L6"/>
    <mergeCell ref="B3:L3"/>
    <mergeCell ref="B5:B7"/>
    <mergeCell ref="C5:C7"/>
    <mergeCell ref="D5:D7"/>
    <mergeCell ref="B4:L4"/>
  </mergeCells>
  <printOptions horizontalCentered="1" verticalCentered="1"/>
  <pageMargins left="0.35433070866141736" right="0.15748031496062992" top="0.39370078740157483" bottom="1.5748031496062993" header="0.59055118110236227" footer="0.39370078740157483"/>
  <pageSetup paperSize="9" scale="49" orientation="landscape" r:id="rId1"/>
  <headerFooter alignWithMargins="0">
    <oddFooter>&amp;L&amp;7DGO/DSConta-»DGCI</oddFooter>
  </headerFooter>
  <drawing r:id="rId2"/>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195F-8092-4A63-87A2-46959EF5A6EF}">
  <sheetPr codeName="Folha171">
    <tabColor rgb="FF0035BA"/>
    <pageSetUpPr fitToPage="1"/>
  </sheetPr>
  <dimension ref="A1:N22"/>
  <sheetViews>
    <sheetView showGridLines="0" zoomScaleNormal="100" workbookViewId="0">
      <selection activeCell="B3" sqref="B3:K3"/>
    </sheetView>
  </sheetViews>
  <sheetFormatPr baseColWidth="10" defaultColWidth="0" defaultRowHeight="14" zeroHeight="1"/>
  <cols>
    <col min="1" max="1" width="8.5" style="215" customWidth="1"/>
    <col min="2" max="2" width="7.33203125" style="215" customWidth="1"/>
    <col min="3" max="3" width="17.83203125" style="215" customWidth="1"/>
    <col min="4" max="4" width="9.6640625" style="215" customWidth="1"/>
    <col min="5" max="5" width="7.5" style="215" customWidth="1"/>
    <col min="6" max="6" width="9.6640625" style="215" customWidth="1"/>
    <col min="7" max="7" width="7.5" style="215" customWidth="1"/>
    <col min="8" max="8" width="9.6640625" style="215" customWidth="1"/>
    <col min="9" max="9" width="7.5" style="215" customWidth="1"/>
    <col min="10" max="10" width="9.6640625" style="215" customWidth="1"/>
    <col min="11" max="11" width="7.5" style="215" customWidth="1"/>
    <col min="12" max="12" width="24" style="215" customWidth="1"/>
    <col min="13" max="14" width="0" style="215" hidden="1" customWidth="1"/>
    <col min="15" max="16384" width="8.5" style="215" hidden="1"/>
  </cols>
  <sheetData>
    <row r="1" spans="1:14" customFormat="1" ht="100" customHeight="1">
      <c r="A1" s="42" t="s">
        <v>50</v>
      </c>
      <c r="M1" s="267"/>
      <c r="N1" s="267"/>
    </row>
    <row r="2" spans="1:14" s="9" customFormat="1" ht="16">
      <c r="B2" s="9" t="s">
        <v>5424</v>
      </c>
    </row>
    <row r="3" spans="1:14" s="10" customFormat="1" ht="11">
      <c r="B3" s="790" t="s">
        <v>51</v>
      </c>
      <c r="C3" s="790"/>
      <c r="D3" s="790"/>
      <c r="E3" s="790"/>
      <c r="F3" s="790"/>
      <c r="G3" s="790"/>
      <c r="H3" s="790"/>
      <c r="I3" s="790"/>
      <c r="J3" s="790"/>
      <c r="K3" s="790"/>
    </row>
    <row r="4" spans="1:14" ht="12.75" customHeight="1">
      <c r="B4" s="797" t="s">
        <v>1138</v>
      </c>
      <c r="C4" s="797" t="s">
        <v>332</v>
      </c>
      <c r="D4" s="797">
        <v>2021</v>
      </c>
      <c r="E4" s="827"/>
      <c r="F4" s="797">
        <v>2022</v>
      </c>
      <c r="G4" s="827"/>
      <c r="H4" s="797">
        <v>2023</v>
      </c>
      <c r="I4" s="827"/>
      <c r="J4" s="797" t="s">
        <v>1154</v>
      </c>
      <c r="K4" s="797"/>
    </row>
    <row r="5" spans="1:14" ht="12.75" customHeight="1">
      <c r="B5" s="797"/>
      <c r="C5" s="797"/>
      <c r="D5" s="827"/>
      <c r="E5" s="827"/>
      <c r="F5" s="827"/>
      <c r="G5" s="827"/>
      <c r="H5" s="827"/>
      <c r="I5" s="827"/>
      <c r="J5" s="797"/>
      <c r="K5" s="797"/>
    </row>
    <row r="6" spans="1:14" ht="12.75" customHeight="1">
      <c r="B6" s="797"/>
      <c r="C6" s="797"/>
      <c r="D6" s="11" t="s">
        <v>83</v>
      </c>
      <c r="E6" s="11" t="s">
        <v>84</v>
      </c>
      <c r="F6" s="11" t="s">
        <v>83</v>
      </c>
      <c r="G6" s="11" t="s">
        <v>84</v>
      </c>
      <c r="H6" s="11" t="s">
        <v>83</v>
      </c>
      <c r="I6" s="11" t="s">
        <v>84</v>
      </c>
      <c r="J6" s="11" t="s">
        <v>83</v>
      </c>
      <c r="K6" s="11" t="s">
        <v>84</v>
      </c>
    </row>
    <row r="7" spans="1:14" ht="12.75" customHeight="1">
      <c r="B7" s="43" t="s">
        <v>1140</v>
      </c>
      <c r="C7" s="43" t="s">
        <v>1141</v>
      </c>
      <c r="D7" s="24">
        <v>10.535923539999999</v>
      </c>
      <c r="E7" s="24">
        <v>76.870324846668467</v>
      </c>
      <c r="F7" s="24">
        <v>14.482269160000001</v>
      </c>
      <c r="G7" s="24">
        <v>99.305708015494403</v>
      </c>
      <c r="H7" s="24">
        <v>15.679087022032297</v>
      </c>
      <c r="I7" s="24">
        <v>98.884473163612498</v>
      </c>
      <c r="J7" s="24">
        <v>1.1968178620322956</v>
      </c>
      <c r="K7" s="24">
        <v>8.2640216723626718</v>
      </c>
      <c r="N7" s="243"/>
    </row>
    <row r="8" spans="1:14" ht="12.5" customHeight="1">
      <c r="B8" s="43" t="s">
        <v>1149</v>
      </c>
      <c r="C8" s="43" t="s">
        <v>1150</v>
      </c>
      <c r="D8" s="24">
        <v>3.17017639</v>
      </c>
      <c r="E8" s="24">
        <v>23.129675153331529</v>
      </c>
      <c r="F8" s="24">
        <v>0.10125222</v>
      </c>
      <c r="G8" s="24">
        <v>0.69429198450559682</v>
      </c>
      <c r="H8" s="24">
        <v>0.17687753985595722</v>
      </c>
      <c r="I8" s="24">
        <v>1.115526836387513</v>
      </c>
      <c r="J8" s="24">
        <v>7.5625319855957218E-2</v>
      </c>
      <c r="K8" s="24">
        <v>74.690036283606631</v>
      </c>
      <c r="N8" s="243"/>
    </row>
    <row r="9" spans="1:14" ht="12.75" customHeight="1">
      <c r="B9" s="936" t="s">
        <v>93</v>
      </c>
      <c r="C9" s="936"/>
      <c r="D9" s="19">
        <v>13.706099929999999</v>
      </c>
      <c r="E9" s="19">
        <v>100</v>
      </c>
      <c r="F9" s="19">
        <v>14.583521380000001</v>
      </c>
      <c r="G9" s="19">
        <v>100</v>
      </c>
      <c r="H9" s="19">
        <v>15.855964561888253</v>
      </c>
      <c r="I9" s="19">
        <v>100</v>
      </c>
      <c r="J9" s="19">
        <v>1.2724431818882529</v>
      </c>
      <c r="K9" s="19">
        <v>8.7252121674350569</v>
      </c>
    </row>
    <row r="10" spans="1:14" ht="12.75" customHeight="1">
      <c r="B10" s="865" t="s">
        <v>5739</v>
      </c>
      <c r="C10" s="865"/>
      <c r="D10" s="865"/>
      <c r="E10" s="865"/>
      <c r="F10" s="865"/>
      <c r="G10" s="865"/>
      <c r="H10" s="865"/>
      <c r="I10" s="865"/>
      <c r="J10" s="865"/>
      <c r="K10" s="865"/>
      <c r="L10" s="240"/>
    </row>
    <row r="11" spans="1:14"/>
    <row r="12" spans="1:14" hidden="1">
      <c r="B12" s="203"/>
      <c r="C12" s="203"/>
      <c r="D12" s="203"/>
      <c r="E12" s="203"/>
      <c r="F12" s="203"/>
      <c r="G12" s="203"/>
      <c r="H12" s="203"/>
      <c r="I12" s="203"/>
      <c r="J12" s="203"/>
      <c r="K12" s="203"/>
      <c r="L12" s="203"/>
    </row>
    <row r="13" spans="1:14" hidden="1">
      <c r="B13" s="203"/>
      <c r="C13" s="203"/>
      <c r="D13" s="203"/>
      <c r="E13" s="203"/>
      <c r="F13" s="203"/>
      <c r="G13" s="203"/>
      <c r="H13" s="203"/>
      <c r="I13" s="203"/>
      <c r="J13" s="203"/>
      <c r="K13" s="203"/>
      <c r="L13" s="203"/>
    </row>
    <row r="14" spans="1:14" hidden="1">
      <c r="B14" s="203"/>
      <c r="C14" s="203"/>
      <c r="D14" s="203"/>
      <c r="E14" s="203"/>
      <c r="F14" s="203"/>
      <c r="G14" s="203"/>
      <c r="H14" s="203"/>
      <c r="I14" s="203"/>
      <c r="J14" s="203"/>
      <c r="K14" s="203"/>
      <c r="L14" s="203"/>
    </row>
    <row r="15" spans="1:14" hidden="1">
      <c r="B15" s="203"/>
      <c r="C15" s="203"/>
      <c r="D15" s="203"/>
      <c r="E15" s="203"/>
      <c r="F15" s="203"/>
      <c r="G15" s="203"/>
      <c r="H15" s="203"/>
      <c r="I15" s="203"/>
      <c r="J15" s="203"/>
      <c r="K15" s="203"/>
      <c r="L15" s="203"/>
    </row>
    <row r="16" spans="1:14" hidden="1">
      <c r="B16" s="203"/>
      <c r="C16" s="203"/>
      <c r="D16" s="203"/>
      <c r="E16" s="203"/>
      <c r="F16" s="203"/>
      <c r="G16" s="203"/>
      <c r="H16" s="203"/>
      <c r="I16" s="203"/>
      <c r="J16" s="203"/>
      <c r="K16" s="203"/>
      <c r="L16" s="203"/>
    </row>
    <row r="17" spans="2:12" hidden="1">
      <c r="B17" s="203"/>
      <c r="C17" s="203"/>
      <c r="D17" s="203"/>
      <c r="E17" s="203"/>
      <c r="F17" s="203"/>
      <c r="G17" s="203"/>
      <c r="H17" s="203"/>
      <c r="I17" s="203"/>
      <c r="J17" s="203"/>
      <c r="K17" s="203"/>
      <c r="L17" s="203"/>
    </row>
    <row r="18" spans="2:12" hidden="1">
      <c r="B18" s="203"/>
      <c r="C18" s="203"/>
      <c r="D18" s="203"/>
      <c r="E18" s="203"/>
      <c r="F18" s="203"/>
      <c r="G18" s="203"/>
      <c r="H18" s="203"/>
      <c r="I18" s="203"/>
      <c r="J18" s="203"/>
      <c r="K18" s="203"/>
      <c r="L18" s="203"/>
    </row>
    <row r="19" spans="2:12" hidden="1">
      <c r="B19" s="203"/>
      <c r="C19" s="203"/>
      <c r="D19" s="203"/>
      <c r="E19" s="203"/>
      <c r="F19" s="203"/>
      <c r="G19" s="203"/>
      <c r="H19" s="203"/>
      <c r="I19" s="203"/>
      <c r="J19" s="203"/>
      <c r="K19" s="203"/>
      <c r="L19" s="203"/>
    </row>
    <row r="20" spans="2:12" hidden="1">
      <c r="B20" s="203"/>
      <c r="C20" s="203"/>
      <c r="D20" s="203"/>
      <c r="E20" s="203"/>
      <c r="F20" s="203"/>
      <c r="G20" s="203"/>
      <c r="H20" s="203"/>
      <c r="I20" s="203"/>
      <c r="J20" s="203"/>
      <c r="K20" s="203"/>
      <c r="L20" s="203"/>
    </row>
    <row r="21" spans="2:12" hidden="1">
      <c r="B21" s="203"/>
      <c r="C21" s="203"/>
      <c r="D21" s="203"/>
      <c r="E21" s="203"/>
      <c r="F21" s="203"/>
      <c r="G21" s="203"/>
      <c r="H21" s="203"/>
      <c r="I21" s="203"/>
      <c r="J21" s="203"/>
      <c r="K21" s="203"/>
      <c r="L21" s="203"/>
    </row>
    <row r="22" spans="2:12" hidden="1">
      <c r="B22" s="203"/>
      <c r="C22" s="203"/>
      <c r="D22" s="203"/>
      <c r="E22" s="203"/>
      <c r="F22" s="203"/>
      <c r="G22" s="203"/>
      <c r="H22" s="203"/>
      <c r="I22" s="203"/>
      <c r="J22" s="203"/>
      <c r="K22" s="203"/>
      <c r="L22" s="203"/>
    </row>
  </sheetData>
  <mergeCells count="9">
    <mergeCell ref="B3:K3"/>
    <mergeCell ref="B9:C9"/>
    <mergeCell ref="B10:K10"/>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oddFooter>&amp;L&amp;7DGO/DSConta-»DGCI</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29A2-F0F1-4050-94A0-FBB7CBE13FF9}">
  <sheetPr codeName="Folha7">
    <tabColor rgb="FF0035BA"/>
  </sheetPr>
  <dimension ref="A1:Q75"/>
  <sheetViews>
    <sheetView showGridLines="0" workbookViewId="0">
      <selection activeCell="B3" sqref="B3:P3"/>
    </sheetView>
  </sheetViews>
  <sheetFormatPr baseColWidth="10" defaultColWidth="0" defaultRowHeight="15" customHeight="1" zeroHeight="1"/>
  <cols>
    <col min="1" max="1" width="9.1640625" customWidth="1"/>
    <col min="2" max="2" width="19.5" customWidth="1"/>
    <col min="3" max="16" width="9" customWidth="1"/>
    <col min="17" max="17" width="9.1640625" customWidth="1"/>
    <col min="18" max="16384" width="9.1640625" hidden="1"/>
  </cols>
  <sheetData>
    <row r="1" spans="1:16" ht="100" customHeight="1">
      <c r="A1" s="20" t="s">
        <v>50</v>
      </c>
    </row>
    <row r="2" spans="1:16" ht="16">
      <c r="B2" s="9" t="s">
        <v>8</v>
      </c>
    </row>
    <row r="3" spans="1:16">
      <c r="B3" s="790" t="s">
        <v>51</v>
      </c>
      <c r="C3" s="790"/>
      <c r="D3" s="790"/>
      <c r="E3" s="790"/>
      <c r="F3" s="790"/>
      <c r="G3" s="790"/>
      <c r="H3" s="790"/>
      <c r="I3" s="790"/>
      <c r="J3" s="790"/>
      <c r="K3" s="790"/>
      <c r="L3" s="790"/>
      <c r="M3" s="790"/>
      <c r="N3" s="790"/>
      <c r="O3" s="790"/>
      <c r="P3" s="790"/>
    </row>
    <row r="4" spans="1:16" ht="20" customHeight="1">
      <c r="B4" s="11" t="s">
        <v>98</v>
      </c>
      <c r="C4" s="11">
        <v>2023</v>
      </c>
      <c r="D4" s="11">
        <v>2024</v>
      </c>
      <c r="E4" s="11">
        <v>2025</v>
      </c>
      <c r="F4" s="11">
        <v>2026</v>
      </c>
      <c r="G4" s="11">
        <v>2027</v>
      </c>
      <c r="H4" s="11">
        <v>2028</v>
      </c>
      <c r="I4" s="11">
        <v>2029</v>
      </c>
      <c r="J4" s="11">
        <v>2030</v>
      </c>
      <c r="K4" s="11">
        <v>2031</v>
      </c>
      <c r="L4" s="11">
        <v>2032</v>
      </c>
      <c r="M4" s="11">
        <v>2033</v>
      </c>
      <c r="N4" s="11">
        <v>2034</v>
      </c>
      <c r="O4" s="11">
        <v>2035</v>
      </c>
      <c r="P4" s="11">
        <v>2036</v>
      </c>
    </row>
    <row r="5" spans="1:16" ht="16" customHeight="1">
      <c r="B5" s="21" t="s">
        <v>85</v>
      </c>
      <c r="C5" s="27">
        <v>1078.3608560493999</v>
      </c>
      <c r="D5" s="28">
        <v>1002053.994095999</v>
      </c>
      <c r="E5" s="28">
        <v>629510.34289302514</v>
      </c>
      <c r="F5" s="28">
        <v>648703.91656718124</v>
      </c>
      <c r="G5" s="28">
        <v>162330.5672286865</v>
      </c>
      <c r="H5" s="28">
        <v>327591.31102402828</v>
      </c>
      <c r="I5" s="28">
        <v>268859.78851959558</v>
      </c>
      <c r="J5" s="28">
        <v>239979.95320603071</v>
      </c>
      <c r="K5" s="28">
        <v>275625.31015958957</v>
      </c>
      <c r="L5" s="28">
        <v>165942.23490020013</v>
      </c>
      <c r="M5" s="28">
        <v>112262.66320443463</v>
      </c>
      <c r="N5" s="28">
        <v>99597.250211842576</v>
      </c>
      <c r="O5" s="28">
        <v>40197.650835511238</v>
      </c>
      <c r="P5" s="28">
        <v>-26437.399637274837</v>
      </c>
    </row>
    <row r="6" spans="1:16" ht="16" customHeight="1">
      <c r="B6" s="23" t="s">
        <v>86</v>
      </c>
      <c r="C6" s="27">
        <v>1442.0697125699999</v>
      </c>
      <c r="D6" s="28">
        <v>1396255.6464566439</v>
      </c>
      <c r="E6" s="28">
        <v>1174150.3584398394</v>
      </c>
      <c r="F6" s="28">
        <v>1061698.2969270556</v>
      </c>
      <c r="G6" s="28">
        <v>981464.79748674203</v>
      </c>
      <c r="H6" s="28">
        <v>881202.90971172461</v>
      </c>
      <c r="I6" s="28">
        <v>780935.79739683296</v>
      </c>
      <c r="J6" s="28">
        <v>648071.15690996312</v>
      </c>
      <c r="K6" s="28">
        <v>574478.46330063103</v>
      </c>
      <c r="L6" s="28">
        <v>404830.22131478984</v>
      </c>
      <c r="M6" s="28">
        <v>317510.00652287621</v>
      </c>
      <c r="N6" s="28">
        <v>306134.08094590052</v>
      </c>
      <c r="O6" s="28">
        <v>249007.32406225544</v>
      </c>
      <c r="P6" s="28">
        <v>173591.02570115693</v>
      </c>
    </row>
    <row r="7" spans="1:16" ht="16" customHeight="1">
      <c r="B7" s="23" t="s">
        <v>87</v>
      </c>
      <c r="C7" s="27">
        <v>363.70885652059991</v>
      </c>
      <c r="D7" s="28">
        <v>394201.65236064477</v>
      </c>
      <c r="E7" s="28">
        <v>544640.01554681431</v>
      </c>
      <c r="F7" s="28">
        <v>412994.38035987422</v>
      </c>
      <c r="G7" s="28">
        <v>819134.2302580555</v>
      </c>
      <c r="H7" s="28">
        <v>553611.59868769627</v>
      </c>
      <c r="I7" s="28">
        <v>512076.00887723744</v>
      </c>
      <c r="J7" s="28">
        <v>408091.20370393235</v>
      </c>
      <c r="K7" s="28">
        <v>298853.15314104146</v>
      </c>
      <c r="L7" s="28">
        <v>238887.98641458974</v>
      </c>
      <c r="M7" s="28">
        <v>205247.34331844159</v>
      </c>
      <c r="N7" s="28">
        <v>206536.83073405793</v>
      </c>
      <c r="O7" s="28">
        <v>208809.6732267442</v>
      </c>
      <c r="P7" s="28">
        <v>200028.42533843176</v>
      </c>
    </row>
    <row r="8" spans="1:16" ht="16" customHeight="1">
      <c r="B8" s="21" t="s">
        <v>99</v>
      </c>
      <c r="C8" s="27">
        <v>61.246586029999996</v>
      </c>
      <c r="D8" s="28">
        <v>64109.529375999999</v>
      </c>
      <c r="E8" s="28">
        <v>41246.727448034551</v>
      </c>
      <c r="F8" s="28">
        <v>8232.4136800000015</v>
      </c>
      <c r="G8" s="28">
        <v>8270.9510399999999</v>
      </c>
      <c r="H8" s="28">
        <v>8311.4547000000002</v>
      </c>
      <c r="I8" s="28">
        <v>8353.7879200000007</v>
      </c>
      <c r="J8" s="28">
        <v>8393.1255799999999</v>
      </c>
      <c r="K8" s="28">
        <v>8434.1698400000005</v>
      </c>
      <c r="L8" s="28">
        <v>8476.7934999999998</v>
      </c>
      <c r="M8" s="28">
        <v>0</v>
      </c>
      <c r="N8" s="28">
        <v>0</v>
      </c>
      <c r="O8" s="28">
        <v>0</v>
      </c>
      <c r="P8" s="28">
        <v>0</v>
      </c>
    </row>
    <row r="9" spans="1:16" ht="16" customHeight="1">
      <c r="B9" s="21" t="s">
        <v>89</v>
      </c>
      <c r="C9" s="27">
        <v>126.35645059000001</v>
      </c>
      <c r="D9" s="28">
        <v>243424.21400356747</v>
      </c>
      <c r="E9" s="28">
        <v>225485.28458407155</v>
      </c>
      <c r="F9" s="28">
        <v>230900.31588378581</v>
      </c>
      <c r="G9" s="28">
        <v>201804.29833668776</v>
      </c>
      <c r="H9" s="28">
        <v>206436.5877938178</v>
      </c>
      <c r="I9" s="28">
        <v>210970.5200344263</v>
      </c>
      <c r="J9" s="28">
        <v>213318.92436498843</v>
      </c>
      <c r="K9" s="28">
        <v>79971.425350276753</v>
      </c>
      <c r="L9" s="28">
        <v>64618.289411690472</v>
      </c>
      <c r="M9" s="28">
        <v>63509.639998769613</v>
      </c>
      <c r="N9" s="28">
        <v>61758.357572437191</v>
      </c>
      <c r="O9" s="28">
        <v>62216.936092749624</v>
      </c>
      <c r="P9" s="28">
        <v>62716.213757189005</v>
      </c>
    </row>
    <row r="10" spans="1:16" ht="16" customHeight="1">
      <c r="B10" s="21" t="s">
        <v>90</v>
      </c>
      <c r="C10" s="27">
        <v>-8.4734578999999997</v>
      </c>
      <c r="D10" s="28">
        <v>-9909.3746256000031</v>
      </c>
      <c r="E10" s="28">
        <v>-11030.710187158908</v>
      </c>
      <c r="F10" s="28">
        <v>-11524.194376429963</v>
      </c>
      <c r="G10" s="28">
        <v>-11634.09360816275</v>
      </c>
      <c r="H10" s="28">
        <v>-24081.224678256138</v>
      </c>
      <c r="I10" s="28">
        <v>-24720.830053155903</v>
      </c>
      <c r="J10" s="28">
        <v>-25186.994939527158</v>
      </c>
      <c r="K10" s="28">
        <v>-25617.367070420703</v>
      </c>
      <c r="L10" s="28">
        <v>-25824.530279754839</v>
      </c>
      <c r="M10" s="28">
        <v>-39365.737774282898</v>
      </c>
      <c r="N10" s="28">
        <v>-40180.586380492452</v>
      </c>
      <c r="O10" s="28">
        <v>-40707.141421531902</v>
      </c>
      <c r="P10" s="28">
        <v>-40851.17286636959</v>
      </c>
    </row>
    <row r="11" spans="1:16" ht="16" customHeight="1">
      <c r="B11" s="23" t="s">
        <v>86</v>
      </c>
      <c r="C11" s="28">
        <v>0</v>
      </c>
      <c r="D11" s="28">
        <v>0</v>
      </c>
      <c r="E11" s="28">
        <v>0</v>
      </c>
      <c r="F11" s="28">
        <v>0</v>
      </c>
      <c r="G11" s="28">
        <v>0</v>
      </c>
      <c r="H11" s="28">
        <v>0</v>
      </c>
      <c r="I11" s="28">
        <v>0</v>
      </c>
      <c r="J11" s="28">
        <v>0</v>
      </c>
      <c r="K11" s="28">
        <v>0</v>
      </c>
      <c r="L11" s="28">
        <v>0</v>
      </c>
      <c r="M11" s="28">
        <v>0</v>
      </c>
      <c r="N11" s="28">
        <v>0</v>
      </c>
      <c r="O11" s="28">
        <v>0</v>
      </c>
      <c r="P11" s="28">
        <v>0</v>
      </c>
    </row>
    <row r="12" spans="1:16" ht="16" customHeight="1">
      <c r="B12" s="23" t="s">
        <v>87</v>
      </c>
      <c r="C12" s="27">
        <v>-8.4734578999999997</v>
      </c>
      <c r="D12" s="28">
        <v>9909.3746256000031</v>
      </c>
      <c r="E12" s="28">
        <v>11030.710187158908</v>
      </c>
      <c r="F12" s="28">
        <v>11524.194376429963</v>
      </c>
      <c r="G12" s="28">
        <v>11634.09360816275</v>
      </c>
      <c r="H12" s="28">
        <v>24081.224678256138</v>
      </c>
      <c r="I12" s="28">
        <v>24720.830053155903</v>
      </c>
      <c r="J12" s="28">
        <v>25186.994939527158</v>
      </c>
      <c r="K12" s="28">
        <v>25617.367070420703</v>
      </c>
      <c r="L12" s="28">
        <v>25824.530279754839</v>
      </c>
      <c r="M12" s="28">
        <v>39365.737774282898</v>
      </c>
      <c r="N12" s="28">
        <v>40180.586380492452</v>
      </c>
      <c r="O12" s="28">
        <v>40707.141421531902</v>
      </c>
      <c r="P12" s="28">
        <v>40851.17286636959</v>
      </c>
    </row>
    <row r="13" spans="1:16" ht="16" customHeight="1">
      <c r="B13" s="21" t="s">
        <v>91</v>
      </c>
      <c r="C13" s="27">
        <v>-2.5501768199999999</v>
      </c>
      <c r="D13" s="28">
        <v>-2823.6695652220633</v>
      </c>
      <c r="E13" s="28">
        <v>-2874.3815341919985</v>
      </c>
      <c r="F13" s="28">
        <v>-2938.5752333100972</v>
      </c>
      <c r="G13" s="28">
        <v>-2954.465002706962</v>
      </c>
      <c r="H13" s="28">
        <v>-2927.8829526648988</v>
      </c>
      <c r="I13" s="28">
        <v>-2901.8359495710411</v>
      </c>
      <c r="J13" s="28">
        <v>-2876.3135084103533</v>
      </c>
      <c r="K13" s="28">
        <v>-2851.3053497590181</v>
      </c>
      <c r="L13" s="28">
        <v>-2826.8013957532444</v>
      </c>
      <c r="M13" s="28">
        <v>-2802.7917661371057</v>
      </c>
      <c r="N13" s="28">
        <v>-2779.2667743878815</v>
      </c>
      <c r="O13" s="28">
        <v>-2756.2169239173636</v>
      </c>
      <c r="P13" s="28">
        <v>-2733.6329043476549</v>
      </c>
    </row>
    <row r="14" spans="1:16" ht="16" customHeight="1">
      <c r="B14" s="23" t="s">
        <v>86</v>
      </c>
      <c r="C14" s="27">
        <v>0</v>
      </c>
      <c r="D14" s="28">
        <v>0</v>
      </c>
      <c r="E14" s="28">
        <v>0</v>
      </c>
      <c r="F14" s="28">
        <v>0</v>
      </c>
      <c r="G14" s="28">
        <v>0</v>
      </c>
      <c r="H14" s="28">
        <v>0</v>
      </c>
      <c r="I14" s="28">
        <v>0</v>
      </c>
      <c r="J14" s="28">
        <v>0</v>
      </c>
      <c r="K14" s="28">
        <v>0</v>
      </c>
      <c r="L14" s="28">
        <v>0</v>
      </c>
      <c r="M14" s="28">
        <v>0</v>
      </c>
      <c r="N14" s="28">
        <v>0</v>
      </c>
      <c r="O14" s="28">
        <v>0</v>
      </c>
      <c r="P14" s="28">
        <v>0</v>
      </c>
    </row>
    <row r="15" spans="1:16" ht="16" customHeight="1">
      <c r="B15" s="23" t="s">
        <v>87</v>
      </c>
      <c r="C15" s="27">
        <v>2.5501768199999999</v>
      </c>
      <c r="D15" s="28">
        <v>2823.6695652220633</v>
      </c>
      <c r="E15" s="28">
        <v>2874.3815341919985</v>
      </c>
      <c r="F15" s="28">
        <v>2938.5752333100972</v>
      </c>
      <c r="G15" s="28">
        <v>2954.465002706962</v>
      </c>
      <c r="H15" s="28">
        <v>2927.8829526648988</v>
      </c>
      <c r="I15" s="28">
        <v>2901.8359495710411</v>
      </c>
      <c r="J15" s="28">
        <v>2876.3135084103533</v>
      </c>
      <c r="K15" s="28">
        <v>2851.3053497590181</v>
      </c>
      <c r="L15" s="28">
        <v>2826.8013957532444</v>
      </c>
      <c r="M15" s="28">
        <v>2802.7917661371057</v>
      </c>
      <c r="N15" s="28">
        <v>2779.2667743878815</v>
      </c>
      <c r="O15" s="28">
        <v>2756.2169239173636</v>
      </c>
      <c r="P15" s="28">
        <v>2733.6329043476549</v>
      </c>
    </row>
    <row r="16" spans="1:16" ht="16" customHeight="1">
      <c r="B16" s="13" t="s">
        <v>56</v>
      </c>
      <c r="C16" s="29">
        <v>1254.9402579493999</v>
      </c>
      <c r="D16" s="30">
        <v>1296854.6932847444</v>
      </c>
      <c r="E16" s="30">
        <v>882337.2632037804</v>
      </c>
      <c r="F16" s="30">
        <v>873373.87652122695</v>
      </c>
      <c r="G16" s="30">
        <v>357817.25799450453</v>
      </c>
      <c r="H16" s="30">
        <v>515330.24588692503</v>
      </c>
      <c r="I16" s="30">
        <v>460561.43047129491</v>
      </c>
      <c r="J16" s="30">
        <v>433628.69470308162</v>
      </c>
      <c r="K16" s="30">
        <v>335562.23292968661</v>
      </c>
      <c r="L16" s="30">
        <v>210385.9861363825</v>
      </c>
      <c r="M16" s="30">
        <v>133603.77366278425</v>
      </c>
      <c r="N16" s="30">
        <v>118395.75462939942</v>
      </c>
      <c r="O16" s="30">
        <v>58951.2285828116</v>
      </c>
      <c r="P16" s="30">
        <v>-7305.9916508030801</v>
      </c>
    </row>
    <row r="17" spans="2:16" ht="16" customHeight="1">
      <c r="B17" s="31"/>
      <c r="C17" s="31"/>
      <c r="D17" s="31"/>
      <c r="E17" s="31"/>
      <c r="F17" s="31"/>
      <c r="G17" s="31"/>
      <c r="H17" s="31"/>
      <c r="I17" s="31"/>
      <c r="J17" s="31"/>
      <c r="K17" s="31"/>
      <c r="L17" s="31"/>
      <c r="M17" s="31"/>
      <c r="N17" s="31"/>
      <c r="O17" s="31"/>
      <c r="P17" s="31"/>
    </row>
    <row r="18" spans="2:16" ht="20" customHeight="1">
      <c r="B18" s="11"/>
      <c r="C18" s="11">
        <v>2037</v>
      </c>
      <c r="D18" s="11">
        <v>2038</v>
      </c>
      <c r="E18" s="11">
        <v>2039</v>
      </c>
      <c r="F18" s="11">
        <v>2040</v>
      </c>
      <c r="G18" s="11">
        <v>2041</v>
      </c>
      <c r="H18" s="11">
        <v>2042</v>
      </c>
      <c r="I18" s="11">
        <v>2043</v>
      </c>
      <c r="J18" s="11">
        <v>2044</v>
      </c>
      <c r="K18" s="11">
        <v>2045</v>
      </c>
      <c r="L18" s="11">
        <v>2046</v>
      </c>
      <c r="M18" s="11">
        <v>2047</v>
      </c>
      <c r="N18" s="11">
        <v>2048</v>
      </c>
      <c r="O18" s="11">
        <v>2049</v>
      </c>
      <c r="P18" s="11">
        <v>2050</v>
      </c>
    </row>
    <row r="19" spans="2:16" ht="16" customHeight="1">
      <c r="B19" s="21" t="s">
        <v>85</v>
      </c>
      <c r="C19" s="28">
        <v>-19039.31826600862</v>
      </c>
      <c r="D19" s="28">
        <v>-10841.800141509737</v>
      </c>
      <c r="E19" s="28">
        <v>17125.230534800226</v>
      </c>
      <c r="F19" s="28">
        <v>5373.3329495807493</v>
      </c>
      <c r="G19" s="28">
        <v>0</v>
      </c>
      <c r="H19" s="28">
        <v>0</v>
      </c>
      <c r="I19" s="28">
        <v>0</v>
      </c>
      <c r="J19" s="28">
        <v>0</v>
      </c>
      <c r="K19" s="28">
        <v>0</v>
      </c>
      <c r="L19" s="28">
        <v>0</v>
      </c>
      <c r="M19" s="28">
        <v>0</v>
      </c>
      <c r="N19" s="28">
        <v>0</v>
      </c>
      <c r="O19" s="28">
        <v>0</v>
      </c>
      <c r="P19" s="28">
        <v>0</v>
      </c>
    </row>
    <row r="20" spans="2:16" ht="16" customHeight="1">
      <c r="B20" s="23" t="s">
        <v>86</v>
      </c>
      <c r="C20" s="28">
        <v>148260.28928446863</v>
      </c>
      <c r="D20" s="28">
        <v>167767.62381132692</v>
      </c>
      <c r="E20" s="28">
        <v>42226.942262439807</v>
      </c>
      <c r="F20" s="28">
        <v>12950.811542318343</v>
      </c>
      <c r="G20" s="28">
        <v>0</v>
      </c>
      <c r="H20" s="28">
        <v>0</v>
      </c>
      <c r="I20" s="28">
        <v>0</v>
      </c>
      <c r="J20" s="28">
        <v>0</v>
      </c>
      <c r="K20" s="28">
        <v>0</v>
      </c>
      <c r="L20" s="28">
        <v>0</v>
      </c>
      <c r="M20" s="28">
        <v>0</v>
      </c>
      <c r="N20" s="28">
        <v>0</v>
      </c>
      <c r="O20" s="28">
        <v>0</v>
      </c>
      <c r="P20" s="28">
        <v>0</v>
      </c>
    </row>
    <row r="21" spans="2:16" ht="16" customHeight="1">
      <c r="B21" s="23" t="s">
        <v>87</v>
      </c>
      <c r="C21" s="28">
        <v>167299.60755047726</v>
      </c>
      <c r="D21" s="28">
        <v>178609.42395283666</v>
      </c>
      <c r="E21" s="28">
        <v>25101.71172763958</v>
      </c>
      <c r="F21" s="28">
        <v>7577.4785927375933</v>
      </c>
      <c r="G21" s="28">
        <v>0</v>
      </c>
      <c r="H21" s="28">
        <v>0</v>
      </c>
      <c r="I21" s="28">
        <v>0</v>
      </c>
      <c r="J21" s="28">
        <v>0</v>
      </c>
      <c r="K21" s="28">
        <v>0</v>
      </c>
      <c r="L21" s="28">
        <v>0</v>
      </c>
      <c r="M21" s="28">
        <v>0</v>
      </c>
      <c r="N21" s="28">
        <v>0</v>
      </c>
      <c r="O21" s="28">
        <v>0</v>
      </c>
      <c r="P21" s="28">
        <v>0</v>
      </c>
    </row>
    <row r="22" spans="2:16" ht="16" customHeight="1">
      <c r="B22" s="21" t="s">
        <v>99</v>
      </c>
      <c r="C22" s="28">
        <v>0</v>
      </c>
      <c r="D22" s="28">
        <v>0</v>
      </c>
      <c r="E22" s="28">
        <v>0</v>
      </c>
      <c r="F22" s="28">
        <v>0</v>
      </c>
      <c r="G22" s="28">
        <v>0</v>
      </c>
      <c r="H22" s="28">
        <v>0</v>
      </c>
      <c r="I22" s="28">
        <v>0</v>
      </c>
      <c r="J22" s="28">
        <v>0</v>
      </c>
      <c r="K22" s="28">
        <v>0</v>
      </c>
      <c r="L22" s="28">
        <v>0</v>
      </c>
      <c r="M22" s="28">
        <v>0</v>
      </c>
      <c r="N22" s="28">
        <v>0</v>
      </c>
      <c r="O22" s="28">
        <v>0</v>
      </c>
      <c r="P22" s="28">
        <v>0</v>
      </c>
    </row>
    <row r="23" spans="2:16" ht="16" customHeight="1">
      <c r="B23" s="21" t="s">
        <v>89</v>
      </c>
      <c r="C23" s="28">
        <v>63263.067476092176</v>
      </c>
      <c r="D23" s="28">
        <v>60154.747321593473</v>
      </c>
      <c r="E23" s="28">
        <v>52545.582279762319</v>
      </c>
      <c r="F23" s="28">
        <v>37144.686207875915</v>
      </c>
      <c r="G23" s="28">
        <v>31652.406515875606</v>
      </c>
      <c r="H23" s="28">
        <v>28888.411129798707</v>
      </c>
      <c r="I23" s="28">
        <v>29509.510030472265</v>
      </c>
      <c r="J23" s="28">
        <v>30612.45030646311</v>
      </c>
      <c r="K23" s="28">
        <v>31416.101992660686</v>
      </c>
      <c r="L23" s="28">
        <v>31308.733147451869</v>
      </c>
      <c r="M23" s="28">
        <v>31536.791457637562</v>
      </c>
      <c r="N23" s="28">
        <v>32325.849734492764</v>
      </c>
      <c r="O23" s="28">
        <v>13548.929288032568</v>
      </c>
      <c r="P23" s="28">
        <v>13306.494203790107</v>
      </c>
    </row>
    <row r="24" spans="2:16" ht="16" customHeight="1">
      <c r="B24" s="21" t="s">
        <v>90</v>
      </c>
      <c r="C24" s="28">
        <v>-41055.934026631403</v>
      </c>
      <c r="D24" s="28">
        <v>-54971.314384973506</v>
      </c>
      <c r="E24" s="28">
        <v>-56136.012461211867</v>
      </c>
      <c r="F24" s="28">
        <v>-56777.847339940985</v>
      </c>
      <c r="G24" s="28">
        <v>-57316.042240795112</v>
      </c>
      <c r="H24" s="28">
        <v>-57849.514519364391</v>
      </c>
      <c r="I24" s="28">
        <v>-72798.374908516053</v>
      </c>
      <c r="J24" s="28">
        <v>-73204.718603660993</v>
      </c>
      <c r="K24" s="28">
        <v>-73606.851889250887</v>
      </c>
      <c r="L24" s="28">
        <v>-73980.227908795234</v>
      </c>
      <c r="M24" s="28">
        <v>-74522.428794287916</v>
      </c>
      <c r="N24" s="28">
        <v>-74998.785151043237</v>
      </c>
      <c r="O24" s="28">
        <v>-75291.213578457071</v>
      </c>
      <c r="P24" s="28">
        <v>-75546.812552708754</v>
      </c>
    </row>
    <row r="25" spans="2:16" ht="16" customHeight="1">
      <c r="B25" s="23" t="s">
        <v>86</v>
      </c>
      <c r="C25" s="28">
        <v>0</v>
      </c>
      <c r="D25" s="28">
        <v>0</v>
      </c>
      <c r="E25" s="28">
        <v>0</v>
      </c>
      <c r="F25" s="28">
        <v>0</v>
      </c>
      <c r="G25" s="28">
        <v>0</v>
      </c>
      <c r="H25" s="28">
        <v>0</v>
      </c>
      <c r="I25" s="28">
        <v>0</v>
      </c>
      <c r="J25" s="28">
        <v>0</v>
      </c>
      <c r="K25" s="28">
        <v>0</v>
      </c>
      <c r="L25" s="28">
        <v>0</v>
      </c>
      <c r="M25" s="28">
        <v>0</v>
      </c>
      <c r="N25" s="28">
        <v>0</v>
      </c>
      <c r="O25" s="28">
        <v>0</v>
      </c>
      <c r="P25" s="28">
        <v>0</v>
      </c>
    </row>
    <row r="26" spans="2:16" ht="16" customHeight="1">
      <c r="B26" s="23" t="s">
        <v>87</v>
      </c>
      <c r="C26" s="28">
        <v>41055.934026631403</v>
      </c>
      <c r="D26" s="28">
        <v>54971.314384973506</v>
      </c>
      <c r="E26" s="28">
        <v>56136.012461211867</v>
      </c>
      <c r="F26" s="28">
        <v>56777.847339940985</v>
      </c>
      <c r="G26" s="28">
        <v>57316.042240795112</v>
      </c>
      <c r="H26" s="28">
        <v>57849.514519364391</v>
      </c>
      <c r="I26" s="28">
        <v>72798.374908516053</v>
      </c>
      <c r="J26" s="28">
        <v>73204.718603660993</v>
      </c>
      <c r="K26" s="28">
        <v>73606.851889250887</v>
      </c>
      <c r="L26" s="28">
        <v>73980.227908795234</v>
      </c>
      <c r="M26" s="28">
        <v>74522.428794287916</v>
      </c>
      <c r="N26" s="28">
        <v>74998.785151043237</v>
      </c>
      <c r="O26" s="28">
        <v>75291.213578457071</v>
      </c>
      <c r="P26" s="28">
        <v>75546.812552708754</v>
      </c>
    </row>
    <row r="27" spans="2:16" ht="16" customHeight="1">
      <c r="B27" s="21" t="s">
        <v>91</v>
      </c>
      <c r="C27" s="28">
        <v>-2711.5055878599874</v>
      </c>
      <c r="D27" s="28">
        <v>-2689.8260256151307</v>
      </c>
      <c r="E27" s="28">
        <v>-2668.58544424399</v>
      </c>
      <c r="F27" s="28">
        <v>-2647.7752424070213</v>
      </c>
      <c r="G27" s="28">
        <v>-2627.3869874211005</v>
      </c>
      <c r="H27" s="28">
        <v>-2607.412411952535</v>
      </c>
      <c r="I27" s="28">
        <v>-2587.8434107749176</v>
      </c>
      <c r="J27" s="28">
        <v>-2568.6720375905634</v>
      </c>
      <c r="K27" s="28">
        <v>-1761.85902455015</v>
      </c>
      <c r="L27" s="28">
        <v>0</v>
      </c>
      <c r="M27" s="28">
        <v>0</v>
      </c>
      <c r="N27" s="28">
        <v>0</v>
      </c>
      <c r="O27" s="28">
        <v>0</v>
      </c>
      <c r="P27" s="28">
        <v>0</v>
      </c>
    </row>
    <row r="28" spans="2:16" ht="16" customHeight="1">
      <c r="B28" s="23" t="s">
        <v>86</v>
      </c>
      <c r="C28" s="28">
        <v>0</v>
      </c>
      <c r="D28" s="28">
        <v>0</v>
      </c>
      <c r="E28" s="28">
        <v>0</v>
      </c>
      <c r="F28" s="28">
        <v>0</v>
      </c>
      <c r="G28" s="28">
        <v>0</v>
      </c>
      <c r="H28" s="28">
        <v>0</v>
      </c>
      <c r="I28" s="28">
        <v>0</v>
      </c>
      <c r="J28" s="28">
        <v>0</v>
      </c>
      <c r="K28" s="28">
        <v>0</v>
      </c>
      <c r="L28" s="28">
        <v>0</v>
      </c>
      <c r="M28" s="28">
        <v>0</v>
      </c>
      <c r="N28" s="28">
        <v>0</v>
      </c>
      <c r="O28" s="28">
        <v>0</v>
      </c>
      <c r="P28" s="28">
        <v>0</v>
      </c>
    </row>
    <row r="29" spans="2:16" ht="16" customHeight="1">
      <c r="B29" s="23" t="s">
        <v>87</v>
      </c>
      <c r="C29" s="28">
        <v>2711.5055878599874</v>
      </c>
      <c r="D29" s="28">
        <v>2689.8260256151307</v>
      </c>
      <c r="E29" s="28">
        <v>2668.58544424399</v>
      </c>
      <c r="F29" s="28">
        <v>2647.7752424070213</v>
      </c>
      <c r="G29" s="28">
        <v>2627.3869874211005</v>
      </c>
      <c r="H29" s="28">
        <v>2607.412411952535</v>
      </c>
      <c r="I29" s="28">
        <v>2587.8434107749176</v>
      </c>
      <c r="J29" s="28">
        <v>2568.6720375905634</v>
      </c>
      <c r="K29" s="28">
        <v>1761.85902455015</v>
      </c>
      <c r="L29" s="28">
        <v>0</v>
      </c>
      <c r="M29" s="28">
        <v>0</v>
      </c>
      <c r="N29" s="28">
        <v>0</v>
      </c>
      <c r="O29" s="28">
        <v>0</v>
      </c>
      <c r="P29" s="28">
        <v>0</v>
      </c>
    </row>
    <row r="30" spans="2:16" ht="16" customHeight="1">
      <c r="B30" s="13" t="s">
        <v>56</v>
      </c>
      <c r="C30" s="30">
        <v>456.30959559216353</v>
      </c>
      <c r="D30" s="30">
        <v>-8348.1932305049031</v>
      </c>
      <c r="E30" s="30">
        <v>10866.214909106689</v>
      </c>
      <c r="F30" s="30">
        <v>-16907.603424891342</v>
      </c>
      <c r="G30" s="30">
        <v>-28291.022712340608</v>
      </c>
      <c r="H30" s="30">
        <v>-31568.515801518221</v>
      </c>
      <c r="I30" s="30">
        <v>-45876.708288818707</v>
      </c>
      <c r="J30" s="30">
        <v>-45160.940334788436</v>
      </c>
      <c r="K30" s="30">
        <v>-43952.60892114036</v>
      </c>
      <c r="L30" s="30">
        <v>-42671.494761343361</v>
      </c>
      <c r="M30" s="30">
        <v>-42985.637336650354</v>
      </c>
      <c r="N30" s="30">
        <v>-42672.935416550477</v>
      </c>
      <c r="O30" s="30">
        <v>-61742.284290424504</v>
      </c>
      <c r="P30" s="30">
        <v>-62240.318348918649</v>
      </c>
    </row>
    <row r="31" spans="2:16" ht="16" customHeight="1">
      <c r="B31" s="32"/>
      <c r="C31" s="33"/>
      <c r="D31" s="33"/>
      <c r="E31" s="33"/>
      <c r="F31" s="33"/>
      <c r="G31" s="33"/>
      <c r="H31" s="33"/>
      <c r="I31" s="33"/>
      <c r="J31" s="33"/>
      <c r="K31" s="33"/>
      <c r="L31" s="33"/>
      <c r="M31" s="33"/>
      <c r="N31" s="33"/>
      <c r="O31" s="33"/>
      <c r="P31" s="34"/>
    </row>
    <row r="32" spans="2:16" ht="20" customHeight="1">
      <c r="B32" s="11"/>
      <c r="C32" s="11">
        <v>2051</v>
      </c>
      <c r="D32" s="11">
        <v>2052</v>
      </c>
      <c r="E32" s="11">
        <v>2053</v>
      </c>
      <c r="F32" s="11">
        <v>2054</v>
      </c>
      <c r="G32" s="11">
        <v>2055</v>
      </c>
      <c r="H32" s="11">
        <v>2056</v>
      </c>
      <c r="I32" s="11">
        <v>2057</v>
      </c>
      <c r="J32" s="11">
        <v>2058</v>
      </c>
      <c r="K32" s="11">
        <v>2059</v>
      </c>
      <c r="L32" s="11">
        <v>2060</v>
      </c>
      <c r="M32" s="11">
        <v>2061</v>
      </c>
      <c r="N32" s="11">
        <v>2062</v>
      </c>
    </row>
    <row r="33" spans="2:16" ht="16" customHeight="1">
      <c r="B33" s="21" t="s">
        <v>85</v>
      </c>
      <c r="C33" s="28">
        <v>0</v>
      </c>
      <c r="D33" s="28">
        <v>0</v>
      </c>
      <c r="E33" s="28">
        <v>0</v>
      </c>
      <c r="F33" s="28">
        <v>0</v>
      </c>
      <c r="G33" s="28">
        <v>0</v>
      </c>
      <c r="H33" s="28">
        <v>0</v>
      </c>
      <c r="I33" s="28">
        <v>0</v>
      </c>
      <c r="J33" s="28">
        <v>0</v>
      </c>
      <c r="K33" s="28">
        <v>0</v>
      </c>
      <c r="L33" s="28">
        <v>0</v>
      </c>
      <c r="M33" s="28">
        <v>0</v>
      </c>
      <c r="N33" s="28">
        <v>0</v>
      </c>
    </row>
    <row r="34" spans="2:16" ht="16" customHeight="1">
      <c r="B34" s="23" t="s">
        <v>86</v>
      </c>
      <c r="C34" s="28">
        <v>0</v>
      </c>
      <c r="D34" s="28">
        <v>0</v>
      </c>
      <c r="E34" s="28">
        <v>0</v>
      </c>
      <c r="F34" s="28">
        <v>0</v>
      </c>
      <c r="G34" s="28">
        <v>0</v>
      </c>
      <c r="H34" s="28">
        <v>0</v>
      </c>
      <c r="I34" s="28">
        <v>0</v>
      </c>
      <c r="J34" s="28">
        <v>0</v>
      </c>
      <c r="K34" s="28">
        <v>0</v>
      </c>
      <c r="L34" s="28">
        <v>0</v>
      </c>
      <c r="M34" s="28">
        <v>0</v>
      </c>
      <c r="N34" s="28">
        <v>0</v>
      </c>
    </row>
    <row r="35" spans="2:16" ht="16" customHeight="1">
      <c r="B35" s="23" t="s">
        <v>87</v>
      </c>
      <c r="C35" s="28">
        <v>0</v>
      </c>
      <c r="D35" s="28">
        <v>0</v>
      </c>
      <c r="E35" s="28">
        <v>0</v>
      </c>
      <c r="F35" s="28">
        <v>0</v>
      </c>
      <c r="G35" s="28">
        <v>0</v>
      </c>
      <c r="H35" s="28">
        <v>0</v>
      </c>
      <c r="I35" s="28">
        <v>0</v>
      </c>
      <c r="J35" s="28">
        <v>0</v>
      </c>
      <c r="K35" s="28">
        <v>0</v>
      </c>
      <c r="L35" s="28">
        <v>0</v>
      </c>
      <c r="M35" s="28">
        <v>0</v>
      </c>
      <c r="N35" s="28">
        <v>0</v>
      </c>
    </row>
    <row r="36" spans="2:16" ht="16" customHeight="1">
      <c r="B36" s="21" t="s">
        <v>99</v>
      </c>
      <c r="C36" s="28">
        <v>0</v>
      </c>
      <c r="D36" s="28">
        <v>0</v>
      </c>
      <c r="E36" s="28">
        <v>0</v>
      </c>
      <c r="F36" s="28">
        <v>0</v>
      </c>
      <c r="G36" s="28">
        <v>0</v>
      </c>
      <c r="H36" s="28">
        <v>0</v>
      </c>
      <c r="I36" s="28">
        <v>0</v>
      </c>
      <c r="J36" s="28">
        <v>0</v>
      </c>
      <c r="K36" s="28">
        <v>0</v>
      </c>
      <c r="L36" s="28">
        <v>0</v>
      </c>
      <c r="M36" s="28">
        <v>0</v>
      </c>
      <c r="N36" s="28">
        <v>0</v>
      </c>
    </row>
    <row r="37" spans="2:16" ht="16" customHeight="1">
      <c r="B37" s="21" t="s">
        <v>89</v>
      </c>
      <c r="C37" s="28">
        <v>15603.823639350385</v>
      </c>
      <c r="D37" s="28">
        <v>13682.180669038531</v>
      </c>
      <c r="E37" s="28">
        <v>13754.884940607566</v>
      </c>
      <c r="F37" s="28">
        <v>0</v>
      </c>
      <c r="G37" s="28">
        <v>0</v>
      </c>
      <c r="H37" s="28">
        <v>0</v>
      </c>
      <c r="I37" s="28">
        <v>0</v>
      </c>
      <c r="J37" s="28">
        <v>0</v>
      </c>
      <c r="K37" s="28">
        <v>0</v>
      </c>
      <c r="L37" s="28">
        <v>0</v>
      </c>
      <c r="M37" s="28">
        <v>0</v>
      </c>
      <c r="N37" s="28">
        <v>0</v>
      </c>
    </row>
    <row r="38" spans="2:16" ht="16" customHeight="1">
      <c r="B38" s="21" t="s">
        <v>90</v>
      </c>
      <c r="C38" s="28">
        <v>-75770.1250976749</v>
      </c>
      <c r="D38" s="28">
        <v>-75984.737048851093</v>
      </c>
      <c r="E38" s="28">
        <v>-152331.1660762112</v>
      </c>
      <c r="F38" s="28">
        <v>-152653.31293320743</v>
      </c>
      <c r="G38" s="28">
        <v>-152925.86598149082</v>
      </c>
      <c r="H38" s="28">
        <v>-153940.66659893069</v>
      </c>
      <c r="I38" s="28">
        <v>-154885.44757573222</v>
      </c>
      <c r="J38" s="28">
        <v>-155213.91536545302</v>
      </c>
      <c r="K38" s="28">
        <v>-155447.92964751684</v>
      </c>
      <c r="L38" s="28">
        <v>-155658.82020197978</v>
      </c>
      <c r="M38" s="28">
        <v>-155824.40073879418</v>
      </c>
      <c r="N38" s="28">
        <v>-155953.03229370023</v>
      </c>
    </row>
    <row r="39" spans="2:16" ht="16" customHeight="1">
      <c r="B39" s="23" t="s">
        <v>86</v>
      </c>
      <c r="C39" s="28">
        <v>0</v>
      </c>
      <c r="D39" s="28">
        <v>0</v>
      </c>
      <c r="E39" s="28">
        <v>0</v>
      </c>
      <c r="F39" s="28">
        <v>0</v>
      </c>
      <c r="G39" s="28">
        <v>0</v>
      </c>
      <c r="H39" s="28">
        <v>0</v>
      </c>
      <c r="I39" s="28">
        <v>0</v>
      </c>
      <c r="J39" s="28">
        <v>0</v>
      </c>
      <c r="K39" s="28">
        <v>0</v>
      </c>
      <c r="L39" s="28">
        <v>0</v>
      </c>
      <c r="M39" s="28">
        <v>0</v>
      </c>
      <c r="N39" s="28">
        <v>0</v>
      </c>
    </row>
    <row r="40" spans="2:16" ht="16" customHeight="1">
      <c r="B40" s="23" t="s">
        <v>87</v>
      </c>
      <c r="C40" s="28">
        <v>75770.1250976749</v>
      </c>
      <c r="D40" s="28">
        <v>75984.737048851093</v>
      </c>
      <c r="E40" s="28">
        <v>152331.1660762112</v>
      </c>
      <c r="F40" s="28">
        <v>152653.31293320743</v>
      </c>
      <c r="G40" s="28">
        <v>152925.86598149082</v>
      </c>
      <c r="H40" s="28">
        <v>153940.66659893069</v>
      </c>
      <c r="I40" s="28">
        <v>154885.44757573222</v>
      </c>
      <c r="J40" s="28">
        <v>155213.91536545302</v>
      </c>
      <c r="K40" s="28">
        <v>155447.92964751684</v>
      </c>
      <c r="L40" s="28">
        <v>155658.82020197978</v>
      </c>
      <c r="M40" s="28">
        <v>155824.40073879418</v>
      </c>
      <c r="N40" s="28">
        <v>155953.03229370023</v>
      </c>
    </row>
    <row r="41" spans="2:16" ht="16" customHeight="1">
      <c r="B41" s="21" t="s">
        <v>91</v>
      </c>
      <c r="C41" s="28">
        <v>0</v>
      </c>
      <c r="D41" s="28">
        <v>0</v>
      </c>
      <c r="E41" s="28">
        <v>0</v>
      </c>
      <c r="F41" s="28">
        <v>0</v>
      </c>
      <c r="G41" s="28">
        <v>0</v>
      </c>
      <c r="H41" s="28">
        <v>0</v>
      </c>
      <c r="I41" s="28">
        <v>0</v>
      </c>
      <c r="J41" s="28">
        <v>0</v>
      </c>
      <c r="K41" s="28">
        <v>0</v>
      </c>
      <c r="L41" s="28">
        <v>0</v>
      </c>
      <c r="M41" s="28">
        <v>0</v>
      </c>
      <c r="N41" s="28">
        <v>0</v>
      </c>
    </row>
    <row r="42" spans="2:16" ht="16" customHeight="1">
      <c r="B42" s="23" t="s">
        <v>86</v>
      </c>
      <c r="C42" s="28">
        <v>0</v>
      </c>
      <c r="D42" s="28">
        <v>0</v>
      </c>
      <c r="E42" s="28">
        <v>0</v>
      </c>
      <c r="F42" s="28">
        <v>0</v>
      </c>
      <c r="G42" s="28">
        <v>0</v>
      </c>
      <c r="H42" s="28">
        <v>0</v>
      </c>
      <c r="I42" s="28">
        <v>0</v>
      </c>
      <c r="J42" s="28">
        <v>0</v>
      </c>
      <c r="K42" s="28">
        <v>0</v>
      </c>
      <c r="L42" s="28">
        <v>0</v>
      </c>
      <c r="M42" s="28">
        <v>0</v>
      </c>
      <c r="N42" s="28">
        <v>0</v>
      </c>
    </row>
    <row r="43" spans="2:16" ht="16" customHeight="1">
      <c r="B43" s="23" t="s">
        <v>87</v>
      </c>
      <c r="C43" s="28">
        <v>0</v>
      </c>
      <c r="D43" s="28">
        <v>0</v>
      </c>
      <c r="E43" s="28">
        <v>0</v>
      </c>
      <c r="F43" s="28">
        <v>0</v>
      </c>
      <c r="G43" s="28">
        <v>0</v>
      </c>
      <c r="H43" s="28">
        <v>0</v>
      </c>
      <c r="I43" s="28">
        <v>0</v>
      </c>
      <c r="J43" s="28">
        <v>0</v>
      </c>
      <c r="K43" s="28">
        <v>0</v>
      </c>
      <c r="L43" s="28">
        <v>0</v>
      </c>
      <c r="M43" s="28">
        <v>0</v>
      </c>
      <c r="N43" s="28">
        <v>0</v>
      </c>
    </row>
    <row r="44" spans="2:16" ht="16" customHeight="1">
      <c r="B44" s="13" t="s">
        <v>56</v>
      </c>
      <c r="C44" s="30">
        <v>-60166.301458324517</v>
      </c>
      <c r="D44" s="30">
        <v>-62302.556379812566</v>
      </c>
      <c r="E44" s="30">
        <v>-138576.28113560364</v>
      </c>
      <c r="F44" s="30">
        <v>-152653.31293320743</v>
      </c>
      <c r="G44" s="30">
        <v>-152925.86598149082</v>
      </c>
      <c r="H44" s="30">
        <v>-153940.66659893069</v>
      </c>
      <c r="I44" s="30">
        <v>-154885.44757573222</v>
      </c>
      <c r="J44" s="30">
        <v>-155213.91536545302</v>
      </c>
      <c r="K44" s="30">
        <v>-155447.92964751684</v>
      </c>
      <c r="L44" s="30">
        <v>-155658.82020197978</v>
      </c>
      <c r="M44" s="30">
        <v>-155824.40073879418</v>
      </c>
      <c r="N44" s="30">
        <v>-155953.03229370023</v>
      </c>
    </row>
    <row r="45" spans="2:16" ht="54" customHeight="1">
      <c r="B45" s="763" t="s">
        <v>5731</v>
      </c>
      <c r="C45" s="763"/>
      <c r="D45" s="763"/>
      <c r="E45" s="763"/>
      <c r="F45" s="763"/>
      <c r="G45" s="763"/>
      <c r="H45" s="763"/>
      <c r="I45" s="763"/>
      <c r="J45" s="763"/>
      <c r="K45" s="763"/>
      <c r="L45" s="763"/>
      <c r="M45" s="763"/>
      <c r="N45" s="763"/>
      <c r="O45" s="763"/>
      <c r="P45" s="763"/>
    </row>
    <row r="46" spans="2:16"/>
    <row r="47" spans="2:16" hidden="1"/>
    <row r="48" spans="2:16"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t="69.75" hidden="1" customHeight="1"/>
    <row r="75" hidden="1"/>
  </sheetData>
  <mergeCells count="2">
    <mergeCell ref="B45:P45"/>
    <mergeCell ref="B3:P3"/>
  </mergeCells>
  <pageMargins left="0.7" right="0.7" top="0.75" bottom="0.75" header="0.3" footer="0.3"/>
  <drawing r:id="rId1"/>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A93E2-3627-433E-8CDA-D333C6233BE4}">
  <sheetPr codeName="Folha172">
    <tabColor rgb="FF0035BA"/>
    <pageSetUpPr fitToPage="1"/>
  </sheetPr>
  <dimension ref="A1:Q30"/>
  <sheetViews>
    <sheetView showGridLines="0" zoomScaleNormal="100" workbookViewId="0">
      <selection activeCell="B3" sqref="B3:K3"/>
    </sheetView>
  </sheetViews>
  <sheetFormatPr baseColWidth="10" defaultColWidth="0" defaultRowHeight="14" zeroHeight="1"/>
  <cols>
    <col min="1" max="1" width="8.5" style="244" customWidth="1"/>
    <col min="2" max="2" width="10" style="244" customWidth="1"/>
    <col min="3" max="3" width="46.83203125" style="244" bestFit="1" customWidth="1"/>
    <col min="4" max="4" width="10.33203125" style="244" customWidth="1"/>
    <col min="5" max="5" width="7" style="244" customWidth="1"/>
    <col min="6" max="6" width="10.33203125" style="244" customWidth="1"/>
    <col min="7" max="7" width="7" style="244" customWidth="1"/>
    <col min="8" max="8" width="10.33203125" style="244" customWidth="1"/>
    <col min="9" max="9" width="7" style="244" customWidth="1"/>
    <col min="10" max="10" width="10.33203125" style="244" customWidth="1"/>
    <col min="11" max="11" width="7" style="244" customWidth="1"/>
    <col min="12" max="12" width="8.5" style="203" customWidth="1"/>
    <col min="13" max="17" width="0" style="244" hidden="1" customWidth="1"/>
    <col min="18" max="16384" width="8.5" style="244" hidden="1"/>
  </cols>
  <sheetData>
    <row r="1" spans="1:17" customFormat="1" ht="100" customHeight="1">
      <c r="A1" s="42" t="s">
        <v>50</v>
      </c>
    </row>
    <row r="2" spans="1:17" s="9" customFormat="1" ht="16">
      <c r="B2" s="9" t="s">
        <v>5425</v>
      </c>
    </row>
    <row r="3" spans="1:17" s="10" customFormat="1" ht="11">
      <c r="B3" s="790" t="s">
        <v>51</v>
      </c>
      <c r="C3" s="790"/>
      <c r="D3" s="790"/>
      <c r="E3" s="790"/>
      <c r="F3" s="790"/>
      <c r="G3" s="790"/>
      <c r="H3" s="790"/>
      <c r="I3" s="790"/>
      <c r="J3" s="790"/>
      <c r="K3" s="790"/>
    </row>
    <row r="4" spans="1:17" ht="12.75" customHeight="1">
      <c r="B4" s="797" t="s">
        <v>1364</v>
      </c>
      <c r="C4" s="797" t="s">
        <v>1365</v>
      </c>
      <c r="D4" s="797">
        <v>2021</v>
      </c>
      <c r="E4" s="827"/>
      <c r="F4" s="797">
        <v>2022</v>
      </c>
      <c r="G4" s="827"/>
      <c r="H4" s="797">
        <v>2023</v>
      </c>
      <c r="I4" s="827"/>
      <c r="J4" s="797" t="s">
        <v>1154</v>
      </c>
      <c r="K4" s="797"/>
      <c r="M4" s="203"/>
      <c r="N4" s="203"/>
      <c r="O4" s="203"/>
      <c r="P4" s="203"/>
    </row>
    <row r="5" spans="1:17" ht="12.75" customHeight="1">
      <c r="B5" s="797"/>
      <c r="C5" s="797"/>
      <c r="D5" s="827"/>
      <c r="E5" s="827"/>
      <c r="F5" s="827"/>
      <c r="G5" s="827"/>
      <c r="H5" s="827"/>
      <c r="I5" s="827"/>
      <c r="J5" s="797"/>
      <c r="K5" s="797"/>
      <c r="M5" s="203"/>
      <c r="N5" s="203"/>
      <c r="O5" s="203"/>
      <c r="P5" s="203"/>
    </row>
    <row r="6" spans="1:17" ht="12.75" customHeight="1">
      <c r="B6" s="797"/>
      <c r="C6" s="797"/>
      <c r="D6" s="11" t="s">
        <v>83</v>
      </c>
      <c r="E6" s="11" t="s">
        <v>84</v>
      </c>
      <c r="F6" s="11" t="s">
        <v>83</v>
      </c>
      <c r="G6" s="11" t="s">
        <v>84</v>
      </c>
      <c r="H6" s="11" t="s">
        <v>83</v>
      </c>
      <c r="I6" s="11" t="s">
        <v>84</v>
      </c>
      <c r="J6" s="11" t="s">
        <v>83</v>
      </c>
      <c r="K6" s="11" t="s">
        <v>84</v>
      </c>
      <c r="M6" s="203"/>
      <c r="N6" s="203"/>
      <c r="O6" s="203"/>
      <c r="P6" s="203"/>
      <c r="Q6" s="203"/>
    </row>
    <row r="7" spans="1:17" ht="12.75" customHeight="1">
      <c r="B7" s="43" t="s">
        <v>1155</v>
      </c>
      <c r="C7" s="43" t="s">
        <v>1156</v>
      </c>
      <c r="D7" s="24">
        <v>0</v>
      </c>
      <c r="E7" s="24" t="s">
        <v>1148</v>
      </c>
      <c r="F7" s="24">
        <v>0</v>
      </c>
      <c r="G7" s="24" t="s">
        <v>1148</v>
      </c>
      <c r="H7" s="24">
        <v>0</v>
      </c>
      <c r="I7" s="24" t="s">
        <v>1148</v>
      </c>
      <c r="J7" s="24">
        <v>0</v>
      </c>
      <c r="K7" s="24" t="s">
        <v>1148</v>
      </c>
      <c r="M7" s="254"/>
      <c r="N7" s="255"/>
      <c r="O7" s="203"/>
      <c r="P7" s="203"/>
      <c r="Q7" s="203"/>
    </row>
    <row r="8" spans="1:17" ht="12.75" customHeight="1">
      <c r="B8" s="43" t="s">
        <v>1157</v>
      </c>
      <c r="C8" s="43" t="s">
        <v>1158</v>
      </c>
      <c r="D8" s="24">
        <v>0</v>
      </c>
      <c r="E8" s="24" t="s">
        <v>1148</v>
      </c>
      <c r="F8" s="24">
        <v>0</v>
      </c>
      <c r="G8" s="24" t="s">
        <v>1148</v>
      </c>
      <c r="H8" s="24">
        <v>0</v>
      </c>
      <c r="I8" s="24" t="s">
        <v>1148</v>
      </c>
      <c r="J8" s="24">
        <v>0</v>
      </c>
      <c r="K8" s="24" t="s">
        <v>1148</v>
      </c>
      <c r="M8" s="254"/>
      <c r="N8" s="255"/>
      <c r="O8" s="203"/>
      <c r="P8" s="203"/>
      <c r="Q8" s="203"/>
    </row>
    <row r="9" spans="1:17" ht="12.75" customHeight="1">
      <c r="B9" s="43" t="s">
        <v>1159</v>
      </c>
      <c r="C9" s="43" t="s">
        <v>1160</v>
      </c>
      <c r="D9" s="24">
        <v>0</v>
      </c>
      <c r="E9" s="24" t="s">
        <v>1148</v>
      </c>
      <c r="F9" s="24">
        <v>0</v>
      </c>
      <c r="G9" s="24" t="s">
        <v>1148</v>
      </c>
      <c r="H9" s="24">
        <v>0</v>
      </c>
      <c r="I9" s="24" t="s">
        <v>1148</v>
      </c>
      <c r="J9" s="24">
        <v>0</v>
      </c>
      <c r="K9" s="24" t="s">
        <v>1148</v>
      </c>
      <c r="M9" s="254"/>
      <c r="N9" s="255"/>
      <c r="O9" s="203"/>
      <c r="P9" s="203"/>
      <c r="Q9" s="203"/>
    </row>
    <row r="10" spans="1:17" ht="12.75" customHeight="1">
      <c r="B10" s="43" t="s">
        <v>1161</v>
      </c>
      <c r="C10" s="43" t="s">
        <v>1162</v>
      </c>
      <c r="D10" s="24">
        <v>4.31557309</v>
      </c>
      <c r="E10" s="24">
        <v>31.486514121745497</v>
      </c>
      <c r="F10" s="24">
        <v>1.2337092299999999</v>
      </c>
      <c r="G10" s="24">
        <v>8.4596113507394861</v>
      </c>
      <c r="H10" s="24">
        <v>1.2447096201458021</v>
      </c>
      <c r="I10" s="24">
        <v>7.8501034439595916</v>
      </c>
      <c r="J10" s="24">
        <v>1.100039014580223E-2</v>
      </c>
      <c r="K10" s="24">
        <v>0.8916517667458993</v>
      </c>
      <c r="M10" s="254"/>
      <c r="N10" s="255"/>
      <c r="O10" s="203"/>
      <c r="P10" s="203"/>
      <c r="Q10" s="203"/>
    </row>
    <row r="11" spans="1:17" ht="12.75" customHeight="1">
      <c r="B11" s="148" t="s">
        <v>1163</v>
      </c>
      <c r="C11" s="148" t="s">
        <v>1164</v>
      </c>
      <c r="D11" s="24">
        <v>0</v>
      </c>
      <c r="E11" s="24" t="s">
        <v>1148</v>
      </c>
      <c r="F11" s="24">
        <v>0</v>
      </c>
      <c r="G11" s="24" t="s">
        <v>1148</v>
      </c>
      <c r="H11" s="24">
        <v>0</v>
      </c>
      <c r="I11" s="24" t="s">
        <v>1148</v>
      </c>
      <c r="J11" s="24">
        <v>0</v>
      </c>
      <c r="K11" s="24" t="s">
        <v>1148</v>
      </c>
      <c r="M11" s="254"/>
      <c r="N11" s="255"/>
      <c r="O11" s="203"/>
      <c r="P11" s="203"/>
      <c r="Q11" s="203"/>
    </row>
    <row r="12" spans="1:17" ht="12.75" customHeight="1">
      <c r="B12" s="148" t="s">
        <v>1165</v>
      </c>
      <c r="C12" s="148" t="s">
        <v>1166</v>
      </c>
      <c r="D12" s="24">
        <v>0</v>
      </c>
      <c r="E12" s="24" t="s">
        <v>1148</v>
      </c>
      <c r="F12" s="24">
        <v>0</v>
      </c>
      <c r="G12" s="24" t="s">
        <v>1148</v>
      </c>
      <c r="H12" s="24">
        <v>0</v>
      </c>
      <c r="I12" s="24" t="s">
        <v>1148</v>
      </c>
      <c r="J12" s="24">
        <v>0</v>
      </c>
      <c r="K12" s="24" t="s">
        <v>1148</v>
      </c>
      <c r="M12" s="254"/>
      <c r="N12" s="255"/>
      <c r="O12" s="203"/>
      <c r="P12" s="203"/>
      <c r="Q12" s="203"/>
    </row>
    <row r="13" spans="1:17" ht="12.75" customHeight="1">
      <c r="B13" s="148" t="s">
        <v>1167</v>
      </c>
      <c r="C13" s="148" t="s">
        <v>1168</v>
      </c>
      <c r="D13" s="24">
        <v>0</v>
      </c>
      <c r="E13" s="24" t="s">
        <v>1148</v>
      </c>
      <c r="F13" s="24">
        <v>0</v>
      </c>
      <c r="G13" s="24" t="s">
        <v>1148</v>
      </c>
      <c r="H13" s="24">
        <v>0</v>
      </c>
      <c r="I13" s="24" t="s">
        <v>1148</v>
      </c>
      <c r="J13" s="24">
        <v>0</v>
      </c>
      <c r="K13" s="24" t="s">
        <v>1148</v>
      </c>
      <c r="M13" s="254"/>
      <c r="N13" s="255"/>
      <c r="O13" s="203"/>
      <c r="P13" s="203"/>
      <c r="Q13" s="203"/>
    </row>
    <row r="14" spans="1:17" ht="12.75" customHeight="1">
      <c r="B14" s="148" t="s">
        <v>1169</v>
      </c>
      <c r="C14" s="148" t="s">
        <v>1170</v>
      </c>
      <c r="D14" s="24">
        <v>0</v>
      </c>
      <c r="E14" s="24" t="s">
        <v>1148</v>
      </c>
      <c r="F14" s="24">
        <v>0</v>
      </c>
      <c r="G14" s="24" t="s">
        <v>1148</v>
      </c>
      <c r="H14" s="24">
        <v>0</v>
      </c>
      <c r="I14" s="24" t="s">
        <v>1148</v>
      </c>
      <c r="J14" s="24">
        <v>0</v>
      </c>
      <c r="K14" s="24" t="s">
        <v>1148</v>
      </c>
      <c r="M14" s="254"/>
      <c r="N14" s="255"/>
      <c r="O14" s="203"/>
      <c r="P14" s="203"/>
      <c r="Q14" s="203"/>
    </row>
    <row r="15" spans="1:17" ht="12.75" customHeight="1">
      <c r="B15" s="148" t="s">
        <v>1171</v>
      </c>
      <c r="C15" s="148" t="s">
        <v>1172</v>
      </c>
      <c r="D15" s="24">
        <v>0</v>
      </c>
      <c r="E15" s="24" t="s">
        <v>1148</v>
      </c>
      <c r="F15" s="24">
        <v>0</v>
      </c>
      <c r="G15" s="24" t="s">
        <v>1148</v>
      </c>
      <c r="H15" s="24">
        <v>0</v>
      </c>
      <c r="I15" s="24" t="s">
        <v>1148</v>
      </c>
      <c r="J15" s="24">
        <v>0</v>
      </c>
      <c r="K15" s="24" t="s">
        <v>1148</v>
      </c>
      <c r="M15" s="254"/>
      <c r="N15" s="255"/>
      <c r="O15" s="203"/>
      <c r="P15" s="203"/>
      <c r="Q15" s="203"/>
    </row>
    <row r="16" spans="1:17" ht="12.75" customHeight="1">
      <c r="B16" s="148" t="s">
        <v>1173</v>
      </c>
      <c r="C16" s="148" t="s">
        <v>1174</v>
      </c>
      <c r="D16" s="24">
        <v>0</v>
      </c>
      <c r="E16" s="24" t="s">
        <v>1148</v>
      </c>
      <c r="F16" s="24">
        <v>0</v>
      </c>
      <c r="G16" s="24" t="s">
        <v>1148</v>
      </c>
      <c r="H16" s="24">
        <v>0</v>
      </c>
      <c r="I16" s="24" t="s">
        <v>1148</v>
      </c>
      <c r="J16" s="24">
        <v>0</v>
      </c>
      <c r="K16" s="24" t="s">
        <v>1148</v>
      </c>
      <c r="M16" s="254"/>
      <c r="N16" s="255"/>
      <c r="O16" s="203"/>
      <c r="P16" s="203"/>
      <c r="Q16" s="203"/>
    </row>
    <row r="17" spans="2:17" ht="12.75" customHeight="1">
      <c r="B17" s="148" t="s">
        <v>1175</v>
      </c>
      <c r="C17" s="148" t="s">
        <v>1176</v>
      </c>
      <c r="D17" s="24">
        <v>0</v>
      </c>
      <c r="E17" s="24" t="s">
        <v>1148</v>
      </c>
      <c r="F17" s="24">
        <v>0</v>
      </c>
      <c r="G17" s="24" t="s">
        <v>1148</v>
      </c>
      <c r="H17" s="24">
        <v>1.6780559951782202E-2</v>
      </c>
      <c r="I17" s="24">
        <v>0.10583121503762898</v>
      </c>
      <c r="J17" s="24">
        <v>1.6780559951782202E-2</v>
      </c>
      <c r="K17" s="24" t="s">
        <v>1148</v>
      </c>
      <c r="M17" s="254"/>
      <c r="N17" s="255"/>
      <c r="O17" s="203"/>
      <c r="P17" s="203"/>
      <c r="Q17" s="203"/>
    </row>
    <row r="18" spans="2:17" ht="12.75" customHeight="1">
      <c r="B18" s="148" t="s">
        <v>1177</v>
      </c>
      <c r="C18" s="148" t="s">
        <v>1178</v>
      </c>
      <c r="D18" s="24">
        <v>1.24433248</v>
      </c>
      <c r="E18" s="24">
        <v>9.0786765480703728</v>
      </c>
      <c r="F18" s="24">
        <v>1.2337092299999999</v>
      </c>
      <c r="G18" s="24">
        <v>8.4596113507394861</v>
      </c>
      <c r="H18" s="24">
        <v>1.2279290601940198</v>
      </c>
      <c r="I18" s="24">
        <v>7.744272228921961</v>
      </c>
      <c r="J18" s="24">
        <v>-5.7801698059800621E-3</v>
      </c>
      <c r="K18" s="24">
        <v>-0.46851962078455578</v>
      </c>
      <c r="M18" s="254"/>
      <c r="N18" s="255"/>
      <c r="O18" s="203"/>
      <c r="P18" s="203"/>
      <c r="Q18" s="203"/>
    </row>
    <row r="19" spans="2:17" ht="12.75" customHeight="1">
      <c r="B19" s="148" t="s">
        <v>1179</v>
      </c>
      <c r="C19" s="148" t="s">
        <v>704</v>
      </c>
      <c r="D19" s="24">
        <v>3.0712406099999998</v>
      </c>
      <c r="E19" s="24">
        <v>22.407837573675124</v>
      </c>
      <c r="F19" s="24">
        <v>0</v>
      </c>
      <c r="G19" s="24" t="s">
        <v>1148</v>
      </c>
      <c r="H19" s="24">
        <v>0</v>
      </c>
      <c r="I19" s="24" t="s">
        <v>1148</v>
      </c>
      <c r="J19" s="24">
        <v>0</v>
      </c>
      <c r="K19" s="24" t="s">
        <v>1148</v>
      </c>
      <c r="M19" s="254"/>
      <c r="N19" s="255"/>
      <c r="O19" s="203"/>
      <c r="P19" s="203"/>
      <c r="Q19" s="203"/>
    </row>
    <row r="20" spans="2:17" ht="12.75" customHeight="1">
      <c r="B20" s="43" t="s">
        <v>1180</v>
      </c>
      <c r="C20" s="43" t="s">
        <v>1181</v>
      </c>
      <c r="D20" s="24">
        <v>1.01118581</v>
      </c>
      <c r="E20" s="24">
        <v>7.3776334271918582</v>
      </c>
      <c r="F20" s="24">
        <v>1.3099110199999999</v>
      </c>
      <c r="G20" s="24">
        <v>8.9821311730404574</v>
      </c>
      <c r="H20" s="24">
        <v>1.2885541043586701</v>
      </c>
      <c r="I20" s="24">
        <v>8.1266207383930915</v>
      </c>
      <c r="J20" s="24">
        <v>-2.1356915641329799E-2</v>
      </c>
      <c r="K20" s="24">
        <v>-1.6304096473155709</v>
      </c>
      <c r="M20" s="254"/>
      <c r="N20" s="255"/>
      <c r="O20" s="203"/>
      <c r="P20" s="203"/>
      <c r="Q20" s="203"/>
    </row>
    <row r="21" spans="2:17" ht="12.75" customHeight="1">
      <c r="B21" s="43" t="s">
        <v>1182</v>
      </c>
      <c r="C21" s="43" t="s">
        <v>1183</v>
      </c>
      <c r="D21" s="24">
        <v>0</v>
      </c>
      <c r="E21" s="24" t="s">
        <v>1148</v>
      </c>
      <c r="F21" s="24">
        <v>0</v>
      </c>
      <c r="G21" s="24" t="s">
        <v>1148</v>
      </c>
      <c r="H21" s="24">
        <v>0</v>
      </c>
      <c r="I21" s="24" t="s">
        <v>1148</v>
      </c>
      <c r="J21" s="24">
        <v>0</v>
      </c>
      <c r="K21" s="24" t="s">
        <v>1148</v>
      </c>
      <c r="M21" s="254"/>
      <c r="N21" s="255"/>
      <c r="O21" s="203"/>
      <c r="P21" s="203"/>
      <c r="Q21" s="203"/>
    </row>
    <row r="22" spans="2:17" ht="12.75" customHeight="1">
      <c r="B22" s="43" t="s">
        <v>1184</v>
      </c>
      <c r="C22" s="43" t="s">
        <v>69</v>
      </c>
      <c r="D22" s="24">
        <v>0</v>
      </c>
      <c r="E22" s="24" t="s">
        <v>1148</v>
      </c>
      <c r="F22" s="24">
        <v>0</v>
      </c>
      <c r="G22" s="24" t="s">
        <v>1148</v>
      </c>
      <c r="H22" s="24">
        <v>0</v>
      </c>
      <c r="I22" s="24" t="s">
        <v>1148</v>
      </c>
      <c r="J22" s="24">
        <v>0</v>
      </c>
      <c r="K22" s="24" t="s">
        <v>1148</v>
      </c>
      <c r="M22" s="254"/>
      <c r="N22" s="255"/>
      <c r="O22" s="203"/>
      <c r="P22" s="203"/>
      <c r="Q22" s="203"/>
    </row>
    <row r="23" spans="2:17" ht="12.75" customHeight="1">
      <c r="B23" s="43" t="s">
        <v>1185</v>
      </c>
      <c r="C23" s="43" t="s">
        <v>1186</v>
      </c>
      <c r="D23" s="24">
        <v>9.8935780000000001E-2</v>
      </c>
      <c r="E23" s="24">
        <v>0.72183757965640338</v>
      </c>
      <c r="F23" s="24">
        <v>0.11243272</v>
      </c>
      <c r="G23" s="24">
        <v>0.77095728164935151</v>
      </c>
      <c r="H23" s="24">
        <v>0.17966457982540152</v>
      </c>
      <c r="I23" s="24">
        <v>1.1331040702326445</v>
      </c>
      <c r="J23" s="24">
        <v>6.7231859825401516E-2</v>
      </c>
      <c r="K23" s="24">
        <v>59.797414689782045</v>
      </c>
      <c r="M23" s="254"/>
      <c r="N23" s="255"/>
      <c r="O23" s="203"/>
      <c r="P23" s="203"/>
      <c r="Q23" s="203"/>
    </row>
    <row r="24" spans="2:17" ht="12.75" customHeight="1">
      <c r="B24" s="43" t="s">
        <v>1187</v>
      </c>
      <c r="C24" s="43" t="s">
        <v>1188</v>
      </c>
      <c r="D24" s="24">
        <v>0</v>
      </c>
      <c r="E24" s="24" t="s">
        <v>1148</v>
      </c>
      <c r="F24" s="24">
        <v>0</v>
      </c>
      <c r="G24" s="24" t="s">
        <v>1148</v>
      </c>
      <c r="H24" s="24">
        <v>0</v>
      </c>
      <c r="I24" s="24" t="s">
        <v>1148</v>
      </c>
      <c r="J24" s="24">
        <v>0</v>
      </c>
      <c r="K24" s="24" t="s">
        <v>1148</v>
      </c>
      <c r="M24" s="254"/>
      <c r="N24" s="255"/>
      <c r="O24" s="203"/>
      <c r="P24" s="203"/>
      <c r="Q24" s="203"/>
    </row>
    <row r="25" spans="2:17" ht="12.75" customHeight="1">
      <c r="B25" s="43" t="s">
        <v>1189</v>
      </c>
      <c r="C25" s="43" t="s">
        <v>1190</v>
      </c>
      <c r="D25" s="24">
        <v>8.2804052499999994</v>
      </c>
      <c r="E25" s="24">
        <v>60.414014871406231</v>
      </c>
      <c r="F25" s="24">
        <v>11.927468410000001</v>
      </c>
      <c r="G25" s="24">
        <v>81.787300194570705</v>
      </c>
      <c r="H25" s="24">
        <v>13.14303625755838</v>
      </c>
      <c r="I25" s="24">
        <v>82.890171747414669</v>
      </c>
      <c r="J25" s="24">
        <v>1.2155678475583791</v>
      </c>
      <c r="K25" s="24">
        <v>10.191331519597618</v>
      </c>
      <c r="M25" s="254"/>
      <c r="N25" s="255"/>
      <c r="O25" s="203"/>
      <c r="P25" s="203"/>
      <c r="Q25" s="203"/>
    </row>
    <row r="26" spans="2:17" ht="12.75" customHeight="1">
      <c r="B26" s="43" t="s">
        <v>1191</v>
      </c>
      <c r="C26" s="43" t="s">
        <v>1192</v>
      </c>
      <c r="D26" s="24">
        <v>0</v>
      </c>
      <c r="E26" s="24" t="s">
        <v>1148</v>
      </c>
      <c r="F26" s="24">
        <v>0</v>
      </c>
      <c r="G26" s="24" t="s">
        <v>1148</v>
      </c>
      <c r="H26" s="24">
        <v>0</v>
      </c>
      <c r="I26" s="24" t="s">
        <v>1148</v>
      </c>
      <c r="J26" s="24">
        <v>0</v>
      </c>
      <c r="K26" s="24" t="s">
        <v>1148</v>
      </c>
      <c r="M26" s="254"/>
      <c r="N26" s="255"/>
      <c r="O26" s="203"/>
      <c r="P26" s="203"/>
      <c r="Q26" s="203"/>
    </row>
    <row r="27" spans="2:17" ht="12.75" customHeight="1">
      <c r="B27" s="43" t="s">
        <v>1193</v>
      </c>
      <c r="C27" s="43" t="s">
        <v>1194</v>
      </c>
      <c r="D27" s="24">
        <v>0</v>
      </c>
      <c r="E27" s="24" t="s">
        <v>1148</v>
      </c>
      <c r="F27" s="24">
        <v>0</v>
      </c>
      <c r="G27" s="24" t="s">
        <v>1148</v>
      </c>
      <c r="H27" s="24">
        <v>0</v>
      </c>
      <c r="I27" s="24" t="s">
        <v>1148</v>
      </c>
      <c r="J27" s="24">
        <v>0</v>
      </c>
      <c r="K27" s="24" t="s">
        <v>1148</v>
      </c>
      <c r="M27" s="254"/>
      <c r="N27" s="255"/>
      <c r="O27" s="203"/>
      <c r="P27" s="203"/>
      <c r="Q27" s="203"/>
    </row>
    <row r="28" spans="2:17" ht="12.75" customHeight="1">
      <c r="B28" s="936" t="s">
        <v>93</v>
      </c>
      <c r="C28" s="936"/>
      <c r="D28" s="19">
        <v>13.706099930000001</v>
      </c>
      <c r="E28" s="19">
        <v>100</v>
      </c>
      <c r="F28" s="19">
        <v>14.583521380000001</v>
      </c>
      <c r="G28" s="19">
        <v>100</v>
      </c>
      <c r="H28" s="19">
        <v>15.855964561888253</v>
      </c>
      <c r="I28" s="19">
        <v>99.999999999999986</v>
      </c>
      <c r="J28" s="19">
        <v>1.2724431818882529</v>
      </c>
      <c r="K28" s="19">
        <v>8.7252121674350462</v>
      </c>
      <c r="M28" s="254"/>
      <c r="N28" s="203"/>
      <c r="O28" s="203"/>
      <c r="P28" s="203"/>
      <c r="Q28" s="203"/>
    </row>
    <row r="29" spans="2:17" ht="12.75" customHeight="1">
      <c r="B29" s="865" t="s">
        <v>5739</v>
      </c>
      <c r="C29" s="865"/>
      <c r="D29" s="865"/>
      <c r="E29" s="865"/>
      <c r="F29" s="865"/>
      <c r="G29" s="865"/>
      <c r="H29" s="865"/>
      <c r="I29" s="865"/>
      <c r="J29" s="865"/>
      <c r="K29" s="865"/>
      <c r="M29" s="254"/>
      <c r="N29" s="203"/>
      <c r="O29" s="203"/>
      <c r="P29" s="203"/>
      <c r="Q29" s="203"/>
    </row>
    <row r="30" spans="2:17"/>
  </sheetData>
  <mergeCells count="9">
    <mergeCell ref="B3:K3"/>
    <mergeCell ref="B28:C28"/>
    <mergeCell ref="B29:K29"/>
    <mergeCell ref="B4:B6"/>
    <mergeCell ref="C4:C6"/>
    <mergeCell ref="D4:E5"/>
    <mergeCell ref="F4:G5"/>
    <mergeCell ref="H4:I5"/>
    <mergeCell ref="J4:K5"/>
  </mergeCells>
  <printOptions horizontalCentered="1" verticalCentered="1"/>
  <pageMargins left="0.35433070866141736" right="0.15748031496062992" top="0.39370078740157483" bottom="1.5748031496062993" header="0.59055118110236227" footer="0.39370078740157483"/>
  <pageSetup paperSize="9" scale="99" orientation="landscape" r:id="rId1"/>
  <headerFooter alignWithMargins="0">
    <oddFooter>&amp;L&amp;7DGO/DSConta-»DGCI</oddFooter>
  </headerFooter>
  <drawing r:id="rId2"/>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C2F35-C234-4B22-AAFC-A19A247433EC}">
  <sheetPr codeName="Folha173">
    <tabColor rgb="FF0035BA"/>
  </sheetPr>
  <dimension ref="A1:K14"/>
  <sheetViews>
    <sheetView showGridLines="0" zoomScaleNormal="100" workbookViewId="0">
      <selection activeCell="B3" sqref="B3:J3"/>
    </sheetView>
  </sheetViews>
  <sheetFormatPr baseColWidth="10" defaultColWidth="0" defaultRowHeight="13" zeroHeight="1"/>
  <cols>
    <col min="1" max="1" width="8.5" style="239" customWidth="1"/>
    <col min="2" max="2" width="29.1640625" style="239" customWidth="1"/>
    <col min="3" max="3" width="10.1640625" style="239" customWidth="1"/>
    <col min="4" max="4" width="6.83203125" style="239" customWidth="1"/>
    <col min="5" max="5" width="10.1640625" style="239" customWidth="1"/>
    <col min="6" max="6" width="6.83203125" style="239" customWidth="1"/>
    <col min="7" max="7" width="10.1640625" style="239" customWidth="1"/>
    <col min="8" max="8" width="6.83203125" style="239" customWidth="1"/>
    <col min="9" max="9" width="10.1640625" style="239" customWidth="1"/>
    <col min="10" max="10" width="6.83203125" style="239" customWidth="1"/>
    <col min="11" max="11" width="18.83203125" style="239" customWidth="1"/>
    <col min="12" max="16384" width="8.5" style="239" hidden="1"/>
  </cols>
  <sheetData>
    <row r="1" spans="1:11" customFormat="1" ht="100" customHeight="1">
      <c r="A1" s="42" t="s">
        <v>50</v>
      </c>
    </row>
    <row r="2" spans="1:11" s="9" customFormat="1" ht="16">
      <c r="B2" s="9" t="s">
        <v>5426</v>
      </c>
    </row>
    <row r="3" spans="1:11" s="10" customFormat="1" ht="12" customHeight="1">
      <c r="B3" s="790" t="s">
        <v>51</v>
      </c>
      <c r="C3" s="790"/>
      <c r="D3" s="790"/>
      <c r="E3" s="790"/>
      <c r="F3" s="790"/>
      <c r="G3" s="790"/>
      <c r="H3" s="790"/>
      <c r="I3" s="790"/>
      <c r="J3" s="790"/>
    </row>
    <row r="4" spans="1:11" ht="12.75" customHeight="1">
      <c r="B4" s="794"/>
      <c r="C4" s="797">
        <v>2021</v>
      </c>
      <c r="D4" s="827"/>
      <c r="E4" s="797">
        <v>2022</v>
      </c>
      <c r="F4" s="827"/>
      <c r="G4" s="797">
        <v>2023</v>
      </c>
      <c r="H4" s="827"/>
      <c r="I4" s="797" t="s">
        <v>1154</v>
      </c>
      <c r="J4" s="797"/>
      <c r="K4" s="215"/>
    </row>
    <row r="5" spans="1:11" ht="12.75" customHeight="1">
      <c r="B5" s="761" t="s">
        <v>332</v>
      </c>
      <c r="C5" s="827"/>
      <c r="D5" s="827"/>
      <c r="E5" s="827"/>
      <c r="F5" s="827"/>
      <c r="G5" s="827"/>
      <c r="H5" s="827"/>
      <c r="I5" s="797"/>
      <c r="J5" s="797"/>
      <c r="K5" s="215"/>
    </row>
    <row r="6" spans="1:11" ht="12.75" customHeight="1">
      <c r="B6" s="762"/>
      <c r="C6" s="11" t="s">
        <v>83</v>
      </c>
      <c r="D6" s="11" t="s">
        <v>84</v>
      </c>
      <c r="E6" s="11" t="s">
        <v>83</v>
      </c>
      <c r="F6" s="11" t="s">
        <v>84</v>
      </c>
      <c r="G6" s="11" t="s">
        <v>83</v>
      </c>
      <c r="H6" s="11" t="s">
        <v>84</v>
      </c>
      <c r="I6" s="11" t="s">
        <v>83</v>
      </c>
      <c r="J6" s="11" t="s">
        <v>84</v>
      </c>
      <c r="K6" s="215"/>
    </row>
    <row r="7" spans="1:11" ht="12.75" customHeight="1">
      <c r="B7" s="43" t="s">
        <v>2157</v>
      </c>
      <c r="C7" s="24">
        <v>48.236141679999982</v>
      </c>
      <c r="D7" s="24">
        <f>+C7/$C$11*100</f>
        <v>18.77825247373551</v>
      </c>
      <c r="E7" s="24">
        <v>56.5</v>
      </c>
      <c r="F7" s="24">
        <f>+E7/$E$11*100</f>
        <v>17.953606609469336</v>
      </c>
      <c r="G7" s="24">
        <v>58.9</v>
      </c>
      <c r="H7" s="24">
        <f>+G7/$G$11*100</f>
        <v>17.850486266642019</v>
      </c>
      <c r="I7" s="24">
        <f>+G7-E7</f>
        <v>2.3999999999999986</v>
      </c>
      <c r="J7" s="24">
        <f>IF(ABS(E7)&gt;0.0045,I7/E7*100,"---")</f>
        <v>4.2477876106194659</v>
      </c>
      <c r="K7" s="256"/>
    </row>
    <row r="8" spans="1:11" ht="12.75" customHeight="1">
      <c r="B8" s="43" t="s">
        <v>2158</v>
      </c>
      <c r="C8" s="24">
        <v>125.54286135999999</v>
      </c>
      <c r="D8" s="24">
        <f>+C8/$C$11*100</f>
        <v>48.873634266455589</v>
      </c>
      <c r="E8" s="24">
        <v>155.80000000000001</v>
      </c>
      <c r="F8" s="24">
        <f>+E8/$E$11*100</f>
        <v>49.507467429297748</v>
      </c>
      <c r="G8" s="24">
        <v>159.9</v>
      </c>
      <c r="H8" s="24">
        <f>+G8/$G$11*100</f>
        <v>48.459978846113053</v>
      </c>
      <c r="I8" s="24">
        <f>+G8-E8</f>
        <v>4.0999999999999943</v>
      </c>
      <c r="J8" s="24">
        <f>IF(ABS(E8)&gt;0.0045,I8/E8*100,"---")</f>
        <v>2.6315789473684172</v>
      </c>
      <c r="K8" s="256"/>
    </row>
    <row r="9" spans="1:11" ht="12.75" customHeight="1">
      <c r="B9" s="43" t="s">
        <v>2159</v>
      </c>
      <c r="C9" s="24">
        <v>82.924088389999994</v>
      </c>
      <c r="D9" s="24">
        <f>+C9/$C$11*100</f>
        <v>32.282214408276857</v>
      </c>
      <c r="E9" s="24">
        <v>101.7</v>
      </c>
      <c r="F9" s="24">
        <f>+E9/$E$11*100</f>
        <v>32.316491897044806</v>
      </c>
      <c r="G9" s="24">
        <v>110.97</v>
      </c>
      <c r="H9" s="24">
        <f>+G9/$G$11*100</f>
        <v>33.631043480632677</v>
      </c>
      <c r="I9" s="24">
        <f>+G9-E9</f>
        <v>9.269999999999996</v>
      </c>
      <c r="J9" s="24">
        <f>IF(ABS(E9)&gt;0.0045,I9/E9*100,"---")</f>
        <v>9.1150442477876066</v>
      </c>
      <c r="K9" s="256"/>
    </row>
    <row r="10" spans="1:11" ht="12.75" customHeight="1">
      <c r="B10" s="43" t="s">
        <v>2160</v>
      </c>
      <c r="C10" s="24">
        <v>0.16927594000000001</v>
      </c>
      <c r="D10" s="24">
        <f>+C10/$C$11*100</f>
        <v>6.5898851532042876E-2</v>
      </c>
      <c r="E10" s="24">
        <v>0.7</v>
      </c>
      <c r="F10" s="24">
        <f>+E10/$E$11*100</f>
        <v>0.22243406418811568</v>
      </c>
      <c r="G10" s="24">
        <v>0.193</v>
      </c>
      <c r="H10" s="24">
        <f>+G10/$G$11*100</f>
        <v>5.8491406612256526E-2</v>
      </c>
      <c r="I10" s="24">
        <f>+G10-E10</f>
        <v>-0.5069999999999999</v>
      </c>
      <c r="J10" s="24">
        <f>IF(ABS(E10)&gt;0.0045,I10/E10*100,"---")</f>
        <v>-72.428571428571416</v>
      </c>
      <c r="K10" s="256"/>
    </row>
    <row r="11" spans="1:11" ht="12.75" customHeight="1">
      <c r="B11" s="13" t="s">
        <v>93</v>
      </c>
      <c r="C11" s="19">
        <f t="shared" ref="C11:H11" si="0">SUM(C7:C10)</f>
        <v>256.87236736999995</v>
      </c>
      <c r="D11" s="19">
        <f t="shared" si="0"/>
        <v>100</v>
      </c>
      <c r="E11" s="19">
        <f t="shared" si="0"/>
        <v>314.7</v>
      </c>
      <c r="F11" s="19">
        <f t="shared" si="0"/>
        <v>100</v>
      </c>
      <c r="G11" s="19">
        <f t="shared" si="0"/>
        <v>329.96299999999997</v>
      </c>
      <c r="H11" s="19">
        <f t="shared" si="0"/>
        <v>100</v>
      </c>
      <c r="I11" s="19">
        <f>SUM(I7:I10)</f>
        <v>15.262999999999989</v>
      </c>
      <c r="J11" s="19">
        <f>I11/E11*100</f>
        <v>4.8500158881474391</v>
      </c>
      <c r="K11" s="256"/>
    </row>
    <row r="12" spans="1:11" ht="12.75" customHeight="1">
      <c r="B12" s="865" t="s">
        <v>5739</v>
      </c>
      <c r="C12" s="865"/>
      <c r="D12" s="865"/>
      <c r="E12" s="865"/>
      <c r="F12" s="865"/>
      <c r="G12" s="865"/>
      <c r="H12" s="865"/>
      <c r="I12" s="865"/>
      <c r="J12" s="865"/>
      <c r="K12" s="215"/>
    </row>
    <row r="13" spans="1:11">
      <c r="C13" s="257"/>
      <c r="D13" s="257"/>
      <c r="E13" s="257"/>
      <c r="F13" s="257"/>
      <c r="G13" s="257"/>
      <c r="H13" s="257"/>
      <c r="I13" s="257"/>
      <c r="J13" s="257"/>
    </row>
    <row r="14" spans="1:11" hidden="1">
      <c r="C14" s="257"/>
      <c r="D14" s="257"/>
      <c r="E14" s="257"/>
      <c r="F14" s="257"/>
      <c r="G14" s="257"/>
      <c r="H14" s="257"/>
      <c r="I14" s="257"/>
      <c r="J14" s="257"/>
    </row>
  </sheetData>
  <mergeCells count="7">
    <mergeCell ref="B3:J3"/>
    <mergeCell ref="B12:J12"/>
    <mergeCell ref="C4:D5"/>
    <mergeCell ref="E4:F5"/>
    <mergeCell ref="G4:H5"/>
    <mergeCell ref="I4:J5"/>
    <mergeCell ref="B4:B6"/>
  </mergeCells>
  <pageMargins left="0.7" right="0.7" top="0.75" bottom="0.75" header="0.3" footer="0.3"/>
  <pageSetup paperSize="9" orientation="landscape" r:id="rId1"/>
  <drawing r:id="rId2"/>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6933-1379-4E0E-B422-CC232D05B5FE}">
  <sheetPr codeName="Folha180">
    <tabColor rgb="FF0035BA"/>
    <pageSetUpPr fitToPage="1"/>
  </sheetPr>
  <dimension ref="A1:N34"/>
  <sheetViews>
    <sheetView showGridLines="0" zoomScaleNormal="100" workbookViewId="0">
      <selection activeCell="B3" sqref="B3:F3"/>
    </sheetView>
  </sheetViews>
  <sheetFormatPr baseColWidth="10" defaultColWidth="0" defaultRowHeight="12.75" customHeight="1" zeroHeight="1"/>
  <cols>
    <col min="1" max="1" width="8.5" style="215" customWidth="1"/>
    <col min="2" max="2" width="35" style="215" customWidth="1"/>
    <col min="3" max="5" width="10.6640625" style="215" customWidth="1"/>
    <col min="6" max="6" width="9.83203125" style="215" customWidth="1"/>
    <col min="7" max="7" width="43.33203125" style="215" customWidth="1"/>
    <col min="8" max="8" width="9.83203125" style="215" hidden="1" customWidth="1"/>
    <col min="9" max="9" width="8" style="215" hidden="1" customWidth="1"/>
    <col min="10" max="10" width="9.83203125" style="215" hidden="1" customWidth="1"/>
    <col min="11" max="11" width="8" style="215" hidden="1" customWidth="1"/>
    <col min="12" max="13" width="8.5" style="215" hidden="1" customWidth="1"/>
    <col min="14" max="14" width="9.33203125" style="215" hidden="1" customWidth="1"/>
    <col min="15" max="16384" width="8.5" style="215" hidden="1"/>
  </cols>
  <sheetData>
    <row r="1" spans="1:14" customFormat="1" ht="100" customHeight="1">
      <c r="A1" s="42" t="s">
        <v>50</v>
      </c>
    </row>
    <row r="2" spans="1:14" s="9" customFormat="1" ht="16">
      <c r="B2" s="9" t="s">
        <v>5427</v>
      </c>
    </row>
    <row r="3" spans="1:14" s="10" customFormat="1" ht="11">
      <c r="B3" s="790" t="s">
        <v>51</v>
      </c>
      <c r="C3" s="790"/>
      <c r="D3" s="790"/>
      <c r="E3" s="790"/>
      <c r="F3" s="790"/>
    </row>
    <row r="4" spans="1:14" ht="20" customHeight="1">
      <c r="B4" s="797" t="s">
        <v>332</v>
      </c>
      <c r="C4" s="797" t="s">
        <v>2809</v>
      </c>
      <c r="D4" s="797"/>
      <c r="E4" s="827" t="s">
        <v>3048</v>
      </c>
      <c r="F4" s="797"/>
    </row>
    <row r="5" spans="1:14" ht="20" customHeight="1">
      <c r="B5" s="797"/>
      <c r="C5" s="11">
        <v>2022</v>
      </c>
      <c r="D5" s="11">
        <v>2023</v>
      </c>
      <c r="E5" s="11" t="s">
        <v>83</v>
      </c>
      <c r="F5" s="11" t="s">
        <v>84</v>
      </c>
    </row>
    <row r="6" spans="1:14" ht="12.75" customHeight="1">
      <c r="B6" s="21" t="s">
        <v>3049</v>
      </c>
      <c r="C6" s="22">
        <v>4147.2351437299994</v>
      </c>
      <c r="D6" s="22">
        <v>4198.2775283299998</v>
      </c>
      <c r="E6" s="22">
        <v>51.042384600000332</v>
      </c>
      <c r="F6" s="22">
        <v>1.2307569460383456</v>
      </c>
      <c r="N6" s="242"/>
    </row>
    <row r="7" spans="1:14" ht="12.75" customHeight="1">
      <c r="B7" s="148" t="s">
        <v>3050</v>
      </c>
      <c r="C7" s="24">
        <v>4008.2479964399995</v>
      </c>
      <c r="D7" s="24">
        <v>4051.2743919700001</v>
      </c>
      <c r="E7" s="24">
        <v>43.026395530000627</v>
      </c>
      <c r="F7" s="24">
        <v>1.073446442640658</v>
      </c>
      <c r="N7" s="242"/>
    </row>
    <row r="8" spans="1:14" ht="12.75" customHeight="1">
      <c r="B8" s="148" t="s">
        <v>72</v>
      </c>
      <c r="C8" s="24">
        <v>138.98714729</v>
      </c>
      <c r="D8" s="24">
        <v>147.00313635999993</v>
      </c>
      <c r="E8" s="24">
        <v>8.0159890699999323</v>
      </c>
      <c r="F8" s="24">
        <v>5.7674319002133201</v>
      </c>
      <c r="N8" s="242"/>
    </row>
    <row r="9" spans="1:14" customFormat="1" ht="15" customHeight="1">
      <c r="B9" s="21" t="s">
        <v>3051</v>
      </c>
      <c r="C9" s="22">
        <v>3322.0903169100002</v>
      </c>
      <c r="D9" s="22">
        <v>3573.3484088599998</v>
      </c>
      <c r="E9" s="22">
        <v>251.25809194999965</v>
      </c>
      <c r="F9" s="22">
        <v>7.5632528914416799</v>
      </c>
      <c r="G9" s="215"/>
      <c r="H9" s="215"/>
      <c r="I9" s="215"/>
      <c r="J9" s="215"/>
      <c r="K9" s="215"/>
    </row>
    <row r="10" spans="1:14" ht="14">
      <c r="B10" s="148" t="s">
        <v>3052</v>
      </c>
      <c r="C10" s="24">
        <v>2893.5373707799999</v>
      </c>
      <c r="D10" s="24">
        <v>3077.80664157</v>
      </c>
      <c r="E10" s="24">
        <v>184.26927079000006</v>
      </c>
      <c r="F10" s="24">
        <v>6.3683045068233319</v>
      </c>
    </row>
    <row r="11" spans="1:14" ht="14">
      <c r="B11" s="148" t="s">
        <v>3053</v>
      </c>
      <c r="C11" s="24">
        <v>118.79320858</v>
      </c>
      <c r="D11" s="24">
        <v>152.55874700999999</v>
      </c>
      <c r="E11" s="24">
        <v>33.765538429999992</v>
      </c>
      <c r="F11" s="24">
        <v>28.423795294039017</v>
      </c>
      <c r="G11" s="203"/>
      <c r="H11" s="203"/>
      <c r="I11" s="203"/>
      <c r="J11" s="203"/>
      <c r="K11" s="203"/>
    </row>
    <row r="12" spans="1:14" ht="14">
      <c r="B12" s="148" t="s">
        <v>3054</v>
      </c>
      <c r="C12" s="24">
        <v>76.540243450000006</v>
      </c>
      <c r="D12" s="24">
        <v>97.857727990000001</v>
      </c>
      <c r="E12" s="24">
        <v>21.317484539999995</v>
      </c>
      <c r="F12" s="24">
        <v>27.851341437038496</v>
      </c>
      <c r="G12" s="203"/>
      <c r="H12" s="203"/>
      <c r="I12" s="203"/>
      <c r="J12" s="203"/>
      <c r="K12" s="203"/>
    </row>
    <row r="13" spans="1:14" ht="14">
      <c r="B13" s="148" t="s">
        <v>3055</v>
      </c>
      <c r="C13" s="24">
        <v>233.21949410000002</v>
      </c>
      <c r="D13" s="24">
        <v>245.12529229</v>
      </c>
      <c r="E13" s="24">
        <v>11.905798189999985</v>
      </c>
      <c r="F13" s="24">
        <v>5.1049755664485783</v>
      </c>
      <c r="G13" s="203"/>
      <c r="H13" s="203"/>
      <c r="I13" s="203"/>
      <c r="J13" s="203"/>
      <c r="K13" s="203"/>
    </row>
    <row r="14" spans="1:14" ht="14">
      <c r="B14" s="21" t="s">
        <v>3056</v>
      </c>
      <c r="C14" s="22">
        <v>872.86691557999995</v>
      </c>
      <c r="D14" s="22">
        <v>831.67747449000001</v>
      </c>
      <c r="E14" s="22">
        <v>-41.189441089999946</v>
      </c>
      <c r="F14" s="22">
        <v>-4.7188684041977362</v>
      </c>
      <c r="G14" s="203"/>
      <c r="H14" s="203"/>
      <c r="I14" s="203"/>
      <c r="J14" s="203"/>
      <c r="K14" s="203"/>
    </row>
    <row r="15" spans="1:14" ht="14">
      <c r="B15" s="148" t="s">
        <v>3057</v>
      </c>
      <c r="C15" s="24">
        <v>74.499786850000007</v>
      </c>
      <c r="D15" s="24">
        <v>108.93725661000008</v>
      </c>
      <c r="E15" s="24">
        <v>34.43746976000007</v>
      </c>
      <c r="F15" s="24">
        <v>46.224923877080954</v>
      </c>
      <c r="G15" s="203"/>
      <c r="H15" s="203"/>
      <c r="I15" s="203"/>
      <c r="J15" s="203"/>
      <c r="K15" s="203"/>
    </row>
    <row r="16" spans="1:14" ht="14">
      <c r="B16" s="148" t="s">
        <v>3058</v>
      </c>
      <c r="C16" s="24">
        <v>700.29071292000003</v>
      </c>
      <c r="D16" s="24">
        <v>680.65155686999992</v>
      </c>
      <c r="E16" s="24">
        <v>-19.639156050000111</v>
      </c>
      <c r="F16" s="24">
        <v>-2.804429030353806</v>
      </c>
      <c r="G16" s="203"/>
      <c r="H16" s="203"/>
      <c r="I16" s="203"/>
      <c r="J16" s="203"/>
      <c r="K16" s="203"/>
    </row>
    <row r="17" spans="2:11" ht="14">
      <c r="B17" s="148" t="s">
        <v>704</v>
      </c>
      <c r="C17" s="24">
        <v>98.07641581</v>
      </c>
      <c r="D17" s="24">
        <v>42.088661010000003</v>
      </c>
      <c r="E17" s="24">
        <v>-55.987754799999998</v>
      </c>
      <c r="F17" s="24">
        <v>-57.085849169348833</v>
      </c>
      <c r="G17" s="203"/>
      <c r="H17" s="203"/>
      <c r="I17" s="203"/>
      <c r="J17" s="203"/>
      <c r="K17" s="203"/>
    </row>
    <row r="18" spans="2:11" ht="14">
      <c r="B18" s="21" t="s">
        <v>3059</v>
      </c>
      <c r="C18" s="22">
        <v>3159.9629412599998</v>
      </c>
      <c r="D18" s="22">
        <v>3321.8167212899984</v>
      </c>
      <c r="E18" s="22">
        <v>161.85378002999869</v>
      </c>
      <c r="F18" s="22">
        <v>5.1220151324135887</v>
      </c>
      <c r="G18" s="203"/>
      <c r="H18" s="203"/>
      <c r="I18" s="203"/>
      <c r="J18" s="203"/>
      <c r="K18" s="203"/>
    </row>
    <row r="19" spans="2:11" ht="14">
      <c r="B19" s="148" t="s">
        <v>3060</v>
      </c>
      <c r="C19" s="24">
        <v>1846.2253169999999</v>
      </c>
      <c r="D19" s="24">
        <v>1779.4986387100007</v>
      </c>
      <c r="E19" s="24">
        <v>-66.726678289999199</v>
      </c>
      <c r="F19" s="24">
        <v>-3.6142218219835627</v>
      </c>
    </row>
    <row r="20" spans="2:11" ht="14">
      <c r="B20" s="149" t="s">
        <v>3061</v>
      </c>
      <c r="C20" s="24">
        <v>1643.0579965699999</v>
      </c>
      <c r="D20" s="24">
        <v>1587.9858303700003</v>
      </c>
      <c r="E20" s="24">
        <v>-55.072166199999629</v>
      </c>
      <c r="F20" s="24">
        <v>-3.3518090240859841</v>
      </c>
    </row>
    <row r="21" spans="2:11" ht="14">
      <c r="B21" s="149" t="s">
        <v>3062</v>
      </c>
      <c r="C21" s="24">
        <v>203.16732042999999</v>
      </c>
      <c r="D21" s="24">
        <v>191.51280834000039</v>
      </c>
      <c r="E21" s="24">
        <v>-11.654512089999599</v>
      </c>
      <c r="F21" s="24">
        <v>-5.7364107895566248</v>
      </c>
    </row>
    <row r="22" spans="2:11" ht="14">
      <c r="B22" s="148" t="s">
        <v>3063</v>
      </c>
      <c r="C22" s="24">
        <v>1210.5718238700001</v>
      </c>
      <c r="D22" s="24">
        <v>1431.5260744999978</v>
      </c>
      <c r="E22" s="24">
        <v>220.95425062999766</v>
      </c>
      <c r="F22" s="24">
        <v>18.252056282265276</v>
      </c>
    </row>
    <row r="23" spans="2:11" ht="14">
      <c r="B23" s="148" t="s">
        <v>72</v>
      </c>
      <c r="C23" s="24">
        <v>103.1658003899997</v>
      </c>
      <c r="D23" s="24">
        <v>110.79200807999996</v>
      </c>
      <c r="E23" s="24">
        <v>7.6262076900002569</v>
      </c>
      <c r="F23" s="24">
        <v>7.3921858417913242</v>
      </c>
    </row>
    <row r="24" spans="2:11" ht="14">
      <c r="B24" s="21" t="s">
        <v>2185</v>
      </c>
      <c r="C24" s="22">
        <v>3780.3429364200033</v>
      </c>
      <c r="D24" s="22">
        <v>3860.9591134499965</v>
      </c>
      <c r="E24" s="22">
        <v>80.616177029993196</v>
      </c>
      <c r="F24" s="22">
        <v>2.1325096263974657</v>
      </c>
    </row>
    <row r="25" spans="2:11" ht="14">
      <c r="B25" s="21" t="s">
        <v>3064</v>
      </c>
      <c r="C25" s="22">
        <v>661.91608720999989</v>
      </c>
      <c r="D25" s="22">
        <v>709.44396458000006</v>
      </c>
      <c r="E25" s="22">
        <v>47.527877370000169</v>
      </c>
      <c r="F25" s="22">
        <v>7.1803478248023671</v>
      </c>
    </row>
    <row r="26" spans="2:11" ht="14">
      <c r="B26" s="148" t="s">
        <v>3065</v>
      </c>
      <c r="C26" s="24">
        <v>37.520134429999999</v>
      </c>
      <c r="D26" s="24">
        <v>30.082435650000001</v>
      </c>
      <c r="E26" s="24">
        <v>-7.4376987799999981</v>
      </c>
      <c r="F26" s="24">
        <v>-19.823219967071953</v>
      </c>
    </row>
    <row r="27" spans="2:11" ht="14">
      <c r="B27" s="148" t="s">
        <v>3066</v>
      </c>
      <c r="C27" s="24">
        <v>347.19391127999995</v>
      </c>
      <c r="D27" s="24">
        <v>251.35232789999998</v>
      </c>
      <c r="E27" s="24">
        <v>-95.841583379999975</v>
      </c>
      <c r="F27" s="24">
        <v>-27.604626770861497</v>
      </c>
    </row>
    <row r="28" spans="2:11" ht="14">
      <c r="B28" s="148" t="s">
        <v>72</v>
      </c>
      <c r="C28" s="24">
        <v>277.20204150000001</v>
      </c>
      <c r="D28" s="24">
        <v>428.0092010300001</v>
      </c>
      <c r="E28" s="24">
        <v>150.80715953000009</v>
      </c>
      <c r="F28" s="24">
        <v>54.403336538919419</v>
      </c>
    </row>
    <row r="29" spans="2:11" ht="14">
      <c r="B29" s="21" t="s">
        <v>3067</v>
      </c>
      <c r="C29" s="22">
        <v>365.09426996000002</v>
      </c>
      <c r="D29" s="22">
        <v>304.35453831000001</v>
      </c>
      <c r="E29" s="22">
        <v>-60.73973165000001</v>
      </c>
      <c r="F29" s="22">
        <v>-16.636725538490289</v>
      </c>
    </row>
    <row r="30" spans="2:11" ht="12.75" customHeight="1">
      <c r="B30" s="21" t="s">
        <v>2186</v>
      </c>
      <c r="C30" s="22">
        <v>301.82260669999999</v>
      </c>
      <c r="D30" s="22">
        <v>1205.7770710600025</v>
      </c>
      <c r="E30" s="22">
        <v>903.95446436000248</v>
      </c>
      <c r="F30" s="22">
        <v>299.49859430460032</v>
      </c>
    </row>
    <row r="31" spans="2:11" ht="12.75" customHeight="1">
      <c r="B31" s="21" t="s">
        <v>3068</v>
      </c>
      <c r="C31" s="22">
        <v>255.30089154000001</v>
      </c>
      <c r="D31" s="22">
        <v>2.1718189999999981E-2</v>
      </c>
      <c r="E31" s="22"/>
      <c r="F31" s="22"/>
    </row>
    <row r="32" spans="2:11" ht="12.75" customHeight="1">
      <c r="B32" s="13" t="s">
        <v>3069</v>
      </c>
      <c r="C32" s="19">
        <v>16866.632109310001</v>
      </c>
      <c r="D32" s="19">
        <v>18005.676538559997</v>
      </c>
      <c r="E32" s="19">
        <v>1139.044429249996</v>
      </c>
      <c r="F32" s="19">
        <v>6.7532416778170496</v>
      </c>
    </row>
    <row r="33" spans="2:6" ht="12.75" customHeight="1">
      <c r="B33" s="41" t="s">
        <v>2806</v>
      </c>
      <c r="C33" s="41"/>
      <c r="D33" s="41"/>
      <c r="E33" s="41"/>
      <c r="F33" s="41"/>
    </row>
    <row r="34" spans="2:6" ht="12.75" customHeight="1"/>
  </sheetData>
  <mergeCells count="4">
    <mergeCell ref="B4:B5"/>
    <mergeCell ref="C4:D4"/>
    <mergeCell ref="E4:F4"/>
    <mergeCell ref="B3:F3"/>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oddFooter>&amp;L&amp;7DGO/DSConta-»DGCI</oddFooter>
  </headerFooter>
  <drawing r:id="rId2"/>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E086B-FF80-486E-A7A3-68A6D0BC9EBC}">
  <sheetPr codeName="Folha184">
    <tabColor rgb="FF0035BA"/>
    <pageSetUpPr fitToPage="1"/>
  </sheetPr>
  <dimension ref="A1:P24"/>
  <sheetViews>
    <sheetView showGridLines="0" zoomScaleNormal="100" workbookViewId="0">
      <selection activeCell="B3" sqref="B3:F3"/>
    </sheetView>
  </sheetViews>
  <sheetFormatPr baseColWidth="10" defaultColWidth="0" defaultRowHeight="12.75" customHeight="1" zeroHeight="1"/>
  <cols>
    <col min="1" max="1" width="8.5" style="244" customWidth="1"/>
    <col min="2" max="2" width="31.5" style="244" customWidth="1"/>
    <col min="3" max="6" width="12.1640625" style="244" customWidth="1"/>
    <col min="7" max="7" width="37" style="244" customWidth="1"/>
    <col min="8" max="8" width="10.1640625" style="244" hidden="1" customWidth="1"/>
    <col min="9" max="9" width="7" style="244" hidden="1" customWidth="1"/>
    <col min="10" max="10" width="10.1640625" style="244" hidden="1" customWidth="1"/>
    <col min="11" max="11" width="7" style="244" hidden="1" customWidth="1"/>
    <col min="12" max="12" width="11.1640625" style="244" hidden="1" customWidth="1"/>
    <col min="13" max="13" width="13" style="244" hidden="1" customWidth="1"/>
    <col min="14" max="14" width="8.5" style="244" hidden="1" customWidth="1"/>
    <col min="15" max="15" width="6.5" style="244" hidden="1" customWidth="1"/>
    <col min="16" max="16" width="0" style="244" hidden="1" customWidth="1"/>
    <col min="17" max="16384" width="8.5" style="244" hidden="1"/>
  </cols>
  <sheetData>
    <row r="1" spans="1:16" customFormat="1" ht="100" customHeight="1">
      <c r="A1" s="42" t="s">
        <v>50</v>
      </c>
    </row>
    <row r="2" spans="1:16" s="9" customFormat="1" ht="16">
      <c r="B2" s="9" t="s">
        <v>5428</v>
      </c>
    </row>
    <row r="3" spans="1:16" s="10" customFormat="1" ht="11">
      <c r="B3" s="790" t="s">
        <v>51</v>
      </c>
      <c r="C3" s="790"/>
      <c r="D3" s="790"/>
      <c r="E3" s="790"/>
      <c r="F3" s="790"/>
    </row>
    <row r="4" spans="1:16" ht="20" customHeight="1">
      <c r="B4" s="797" t="s">
        <v>332</v>
      </c>
      <c r="C4" s="797" t="s">
        <v>2809</v>
      </c>
      <c r="D4" s="797"/>
      <c r="E4" s="827" t="s">
        <v>3070</v>
      </c>
      <c r="F4" s="797"/>
    </row>
    <row r="5" spans="1:16" ht="20" customHeight="1">
      <c r="B5" s="797"/>
      <c r="C5" s="11">
        <v>2022</v>
      </c>
      <c r="D5" s="11">
        <v>2023</v>
      </c>
      <c r="E5" s="11" t="s">
        <v>83</v>
      </c>
      <c r="F5" s="11" t="s">
        <v>84</v>
      </c>
    </row>
    <row r="6" spans="1:16" ht="12.75" customHeight="1">
      <c r="B6" s="21" t="s">
        <v>3071</v>
      </c>
      <c r="C6" s="22">
        <v>140.10507992999999</v>
      </c>
      <c r="D6" s="22">
        <v>156.50013945000001</v>
      </c>
      <c r="E6" s="22">
        <v>16.395059520000018</v>
      </c>
      <c r="F6" s="22">
        <v>11.701973638779837</v>
      </c>
      <c r="L6" s="245"/>
      <c r="M6" s="246"/>
      <c r="N6" s="246"/>
      <c r="O6" s="245"/>
      <c r="P6" s="245"/>
    </row>
    <row r="7" spans="1:16" ht="12.75" customHeight="1">
      <c r="B7" s="21" t="s">
        <v>3072</v>
      </c>
      <c r="C7" s="22">
        <v>1305.7900722700003</v>
      </c>
      <c r="D7" s="22">
        <v>5348.3587042899999</v>
      </c>
      <c r="E7" s="22">
        <v>4042.5686320199993</v>
      </c>
      <c r="F7" s="22">
        <v>309.58794356525868</v>
      </c>
      <c r="L7" s="245"/>
      <c r="M7" s="246"/>
      <c r="N7" s="246"/>
      <c r="O7" s="245"/>
      <c r="P7" s="247"/>
    </row>
    <row r="8" spans="1:16" ht="12.75" customHeight="1">
      <c r="B8" s="148" t="s">
        <v>3060</v>
      </c>
      <c r="C8" s="24">
        <v>12.0660057</v>
      </c>
      <c r="D8" s="24">
        <v>7.5603781999999997</v>
      </c>
      <c r="E8" s="24">
        <v>-4.5056275000000001</v>
      </c>
      <c r="F8" s="24">
        <v>-37.341499846962613</v>
      </c>
      <c r="L8" s="245"/>
      <c r="M8" s="246"/>
      <c r="N8" s="246"/>
      <c r="O8" s="245"/>
      <c r="P8" s="245"/>
    </row>
    <row r="9" spans="1:16" ht="12.75" customHeight="1">
      <c r="B9" s="149" t="s">
        <v>3061</v>
      </c>
      <c r="C9" s="24">
        <v>2.1393626100000005</v>
      </c>
      <c r="D9" s="24">
        <v>0.80441388999999996</v>
      </c>
      <c r="E9" s="24">
        <v>-1.3349487200000005</v>
      </c>
      <c r="F9" s="24">
        <v>-62.399366697354786</v>
      </c>
      <c r="L9" s="245"/>
      <c r="M9" s="246"/>
      <c r="N9" s="246"/>
      <c r="O9" s="245"/>
      <c r="P9" s="245"/>
    </row>
    <row r="10" spans="1:16" ht="12.75" customHeight="1">
      <c r="B10" s="149" t="s">
        <v>3062</v>
      </c>
      <c r="C10" s="24">
        <v>9.9266430899999989</v>
      </c>
      <c r="D10" s="24">
        <v>6.7559643099999995</v>
      </c>
      <c r="E10" s="24">
        <v>-3.1706787799999994</v>
      </c>
      <c r="F10" s="24">
        <v>-31.941097823836433</v>
      </c>
      <c r="L10" s="245"/>
      <c r="M10" s="246"/>
      <c r="N10" s="246"/>
      <c r="O10" s="245"/>
      <c r="P10" s="245"/>
    </row>
    <row r="11" spans="1:16" ht="12.75" customHeight="1">
      <c r="B11" s="148" t="s">
        <v>3063</v>
      </c>
      <c r="C11" s="24">
        <v>1040.1058439600001</v>
      </c>
      <c r="D11" s="24">
        <v>1894.2722653999992</v>
      </c>
      <c r="E11" s="24">
        <v>854.16642143999911</v>
      </c>
      <c r="F11" s="24">
        <v>82.123028766757727</v>
      </c>
      <c r="L11" s="245"/>
      <c r="M11" s="246"/>
      <c r="N11" s="246"/>
      <c r="O11" s="245"/>
      <c r="P11" s="245"/>
    </row>
    <row r="12" spans="1:16" ht="12.75" customHeight="1">
      <c r="B12" s="148" t="s">
        <v>72</v>
      </c>
      <c r="C12" s="24">
        <v>253.61822261000012</v>
      </c>
      <c r="D12" s="24">
        <v>3446.5260606900001</v>
      </c>
      <c r="E12" s="24">
        <v>3192.9078380800001</v>
      </c>
      <c r="F12" s="24">
        <v>1258.9425969560061</v>
      </c>
      <c r="L12" s="245"/>
      <c r="M12" s="246"/>
      <c r="N12" s="246"/>
      <c r="O12" s="245"/>
      <c r="P12" s="245"/>
    </row>
    <row r="13" spans="1:16" ht="12.75" customHeight="1">
      <c r="B13" s="21" t="s">
        <v>401</v>
      </c>
      <c r="C13" s="22">
        <v>97.669388710000007</v>
      </c>
      <c r="D13" s="22">
        <v>49.28552337</v>
      </c>
      <c r="E13" s="22">
        <v>-48.383865340000007</v>
      </c>
      <c r="F13" s="22">
        <v>-49.538413190709527</v>
      </c>
      <c r="L13" s="245"/>
      <c r="M13" s="246"/>
      <c r="N13" s="246"/>
      <c r="O13" s="245"/>
      <c r="P13" s="245"/>
    </row>
    <row r="14" spans="1:16" ht="12.75" customHeight="1">
      <c r="B14" s="21" t="s">
        <v>3068</v>
      </c>
      <c r="C14" s="22">
        <v>0</v>
      </c>
      <c r="D14" s="22">
        <v>0</v>
      </c>
      <c r="E14" s="22"/>
      <c r="F14" s="22"/>
      <c r="L14" s="203"/>
      <c r="M14" s="248"/>
      <c r="N14" s="246"/>
      <c r="O14" s="245"/>
      <c r="P14" s="245"/>
    </row>
    <row r="15" spans="1:16" ht="12.75" customHeight="1">
      <c r="B15" s="13" t="s">
        <v>3073</v>
      </c>
      <c r="C15" s="19">
        <v>1543.5645409100002</v>
      </c>
      <c r="D15" s="19">
        <v>5554.1443671099996</v>
      </c>
      <c r="E15" s="19">
        <v>4010.5798261999994</v>
      </c>
      <c r="F15" s="19">
        <v>259.82585890678621</v>
      </c>
      <c r="L15" s="245"/>
      <c r="M15" s="246"/>
      <c r="N15" s="246"/>
      <c r="O15" s="245"/>
      <c r="P15" s="245"/>
    </row>
    <row r="16" spans="1:16" ht="12.75" customHeight="1">
      <c r="B16" s="41" t="s">
        <v>2806</v>
      </c>
      <c r="C16" s="41"/>
      <c r="D16" s="41"/>
      <c r="E16" s="41"/>
      <c r="F16" s="41"/>
      <c r="L16" s="245"/>
      <c r="M16" s="246"/>
      <c r="N16" s="246"/>
      <c r="O16" s="245"/>
      <c r="P16" s="245"/>
    </row>
    <row r="17" spans="1:16" ht="12.75" customHeight="1">
      <c r="L17" s="245"/>
      <c r="M17" s="246"/>
      <c r="N17" s="246"/>
      <c r="O17" s="245"/>
      <c r="P17" s="245"/>
    </row>
    <row r="18" spans="1:16" ht="12.75" hidden="1" customHeight="1">
      <c r="L18" s="245"/>
      <c r="M18" s="246"/>
      <c r="N18" s="246"/>
      <c r="O18" s="245"/>
      <c r="P18" s="245"/>
    </row>
    <row r="19" spans="1:16" ht="12.75" hidden="1" customHeight="1">
      <c r="L19" s="245"/>
      <c r="M19" s="246"/>
      <c r="N19" s="246"/>
      <c r="O19" s="245"/>
      <c r="P19" s="245"/>
    </row>
    <row r="20" spans="1:16" ht="12.75" hidden="1" customHeight="1">
      <c r="L20" s="245"/>
      <c r="M20" s="246"/>
      <c r="N20" s="246"/>
      <c r="O20" s="245"/>
      <c r="P20" s="245"/>
    </row>
    <row r="21" spans="1:16" ht="12.75" hidden="1" customHeight="1">
      <c r="L21" s="245"/>
      <c r="M21" s="246"/>
      <c r="N21" s="246"/>
      <c r="O21" s="245"/>
      <c r="P21" s="245"/>
    </row>
    <row r="23" spans="1:16" customFormat="1" ht="14.5" hidden="1" customHeight="1">
      <c r="A23" s="244"/>
      <c r="B23" s="244"/>
      <c r="C23" s="244"/>
      <c r="D23" s="244"/>
      <c r="E23" s="244"/>
      <c r="F23" s="244"/>
      <c r="G23" s="244"/>
      <c r="H23" s="244"/>
      <c r="I23" s="244"/>
      <c r="J23" s="244"/>
      <c r="K23" s="244"/>
    </row>
    <row r="24" spans="1:16" ht="14" hidden="1"/>
  </sheetData>
  <mergeCells count="4">
    <mergeCell ref="B4:B5"/>
    <mergeCell ref="C4:D4"/>
    <mergeCell ref="E4:F4"/>
    <mergeCell ref="B3:F3"/>
  </mergeCells>
  <printOptions horizontalCentered="1" verticalCentered="1"/>
  <pageMargins left="0.35433070866141736" right="0.15748031496062992" top="0.39370078740157483" bottom="1.5748031496062993" header="0.59055118110236227" footer="0.39370078740157483"/>
  <pageSetup paperSize="9" scale="97" orientation="landscape" r:id="rId1"/>
  <headerFooter alignWithMargins="0">
    <oddFooter>&amp;L&amp;7DGO/DSConta-»DGCI</oddFooter>
  </headerFooter>
  <drawing r:id="rId2"/>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0D489-E681-4F27-8373-B36C80DC182E}">
  <sheetPr codeName="Folha192">
    <tabColor rgb="FF0035BA"/>
    <pageSetUpPr fitToPage="1"/>
  </sheetPr>
  <dimension ref="A1:V53"/>
  <sheetViews>
    <sheetView showGridLines="0" zoomScaleNormal="100" workbookViewId="0">
      <selection activeCell="B3" sqref="B3:G3"/>
    </sheetView>
  </sheetViews>
  <sheetFormatPr baseColWidth="10" defaultColWidth="0" defaultRowHeight="12.75" customHeight="1" zeroHeight="1"/>
  <cols>
    <col min="1" max="1" width="8.5" style="239" customWidth="1"/>
    <col min="2" max="2" width="73.1640625" style="239" customWidth="1"/>
    <col min="3" max="6" width="17.1640625" style="239" customWidth="1"/>
    <col min="7" max="7" width="8.6640625" style="239" customWidth="1"/>
    <col min="8" max="8" width="14.5" style="239" customWidth="1"/>
    <col min="9" max="9" width="5.33203125" style="239" hidden="1" customWidth="1"/>
    <col min="10" max="10" width="6.1640625" style="239" hidden="1" customWidth="1"/>
    <col min="11" max="11" width="5" style="239" hidden="1" customWidth="1"/>
    <col min="12" max="12" width="5.83203125" style="239" hidden="1" customWidth="1"/>
    <col min="13" max="15" width="8.5" style="250" hidden="1" customWidth="1"/>
    <col min="16" max="16" width="13.1640625" style="250" hidden="1" customWidth="1"/>
    <col min="17" max="17" width="0" style="250" hidden="1" customWidth="1"/>
    <col min="18" max="22" width="0" style="239" hidden="1" customWidth="1"/>
    <col min="23" max="16384" width="8.5" style="239" hidden="1"/>
  </cols>
  <sheetData>
    <row r="1" spans="1:22" customFormat="1" ht="100" customHeight="1">
      <c r="A1" s="42" t="s">
        <v>50</v>
      </c>
      <c r="M1" s="8"/>
      <c r="N1" s="8"/>
    </row>
    <row r="2" spans="1:22" s="9" customFormat="1" ht="16">
      <c r="B2" s="9" t="s">
        <v>3225</v>
      </c>
    </row>
    <row r="3" spans="1:22" customFormat="1" ht="15" customHeight="1">
      <c r="A3" s="10"/>
      <c r="B3" s="790" t="s">
        <v>108</v>
      </c>
      <c r="C3" s="790"/>
      <c r="D3" s="790"/>
      <c r="E3" s="790"/>
      <c r="F3" s="790"/>
      <c r="G3" s="790"/>
      <c r="H3" s="10"/>
      <c r="I3" s="10"/>
      <c r="J3" s="10"/>
      <c r="K3" s="10"/>
      <c r="L3" s="10"/>
      <c r="M3" s="8"/>
      <c r="N3" s="267"/>
    </row>
    <row r="4" spans="1:22" s="215" customFormat="1" ht="20" customHeight="1">
      <c r="B4" s="797" t="s">
        <v>332</v>
      </c>
      <c r="C4" s="949" t="s">
        <v>2809</v>
      </c>
      <c r="D4" s="950"/>
      <c r="E4" s="951"/>
      <c r="F4" s="827" t="s">
        <v>3048</v>
      </c>
      <c r="G4" s="797"/>
      <c r="H4" s="249"/>
      <c r="I4" s="249"/>
      <c r="J4" s="249"/>
      <c r="K4" s="249"/>
      <c r="L4" s="249"/>
      <c r="M4" s="249"/>
      <c r="N4" s="249"/>
      <c r="O4" s="249"/>
      <c r="P4" s="249"/>
      <c r="Q4" s="249"/>
    </row>
    <row r="5" spans="1:22" s="215" customFormat="1" ht="20" customHeight="1">
      <c r="B5" s="797"/>
      <c r="C5" s="11">
        <v>2021</v>
      </c>
      <c r="D5" s="11">
        <v>2022</v>
      </c>
      <c r="E5" s="11">
        <v>2023</v>
      </c>
      <c r="F5" s="11" t="s">
        <v>83</v>
      </c>
      <c r="G5" s="11" t="s">
        <v>84</v>
      </c>
      <c r="H5" s="249"/>
      <c r="I5" s="249"/>
      <c r="J5" s="249"/>
      <c r="K5" s="249"/>
      <c r="L5" s="249"/>
      <c r="M5" s="249"/>
      <c r="N5" s="249"/>
      <c r="O5" s="249"/>
      <c r="P5" s="249"/>
      <c r="Q5" s="249"/>
    </row>
    <row r="6" spans="1:22" s="215" customFormat="1" ht="14">
      <c r="B6" s="21" t="s">
        <v>3074</v>
      </c>
      <c r="C6" s="49">
        <v>495691409.5</v>
      </c>
      <c r="D6" s="49">
        <v>495216750.48000002</v>
      </c>
      <c r="E6" s="49">
        <v>529752036.85000002</v>
      </c>
      <c r="F6" s="49">
        <v>34535286.370000005</v>
      </c>
      <c r="G6" s="22">
        <v>6.9737718557633404</v>
      </c>
      <c r="H6" s="249"/>
      <c r="I6" s="249"/>
      <c r="J6" s="249"/>
      <c r="K6" s="249"/>
      <c r="L6" s="249"/>
      <c r="M6" s="249"/>
      <c r="N6" s="249"/>
      <c r="O6" s="249"/>
      <c r="P6" s="249"/>
      <c r="Q6" s="249"/>
    </row>
    <row r="7" spans="1:22" s="215" customFormat="1" ht="14">
      <c r="B7" s="148" t="s">
        <v>3075</v>
      </c>
      <c r="C7" s="122">
        <v>8500000</v>
      </c>
      <c r="D7" s="122">
        <v>195299.13</v>
      </c>
      <c r="E7" s="122">
        <v>844533.07</v>
      </c>
      <c r="F7" s="122">
        <v>649233.93999999994</v>
      </c>
      <c r="G7" s="24">
        <v>332.43053361272013</v>
      </c>
      <c r="H7" s="249"/>
      <c r="I7" s="249"/>
      <c r="J7" s="249"/>
      <c r="K7" s="249"/>
      <c r="L7" s="249"/>
      <c r="M7" s="251"/>
      <c r="N7" s="249"/>
      <c r="O7" s="249"/>
      <c r="P7" s="249"/>
      <c r="Q7" s="249"/>
      <c r="R7" s="249"/>
      <c r="S7" s="249"/>
      <c r="T7" s="243"/>
      <c r="U7" s="241"/>
      <c r="V7" s="241"/>
    </row>
    <row r="8" spans="1:22" s="215" customFormat="1" ht="14">
      <c r="B8" s="148" t="s">
        <v>3076</v>
      </c>
      <c r="C8" s="122">
        <v>12006614.500000002</v>
      </c>
      <c r="D8" s="122">
        <v>14705450.350000001</v>
      </c>
      <c r="E8" s="122">
        <v>18360551.780000001</v>
      </c>
      <c r="F8" s="122">
        <v>3655101.4299999997</v>
      </c>
      <c r="G8" s="24">
        <v>24.855419881785526</v>
      </c>
      <c r="H8" s="249"/>
      <c r="I8" s="249"/>
      <c r="J8" s="249"/>
      <c r="K8" s="249"/>
      <c r="L8" s="249"/>
      <c r="M8" s="251"/>
      <c r="N8" s="249"/>
      <c r="O8" s="249"/>
      <c r="P8" s="249"/>
      <c r="Q8" s="249"/>
      <c r="R8" s="249"/>
      <c r="S8" s="249"/>
      <c r="T8" s="243"/>
      <c r="U8" s="241"/>
      <c r="V8" s="241"/>
    </row>
    <row r="9" spans="1:22" s="215" customFormat="1" ht="14">
      <c r="B9" s="148" t="s">
        <v>3077</v>
      </c>
      <c r="C9" s="122">
        <v>475184795</v>
      </c>
      <c r="D9" s="122">
        <v>480316001</v>
      </c>
      <c r="E9" s="122">
        <v>510546952</v>
      </c>
      <c r="F9" s="122">
        <v>30230951</v>
      </c>
      <c r="G9" s="24">
        <v>6.2939712474829674</v>
      </c>
      <c r="H9" s="249"/>
      <c r="I9" s="249"/>
      <c r="J9" s="249"/>
      <c r="K9" s="249"/>
      <c r="L9" s="249"/>
      <c r="M9" s="251"/>
      <c r="N9" s="249"/>
      <c r="O9" s="249"/>
      <c r="P9" s="249"/>
      <c r="Q9" s="249"/>
      <c r="R9" s="249"/>
      <c r="S9" s="249"/>
      <c r="T9" s="243"/>
      <c r="U9" s="241"/>
      <c r="V9" s="241"/>
    </row>
    <row r="10" spans="1:22" s="215" customFormat="1" ht="14">
      <c r="B10" s="21" t="s">
        <v>3078</v>
      </c>
      <c r="C10" s="49">
        <v>342652504.72000003</v>
      </c>
      <c r="D10" s="49">
        <v>400726972.58999997</v>
      </c>
      <c r="E10" s="49">
        <v>631024292.55000007</v>
      </c>
      <c r="F10" s="49">
        <v>230297319.9600001</v>
      </c>
      <c r="G10" s="22">
        <v>57.469882416831133</v>
      </c>
      <c r="H10" s="249"/>
      <c r="I10" s="249"/>
      <c r="J10" s="249"/>
      <c r="K10" s="249"/>
      <c r="L10" s="249"/>
      <c r="M10" s="251"/>
      <c r="N10" s="249"/>
      <c r="O10" s="249"/>
      <c r="P10" s="249"/>
      <c r="Q10" s="249"/>
      <c r="R10" s="249"/>
      <c r="S10" s="249"/>
      <c r="T10" s="243"/>
      <c r="U10" s="241"/>
      <c r="V10" s="241"/>
    </row>
    <row r="11" spans="1:22" s="215" customFormat="1" ht="14">
      <c r="B11" s="148" t="s">
        <v>3079</v>
      </c>
      <c r="C11" s="122">
        <v>0</v>
      </c>
      <c r="D11" s="122">
        <v>0</v>
      </c>
      <c r="E11" s="122">
        <v>20000000</v>
      </c>
      <c r="F11" s="122">
        <v>20000000</v>
      </c>
      <c r="G11" s="24" t="s">
        <v>3080</v>
      </c>
      <c r="H11" s="249"/>
      <c r="I11" s="249"/>
      <c r="J11" s="249"/>
      <c r="K11" s="249"/>
      <c r="L11" s="249"/>
      <c r="M11" s="251"/>
      <c r="N11" s="249"/>
      <c r="O11" s="249"/>
      <c r="P11" s="249"/>
      <c r="Q11" s="249"/>
      <c r="R11" s="249"/>
      <c r="S11" s="249"/>
      <c r="T11" s="243"/>
      <c r="U11" s="241"/>
      <c r="V11" s="241"/>
    </row>
    <row r="12" spans="1:22" s="215" customFormat="1" ht="14">
      <c r="B12" s="148" t="s">
        <v>3081</v>
      </c>
      <c r="C12" s="122">
        <v>337307869.81</v>
      </c>
      <c r="D12" s="122">
        <v>393991504.88999999</v>
      </c>
      <c r="E12" s="122">
        <v>604723750.83000004</v>
      </c>
      <c r="F12" s="122">
        <v>210732245.94000006</v>
      </c>
      <c r="G12" s="24">
        <v>53.486494841769549</v>
      </c>
      <c r="H12" s="249"/>
      <c r="I12" s="249"/>
      <c r="J12" s="249"/>
      <c r="K12" s="249"/>
      <c r="L12" s="249"/>
      <c r="M12" s="251"/>
      <c r="N12" s="249"/>
      <c r="O12" s="249"/>
      <c r="P12" s="249"/>
      <c r="Q12" s="249"/>
      <c r="R12" s="249"/>
      <c r="S12" s="249"/>
      <c r="T12" s="243"/>
      <c r="U12" s="241"/>
      <c r="V12" s="241"/>
    </row>
    <row r="13" spans="1:22" s="215" customFormat="1" ht="14">
      <c r="B13" s="148" t="s">
        <v>3082</v>
      </c>
      <c r="C13" s="122">
        <v>5344634.91</v>
      </c>
      <c r="D13" s="122">
        <v>6735467.7000000011</v>
      </c>
      <c r="E13" s="122">
        <v>6300541.7199999997</v>
      </c>
      <c r="F13" s="122">
        <v>-434925.98000000138</v>
      </c>
      <c r="G13" s="24">
        <v>-6.4572498803609628</v>
      </c>
      <c r="H13" s="249"/>
      <c r="I13" s="249"/>
      <c r="J13" s="249"/>
      <c r="K13" s="249"/>
      <c r="L13" s="249"/>
      <c r="M13" s="251"/>
      <c r="N13" s="249"/>
      <c r="O13" s="249"/>
      <c r="P13" s="249"/>
      <c r="Q13" s="249"/>
      <c r="R13" s="249"/>
      <c r="S13" s="249"/>
      <c r="T13" s="243"/>
      <c r="U13" s="241"/>
      <c r="V13" s="241"/>
    </row>
    <row r="14" spans="1:22" s="215" customFormat="1" ht="14">
      <c r="B14" s="21" t="s">
        <v>3083</v>
      </c>
      <c r="C14" s="49">
        <v>-6369.71</v>
      </c>
      <c r="D14" s="49">
        <v>7795.56</v>
      </c>
      <c r="E14" s="49">
        <v>5921.6399999999994</v>
      </c>
      <c r="F14" s="49">
        <v>-1873.920000000001</v>
      </c>
      <c r="G14" s="22" t="s">
        <v>3080</v>
      </c>
      <c r="H14" s="249"/>
      <c r="I14" s="249"/>
      <c r="J14" s="249"/>
      <c r="K14" s="249"/>
      <c r="L14" s="249"/>
      <c r="M14" s="251"/>
      <c r="N14" s="249"/>
      <c r="O14" s="249"/>
      <c r="P14" s="249"/>
      <c r="Q14" s="249"/>
      <c r="R14" s="249"/>
      <c r="S14" s="249"/>
      <c r="T14" s="243"/>
      <c r="U14" s="241"/>
      <c r="V14" s="241"/>
    </row>
    <row r="15" spans="1:22" s="215" customFormat="1" ht="14">
      <c r="B15" s="21" t="s">
        <v>3084</v>
      </c>
      <c r="C15" s="49">
        <v>475580885.49000001</v>
      </c>
      <c r="D15" s="49">
        <v>479644948.41000003</v>
      </c>
      <c r="E15" s="49">
        <v>492486319.92999995</v>
      </c>
      <c r="F15" s="49">
        <v>12841371.519999921</v>
      </c>
      <c r="G15" s="22">
        <v>2.6772660824571282</v>
      </c>
      <c r="H15" s="249"/>
      <c r="I15" s="249"/>
      <c r="J15" s="249"/>
      <c r="K15" s="249"/>
      <c r="L15" s="249"/>
      <c r="M15" s="251"/>
      <c r="N15" s="249"/>
      <c r="O15" s="249"/>
      <c r="P15" s="249"/>
      <c r="Q15" s="249"/>
      <c r="R15" s="249"/>
      <c r="S15" s="249"/>
      <c r="T15" s="243"/>
      <c r="U15" s="241"/>
      <c r="V15" s="241"/>
    </row>
    <row r="16" spans="1:22" s="215" customFormat="1" ht="14">
      <c r="B16" s="148" t="s">
        <v>3085</v>
      </c>
      <c r="C16" s="122">
        <v>-3688.4799999999987</v>
      </c>
      <c r="D16" s="122">
        <v>101604.08000000002</v>
      </c>
      <c r="E16" s="122">
        <v>1118.45</v>
      </c>
      <c r="F16" s="122">
        <v>-100485.63000000002</v>
      </c>
      <c r="G16" s="24" t="s">
        <v>3080</v>
      </c>
      <c r="H16" s="249"/>
      <c r="I16" s="249"/>
      <c r="J16" s="249"/>
      <c r="K16" s="249"/>
      <c r="L16" s="249"/>
      <c r="M16" s="251"/>
      <c r="N16" s="249"/>
      <c r="O16" s="249"/>
      <c r="P16" s="249"/>
      <c r="Q16" s="249"/>
      <c r="R16" s="249"/>
      <c r="S16" s="249"/>
      <c r="T16" s="243"/>
      <c r="U16" s="241"/>
      <c r="V16" s="241"/>
    </row>
    <row r="17" spans="2:22" s="215" customFormat="1" ht="14">
      <c r="B17" s="148" t="s">
        <v>3086</v>
      </c>
      <c r="C17" s="122">
        <v>186835966.08000001</v>
      </c>
      <c r="D17" s="122">
        <v>204470230.70999998</v>
      </c>
      <c r="E17" s="122">
        <v>214934941.56</v>
      </c>
      <c r="F17" s="122">
        <v>10464710.850000024</v>
      </c>
      <c r="G17" s="24">
        <v>5.1179630470716875</v>
      </c>
      <c r="H17" s="249"/>
      <c r="I17" s="249"/>
      <c r="J17" s="249"/>
      <c r="K17" s="249"/>
      <c r="L17" s="249"/>
      <c r="M17" s="251"/>
      <c r="N17" s="249"/>
      <c r="O17" s="249"/>
      <c r="P17" s="249"/>
      <c r="Q17" s="249"/>
      <c r="R17" s="249"/>
      <c r="S17" s="249"/>
      <c r="T17" s="243"/>
      <c r="U17" s="241"/>
      <c r="V17" s="241"/>
    </row>
    <row r="18" spans="2:22" s="215" customFormat="1" ht="14">
      <c r="B18" s="148" t="s">
        <v>3087</v>
      </c>
      <c r="C18" s="122">
        <v>130500637.63999999</v>
      </c>
      <c r="D18" s="122">
        <v>109916836.67000002</v>
      </c>
      <c r="E18" s="122">
        <v>112726423.75</v>
      </c>
      <c r="F18" s="122">
        <v>2809587.0799999833</v>
      </c>
      <c r="G18" s="24">
        <v>2.556102563645569</v>
      </c>
      <c r="H18" s="249"/>
      <c r="I18" s="249"/>
      <c r="J18" s="249"/>
      <c r="K18" s="249"/>
      <c r="L18" s="249"/>
      <c r="M18" s="251"/>
      <c r="N18" s="249"/>
      <c r="O18" s="249"/>
      <c r="P18" s="249"/>
      <c r="Q18" s="249"/>
      <c r="R18" s="249"/>
      <c r="S18" s="249"/>
      <c r="T18" s="243"/>
      <c r="U18" s="241"/>
      <c r="V18" s="241"/>
    </row>
    <row r="19" spans="2:22" s="215" customFormat="1" ht="14">
      <c r="B19" s="148" t="s">
        <v>3088</v>
      </c>
      <c r="C19" s="122">
        <v>124153528.33999999</v>
      </c>
      <c r="D19" s="122">
        <v>127295986.39999999</v>
      </c>
      <c r="E19" s="122">
        <v>125803407.45</v>
      </c>
      <c r="F19" s="122">
        <v>-1492578.9499999881</v>
      </c>
      <c r="G19" s="24">
        <v>-1.1725263240506913</v>
      </c>
      <c r="H19" s="249"/>
      <c r="I19" s="249"/>
      <c r="J19" s="249"/>
      <c r="K19" s="249"/>
      <c r="L19" s="249"/>
      <c r="M19" s="251"/>
      <c r="N19" s="249"/>
      <c r="O19" s="249"/>
      <c r="P19" s="249"/>
      <c r="Q19" s="249"/>
      <c r="R19" s="249"/>
      <c r="S19" s="249"/>
      <c r="T19" s="243"/>
      <c r="U19" s="241"/>
      <c r="V19" s="241"/>
    </row>
    <row r="20" spans="2:22" s="215" customFormat="1" ht="14">
      <c r="B20" s="148" t="s">
        <v>3089</v>
      </c>
      <c r="C20" s="122">
        <v>34094441.910000004</v>
      </c>
      <c r="D20" s="122">
        <v>37860290.549999997</v>
      </c>
      <c r="E20" s="122">
        <v>39020428.719999999</v>
      </c>
      <c r="F20" s="122">
        <v>1160138.1700000018</v>
      </c>
      <c r="G20" s="24">
        <v>3.0642611378480344</v>
      </c>
      <c r="H20" s="249"/>
      <c r="I20" s="249"/>
      <c r="J20" s="249"/>
      <c r="K20" s="249"/>
      <c r="L20" s="249"/>
      <c r="M20" s="251"/>
      <c r="N20" s="249"/>
      <c r="O20" s="249"/>
      <c r="P20" s="249"/>
      <c r="Q20" s="249"/>
      <c r="R20" s="249"/>
      <c r="S20" s="249"/>
      <c r="T20" s="243"/>
      <c r="U20" s="241"/>
      <c r="V20" s="241"/>
    </row>
    <row r="21" spans="2:22" s="215" customFormat="1" ht="14">
      <c r="B21" s="13" t="s">
        <v>3090</v>
      </c>
      <c r="C21" s="51">
        <v>1313918430</v>
      </c>
      <c r="D21" s="51">
        <v>1375596467.04</v>
      </c>
      <c r="E21" s="51">
        <v>1653268570.9700003</v>
      </c>
      <c r="F21" s="51">
        <v>277672103.93000031</v>
      </c>
      <c r="G21" s="19">
        <v>20.185578444199805</v>
      </c>
      <c r="H21" s="249"/>
      <c r="I21" s="249"/>
      <c r="J21" s="249"/>
      <c r="K21" s="249"/>
      <c r="L21" s="249"/>
      <c r="M21" s="251"/>
      <c r="N21" s="249"/>
      <c r="O21" s="249"/>
      <c r="P21" s="249"/>
      <c r="Q21" s="249"/>
      <c r="R21" s="249"/>
      <c r="S21" s="249"/>
      <c r="T21" s="243"/>
      <c r="U21" s="241"/>
      <c r="V21" s="241"/>
    </row>
    <row r="22" spans="2:22" s="215" customFormat="1" ht="14">
      <c r="B22" s="21" t="s">
        <v>3091</v>
      </c>
      <c r="C22" s="49">
        <v>820095805.61999989</v>
      </c>
      <c r="D22" s="49">
        <v>818832406.24000001</v>
      </c>
      <c r="E22" s="49">
        <v>939990123.83999991</v>
      </c>
      <c r="F22" s="49">
        <v>121157717.5999999</v>
      </c>
      <c r="G22" s="22">
        <v>14.796399931989079</v>
      </c>
      <c r="H22" s="249"/>
      <c r="I22" s="249"/>
      <c r="J22" s="249"/>
      <c r="K22" s="249"/>
      <c r="L22" s="249"/>
      <c r="M22" s="251"/>
      <c r="N22" s="249"/>
      <c r="O22" s="249"/>
      <c r="P22" s="249"/>
      <c r="Q22" s="249"/>
      <c r="R22" s="249"/>
      <c r="S22" s="249"/>
      <c r="T22" s="243"/>
      <c r="U22" s="241"/>
      <c r="V22" s="241"/>
    </row>
    <row r="23" spans="2:22" s="215" customFormat="1" ht="14">
      <c r="B23" s="148" t="s">
        <v>3092</v>
      </c>
      <c r="C23" s="122">
        <v>195392085.81999999</v>
      </c>
      <c r="D23" s="122">
        <v>199996177.38</v>
      </c>
      <c r="E23" s="122">
        <v>240350291.66999999</v>
      </c>
      <c r="F23" s="122">
        <v>40354114.289999992</v>
      </c>
      <c r="G23" s="24">
        <v>20.177442798481948</v>
      </c>
      <c r="H23" s="249"/>
      <c r="I23" s="249"/>
      <c r="J23" s="249"/>
      <c r="K23" s="249"/>
      <c r="L23" s="249"/>
      <c r="M23" s="251"/>
      <c r="N23" s="249"/>
      <c r="O23" s="249"/>
      <c r="P23" s="249"/>
      <c r="Q23" s="249"/>
      <c r="R23" s="249"/>
      <c r="S23" s="249"/>
      <c r="T23" s="243"/>
      <c r="U23" s="241"/>
      <c r="V23" s="241"/>
    </row>
    <row r="24" spans="2:22" s="215" customFormat="1" ht="14">
      <c r="B24" s="149" t="s">
        <v>3093</v>
      </c>
      <c r="C24" s="122">
        <v>138600000</v>
      </c>
      <c r="D24" s="122">
        <v>138600000</v>
      </c>
      <c r="E24" s="122">
        <v>188600000</v>
      </c>
      <c r="F24" s="122">
        <v>50000000</v>
      </c>
      <c r="G24" s="24">
        <v>36.075036075036074</v>
      </c>
      <c r="H24" s="249"/>
      <c r="I24" s="249"/>
      <c r="J24" s="249"/>
      <c r="K24" s="249"/>
      <c r="L24" s="249"/>
      <c r="M24" s="251"/>
      <c r="N24" s="249"/>
      <c r="O24" s="249"/>
      <c r="P24" s="249"/>
      <c r="Q24" s="249"/>
      <c r="R24" s="249"/>
      <c r="S24" s="249"/>
      <c r="T24" s="243"/>
      <c r="U24" s="241"/>
      <c r="V24" s="241"/>
    </row>
    <row r="25" spans="2:22" s="215" customFormat="1" ht="14">
      <c r="B25" s="149" t="s">
        <v>3094</v>
      </c>
      <c r="C25" s="122">
        <v>5401787.3999999994</v>
      </c>
      <c r="D25" s="122">
        <v>8162044.4999999991</v>
      </c>
      <c r="E25" s="122">
        <v>3015878.92</v>
      </c>
      <c r="F25" s="122">
        <v>-5146165.5799999991</v>
      </c>
      <c r="G25" s="24">
        <v>-63.049957397316312</v>
      </c>
      <c r="H25" s="249"/>
      <c r="I25" s="249"/>
      <c r="J25" s="249"/>
      <c r="K25" s="249"/>
      <c r="L25" s="249"/>
      <c r="M25" s="251"/>
      <c r="N25" s="249"/>
      <c r="O25" s="249"/>
      <c r="P25" s="249"/>
      <c r="Q25" s="249"/>
      <c r="R25" s="249"/>
      <c r="S25" s="249"/>
      <c r="T25" s="243"/>
      <c r="U25" s="241"/>
      <c r="V25" s="241"/>
    </row>
    <row r="26" spans="2:22" s="215" customFormat="1" ht="14">
      <c r="B26" s="149" t="s">
        <v>3095</v>
      </c>
      <c r="C26" s="122">
        <v>20845789.840000004</v>
      </c>
      <c r="D26" s="122">
        <v>18505824</v>
      </c>
      <c r="E26" s="122">
        <v>16113051.880000001</v>
      </c>
      <c r="F26" s="122">
        <v>-2392772.1199999992</v>
      </c>
      <c r="G26" s="24">
        <v>-12.929832900172395</v>
      </c>
      <c r="H26" s="249"/>
      <c r="I26" s="249"/>
      <c r="J26" s="249"/>
      <c r="K26" s="249"/>
      <c r="L26" s="249"/>
      <c r="M26" s="251"/>
      <c r="N26" s="249"/>
      <c r="O26" s="249"/>
      <c r="P26" s="249"/>
      <c r="Q26" s="249"/>
      <c r="R26" s="249"/>
      <c r="S26" s="249"/>
      <c r="T26" s="243"/>
      <c r="U26" s="241"/>
      <c r="V26" s="241"/>
    </row>
    <row r="27" spans="2:22" s="215" customFormat="1" ht="14">
      <c r="B27" s="149" t="s">
        <v>3096</v>
      </c>
      <c r="C27" s="122">
        <v>5362700.63</v>
      </c>
      <c r="D27" s="122">
        <v>8023803.0999999996</v>
      </c>
      <c r="E27" s="122">
        <v>2608944.2200000002</v>
      </c>
      <c r="F27" s="122">
        <v>-5414858.879999999</v>
      </c>
      <c r="G27" s="24">
        <v>-67.484942146698472</v>
      </c>
      <c r="H27" s="249"/>
      <c r="I27" s="249"/>
      <c r="J27" s="249"/>
      <c r="K27" s="249"/>
      <c r="L27" s="249"/>
      <c r="M27" s="251"/>
      <c r="N27" s="249"/>
      <c r="O27" s="249"/>
      <c r="P27" s="249"/>
      <c r="Q27" s="249"/>
      <c r="R27" s="249"/>
      <c r="S27" s="249"/>
      <c r="T27" s="243"/>
      <c r="U27" s="241"/>
      <c r="V27" s="241"/>
    </row>
    <row r="28" spans="2:22" s="215" customFormat="1" ht="14">
      <c r="B28" s="149" t="s">
        <v>3097</v>
      </c>
      <c r="C28" s="122">
        <v>25181807.949999999</v>
      </c>
      <c r="D28" s="122">
        <v>26704505.780000005</v>
      </c>
      <c r="E28" s="122">
        <v>30012416.649999999</v>
      </c>
      <c r="F28" s="122">
        <v>3307910.8699999936</v>
      </c>
      <c r="G28" s="24">
        <v>12.38708889522835</v>
      </c>
      <c r="H28" s="249"/>
      <c r="I28" s="249"/>
      <c r="J28" s="249"/>
      <c r="K28" s="249"/>
      <c r="L28" s="249"/>
      <c r="M28" s="251"/>
      <c r="N28" s="249"/>
      <c r="O28" s="249"/>
      <c r="P28" s="249"/>
      <c r="Q28" s="249"/>
      <c r="R28" s="249"/>
      <c r="S28" s="249"/>
      <c r="T28" s="243"/>
      <c r="U28" s="241"/>
      <c r="V28" s="241"/>
    </row>
    <row r="29" spans="2:22" s="215" customFormat="1" ht="14">
      <c r="B29" s="148" t="s">
        <v>3098</v>
      </c>
      <c r="C29" s="122">
        <v>10000000.000000002</v>
      </c>
      <c r="D29" s="122">
        <v>10000000</v>
      </c>
      <c r="E29" s="122">
        <v>10000000</v>
      </c>
      <c r="F29" s="122">
        <v>0</v>
      </c>
      <c r="G29" s="24">
        <v>0</v>
      </c>
      <c r="H29" s="249"/>
      <c r="I29" s="249"/>
      <c r="J29" s="249"/>
      <c r="K29" s="249"/>
      <c r="L29" s="249"/>
      <c r="M29" s="251"/>
      <c r="N29" s="249"/>
      <c r="O29" s="249"/>
      <c r="P29" s="249"/>
      <c r="Q29" s="249"/>
      <c r="R29" s="249"/>
      <c r="S29" s="249"/>
      <c r="T29" s="243"/>
      <c r="U29" s="241"/>
      <c r="V29" s="241"/>
    </row>
    <row r="30" spans="2:22" s="215" customFormat="1" ht="14">
      <c r="B30" s="148" t="s">
        <v>3099</v>
      </c>
      <c r="C30" s="122">
        <v>614703719.79999983</v>
      </c>
      <c r="D30" s="122">
        <v>608836228.86000001</v>
      </c>
      <c r="E30" s="122">
        <v>689639832.16999996</v>
      </c>
      <c r="F30" s="122">
        <v>80803603.309999943</v>
      </c>
      <c r="G30" s="24">
        <v>13.271812595859908</v>
      </c>
      <c r="H30" s="249"/>
      <c r="I30" s="249"/>
      <c r="J30" s="249"/>
      <c r="K30" s="249"/>
      <c r="L30" s="249"/>
      <c r="M30" s="251"/>
      <c r="N30" s="249"/>
      <c r="O30" s="249"/>
      <c r="P30" s="249"/>
      <c r="Q30" s="249"/>
      <c r="R30" s="249"/>
      <c r="S30" s="249"/>
      <c r="T30" s="243"/>
      <c r="U30" s="241"/>
      <c r="V30" s="241"/>
    </row>
    <row r="31" spans="2:22" s="215" customFormat="1" ht="14">
      <c r="B31" s="21" t="s">
        <v>3100</v>
      </c>
      <c r="C31" s="49">
        <v>997520746.55999994</v>
      </c>
      <c r="D31" s="49">
        <v>1039135760.3599999</v>
      </c>
      <c r="E31" s="49">
        <v>1118748341.46</v>
      </c>
      <c r="F31" s="49">
        <v>79612581.100000143</v>
      </c>
      <c r="G31" s="22">
        <v>7.6614225144574988</v>
      </c>
      <c r="H31" s="249"/>
      <c r="I31" s="249"/>
      <c r="J31" s="249"/>
      <c r="K31" s="249"/>
      <c r="L31" s="249"/>
      <c r="M31" s="251"/>
      <c r="N31" s="249"/>
      <c r="O31" s="249"/>
      <c r="P31" s="249"/>
      <c r="Q31" s="249"/>
      <c r="R31" s="249"/>
      <c r="S31" s="249"/>
      <c r="T31" s="243"/>
      <c r="U31" s="241"/>
      <c r="V31" s="241"/>
    </row>
    <row r="32" spans="2:22" s="215" customFormat="1" ht="14">
      <c r="B32" s="148" t="s">
        <v>3101</v>
      </c>
      <c r="C32" s="122">
        <v>10828672.559999999</v>
      </c>
      <c r="D32" s="122">
        <v>12630452.359999999</v>
      </c>
      <c r="E32" s="122">
        <v>12519016.460000001</v>
      </c>
      <c r="F32" s="122">
        <v>-111435.89999999851</v>
      </c>
      <c r="G32" s="24">
        <v>-0.88227956389677964</v>
      </c>
      <c r="H32" s="249"/>
      <c r="I32" s="249"/>
      <c r="J32" s="249"/>
      <c r="K32" s="249"/>
      <c r="L32" s="249"/>
      <c r="M32" s="251"/>
      <c r="N32" s="249"/>
      <c r="O32" s="249"/>
      <c r="P32" s="249"/>
      <c r="Q32" s="249"/>
      <c r="R32" s="249"/>
      <c r="S32" s="249"/>
      <c r="T32" s="243"/>
      <c r="U32" s="241"/>
      <c r="V32" s="241"/>
    </row>
    <row r="33" spans="2:22" s="215" customFormat="1" ht="14">
      <c r="B33" s="148" t="s">
        <v>3102</v>
      </c>
      <c r="C33" s="122">
        <v>57005218</v>
      </c>
      <c r="D33" s="122">
        <v>42158621</v>
      </c>
      <c r="E33" s="122">
        <v>61341426</v>
      </c>
      <c r="F33" s="122">
        <v>19182805</v>
      </c>
      <c r="G33" s="24">
        <v>45.501500155804429</v>
      </c>
      <c r="H33" s="249"/>
      <c r="I33" s="249"/>
      <c r="J33" s="249"/>
      <c r="K33" s="249"/>
      <c r="L33" s="249"/>
      <c r="M33" s="251"/>
      <c r="N33" s="249"/>
      <c r="O33" s="249"/>
      <c r="P33" s="249"/>
      <c r="Q33" s="249"/>
      <c r="R33" s="249"/>
      <c r="S33" s="249"/>
      <c r="T33" s="243"/>
      <c r="U33" s="241"/>
      <c r="V33" s="241"/>
    </row>
    <row r="34" spans="2:22" s="215" customFormat="1" ht="14">
      <c r="B34" s="148" t="s">
        <v>3103</v>
      </c>
      <c r="C34" s="122">
        <v>14466401</v>
      </c>
      <c r="D34" s="122">
        <v>14213005</v>
      </c>
      <c r="E34" s="122">
        <v>16403270</v>
      </c>
      <c r="F34" s="122">
        <v>2190265</v>
      </c>
      <c r="G34" s="24">
        <v>15.410287972177594</v>
      </c>
      <c r="H34" s="249"/>
      <c r="I34" s="249"/>
      <c r="J34" s="249"/>
      <c r="K34" s="249"/>
      <c r="L34" s="249"/>
      <c r="M34" s="251"/>
      <c r="N34" s="249"/>
      <c r="O34" s="249"/>
      <c r="P34" s="249"/>
      <c r="Q34" s="249"/>
      <c r="R34" s="249"/>
      <c r="S34" s="249"/>
      <c r="T34" s="243"/>
      <c r="U34" s="241"/>
      <c r="V34" s="241"/>
    </row>
    <row r="35" spans="2:22" s="215" customFormat="1" ht="14">
      <c r="B35" s="148" t="s">
        <v>3104</v>
      </c>
      <c r="C35" s="122">
        <v>915220455</v>
      </c>
      <c r="D35" s="122">
        <v>970133681.99999988</v>
      </c>
      <c r="E35" s="122">
        <v>1028484629</v>
      </c>
      <c r="F35" s="122">
        <v>58350947.000000119</v>
      </c>
      <c r="G35" s="24">
        <v>6.0147326170250555</v>
      </c>
      <c r="H35" s="249"/>
      <c r="I35" s="249"/>
      <c r="J35" s="249"/>
      <c r="K35" s="249"/>
      <c r="L35" s="249"/>
      <c r="M35" s="251"/>
      <c r="N35" s="249"/>
      <c r="O35" s="249"/>
      <c r="P35" s="249"/>
      <c r="Q35" s="249"/>
      <c r="R35" s="249"/>
      <c r="S35" s="249"/>
      <c r="T35" s="243"/>
      <c r="U35" s="241"/>
      <c r="V35" s="241"/>
    </row>
    <row r="36" spans="2:22" s="215" customFormat="1" ht="26">
      <c r="B36" s="312" t="s">
        <v>3105</v>
      </c>
      <c r="C36" s="49">
        <v>48236141.68</v>
      </c>
      <c r="D36" s="49">
        <v>56483664.32</v>
      </c>
      <c r="E36" s="49">
        <v>58926800.770000003</v>
      </c>
      <c r="F36" s="49">
        <v>2443136.450000003</v>
      </c>
      <c r="G36" s="22">
        <v>4.3253858959269493</v>
      </c>
      <c r="H36" s="249"/>
      <c r="I36" s="249"/>
      <c r="J36" s="249"/>
      <c r="K36" s="249"/>
      <c r="L36" s="249"/>
      <c r="M36" s="251"/>
      <c r="N36" s="249"/>
      <c r="O36" s="249"/>
      <c r="P36" s="249"/>
      <c r="Q36" s="249"/>
      <c r="R36" s="249"/>
      <c r="S36" s="249"/>
      <c r="T36" s="243"/>
      <c r="U36" s="241"/>
      <c r="V36" s="241"/>
    </row>
    <row r="37" spans="2:22" s="215" customFormat="1" ht="14">
      <c r="B37" s="21" t="s">
        <v>3106</v>
      </c>
      <c r="C37" s="49">
        <v>16686363.789999999</v>
      </c>
      <c r="D37" s="49">
        <v>17908934.379999999</v>
      </c>
      <c r="E37" s="49">
        <v>18396116.59</v>
      </c>
      <c r="F37" s="49">
        <v>487182.21000000089</v>
      </c>
      <c r="G37" s="22">
        <v>2.7203305325863889</v>
      </c>
      <c r="H37" s="249"/>
      <c r="I37" s="249"/>
      <c r="J37" s="249"/>
      <c r="K37" s="249"/>
      <c r="L37" s="249"/>
      <c r="M37" s="251"/>
      <c r="N37" s="249"/>
      <c r="O37" s="249"/>
      <c r="P37" s="249"/>
      <c r="Q37" s="249"/>
      <c r="R37" s="249"/>
      <c r="S37" s="249"/>
      <c r="T37" s="243"/>
      <c r="U37" s="241"/>
      <c r="V37" s="241"/>
    </row>
    <row r="38" spans="2:22" s="215" customFormat="1" ht="26">
      <c r="B38" s="312" t="s">
        <v>3107</v>
      </c>
      <c r="C38" s="49">
        <v>20253492.739999998</v>
      </c>
      <c r="D38" s="49">
        <v>18839681.149999999</v>
      </c>
      <c r="E38" s="49">
        <v>18046374.440000001</v>
      </c>
      <c r="F38" s="49">
        <v>-793306.70999999717</v>
      </c>
      <c r="G38" s="22">
        <v>-4.2108287485534079</v>
      </c>
      <c r="H38" s="249"/>
      <c r="I38" s="249"/>
      <c r="J38" s="249"/>
      <c r="K38" s="249"/>
      <c r="L38" s="249"/>
      <c r="M38" s="251"/>
      <c r="N38" s="249"/>
      <c r="O38" s="249"/>
      <c r="P38" s="249"/>
      <c r="Q38" s="249"/>
      <c r="R38" s="249"/>
      <c r="S38" s="249"/>
      <c r="T38" s="243"/>
      <c r="U38" s="241"/>
      <c r="V38" s="241"/>
    </row>
    <row r="39" spans="2:22" s="230" customFormat="1" ht="14">
      <c r="B39" s="21" t="s">
        <v>3108</v>
      </c>
      <c r="C39" s="49">
        <v>183666821.11000001</v>
      </c>
      <c r="D39" s="49">
        <v>187063634.84</v>
      </c>
      <c r="E39" s="49">
        <v>191216903.68000001</v>
      </c>
      <c r="F39" s="49">
        <v>4153268.8400000036</v>
      </c>
      <c r="G39" s="22">
        <v>2.2202438456584006</v>
      </c>
      <c r="H39" s="249"/>
      <c r="I39" s="249"/>
      <c r="J39" s="249"/>
      <c r="K39" s="249"/>
      <c r="L39" s="249"/>
      <c r="M39" s="252"/>
      <c r="N39" s="252"/>
      <c r="O39" s="252"/>
      <c r="P39" s="252"/>
      <c r="Q39" s="252"/>
      <c r="U39" s="241"/>
    </row>
    <row r="40" spans="2:22" s="215" customFormat="1" ht="14">
      <c r="B40" s="21" t="s">
        <v>3109</v>
      </c>
      <c r="C40" s="49">
        <v>433130.65</v>
      </c>
      <c r="D40" s="49">
        <v>760176.94000000018</v>
      </c>
      <c r="E40" s="49">
        <v>360065.65</v>
      </c>
      <c r="F40" s="49">
        <v>-400111.29000000015</v>
      </c>
      <c r="G40" s="22">
        <v>-52.633968349526626</v>
      </c>
      <c r="H40" s="249"/>
      <c r="I40" s="249"/>
      <c r="J40" s="249"/>
      <c r="K40" s="249"/>
      <c r="L40" s="249"/>
      <c r="M40" s="249"/>
      <c r="N40" s="249"/>
      <c r="O40" s="249"/>
      <c r="P40" s="249"/>
      <c r="Q40" s="249"/>
    </row>
    <row r="41" spans="2:22" customFormat="1" ht="15">
      <c r="B41" s="21" t="s">
        <v>3110</v>
      </c>
      <c r="C41" s="49">
        <v>470614.55000000005</v>
      </c>
      <c r="D41" s="49">
        <v>644760.76</v>
      </c>
      <c r="E41" s="49">
        <v>744892.91999999993</v>
      </c>
      <c r="F41" s="49">
        <v>100132.15999999992</v>
      </c>
      <c r="G41" s="22">
        <v>15.530126244035062</v>
      </c>
      <c r="H41" s="249"/>
      <c r="I41" s="249"/>
      <c r="J41" s="249"/>
      <c r="K41" s="249"/>
      <c r="L41" s="249"/>
      <c r="M41" s="8"/>
      <c r="N41" s="8"/>
    </row>
    <row r="42" spans="2:22" s="215" customFormat="1" ht="14">
      <c r="B42" s="13" t="s">
        <v>3111</v>
      </c>
      <c r="C42" s="51">
        <v>2087363116.7</v>
      </c>
      <c r="D42" s="51">
        <v>2139669018.99</v>
      </c>
      <c r="E42" s="51">
        <v>2346429619.3499999</v>
      </c>
      <c r="F42" s="51">
        <v>206760600.3599999</v>
      </c>
      <c r="G42" s="19">
        <v>9.6632048473365408</v>
      </c>
      <c r="H42" s="249"/>
      <c r="I42" s="249"/>
      <c r="J42" s="249"/>
      <c r="K42" s="249"/>
      <c r="L42" s="249"/>
      <c r="M42" s="249"/>
      <c r="N42" s="249"/>
      <c r="O42" s="249"/>
      <c r="P42" s="249"/>
      <c r="Q42" s="249"/>
    </row>
    <row r="43" spans="2:22" ht="14">
      <c r="B43" s="13" t="s">
        <v>3112</v>
      </c>
      <c r="C43" s="51">
        <v>4041237.2800000003</v>
      </c>
      <c r="D43" s="51">
        <v>4731359.1399999997</v>
      </c>
      <c r="E43" s="51">
        <v>5586303.2199999997</v>
      </c>
      <c r="F43" s="51">
        <v>854944.08000000007</v>
      </c>
      <c r="G43" s="19">
        <v>18.069735454493529</v>
      </c>
      <c r="H43" s="249"/>
      <c r="I43" s="249"/>
      <c r="J43" s="249"/>
      <c r="K43" s="249"/>
      <c r="L43" s="249"/>
    </row>
    <row r="44" spans="2:22" s="215" customFormat="1" ht="14">
      <c r="B44" s="13" t="s">
        <v>3113</v>
      </c>
      <c r="C44" s="51">
        <v>3405322783.98</v>
      </c>
      <c r="D44" s="51">
        <v>3519996845.1699996</v>
      </c>
      <c r="E44" s="51">
        <v>4005284493.54</v>
      </c>
      <c r="F44" s="51">
        <v>485287648.37000036</v>
      </c>
      <c r="G44" s="19">
        <v>13.786593275954006</v>
      </c>
      <c r="H44" s="249"/>
      <c r="I44" s="249"/>
      <c r="J44" s="249"/>
      <c r="K44" s="249"/>
      <c r="L44" s="249"/>
      <c r="M44" s="249"/>
      <c r="N44" s="250"/>
      <c r="O44" s="250"/>
      <c r="P44" s="250"/>
      <c r="Q44" s="250"/>
      <c r="R44" s="239"/>
      <c r="S44" s="239"/>
      <c r="T44" s="239"/>
    </row>
    <row r="45" spans="2:22" s="215" customFormat="1" ht="31.5" customHeight="1">
      <c r="B45" s="763" t="s">
        <v>5842</v>
      </c>
      <c r="C45" s="763"/>
      <c r="D45" s="763"/>
      <c r="E45" s="763"/>
      <c r="F45" s="763"/>
      <c r="G45" s="763"/>
      <c r="H45" s="249"/>
      <c r="I45" s="249"/>
      <c r="J45" s="249"/>
      <c r="K45" s="249"/>
      <c r="L45" s="249"/>
      <c r="M45" s="251"/>
      <c r="N45" s="250"/>
      <c r="O45" s="250"/>
      <c r="P45" s="253"/>
      <c r="Q45" s="250"/>
      <c r="R45" s="239"/>
      <c r="S45" s="239"/>
      <c r="T45" s="239"/>
    </row>
    <row r="46" spans="2:22" s="215" customFormat="1" ht="14">
      <c r="B46" s="249"/>
      <c r="C46" s="249"/>
      <c r="D46" s="249"/>
      <c r="E46" s="249"/>
      <c r="F46" s="249"/>
      <c r="G46" s="249"/>
      <c r="H46" s="249"/>
      <c r="I46" s="249"/>
      <c r="J46" s="249"/>
      <c r="K46" s="249"/>
      <c r="L46" s="249"/>
      <c r="M46" s="251"/>
      <c r="N46" s="250"/>
      <c r="O46" s="250"/>
      <c r="P46" s="253"/>
      <c r="Q46" s="250"/>
      <c r="R46" s="239"/>
      <c r="S46" s="239"/>
      <c r="T46" s="239"/>
    </row>
    <row r="47" spans="2:22" s="215" customFormat="1" ht="14" hidden="1">
      <c r="B47" s="249"/>
      <c r="C47" s="249"/>
      <c r="D47" s="249"/>
      <c r="E47" s="249"/>
      <c r="F47" s="249"/>
      <c r="G47" s="249"/>
      <c r="H47" s="249"/>
      <c r="I47" s="249"/>
      <c r="J47" s="249"/>
      <c r="K47" s="249"/>
      <c r="L47" s="249"/>
      <c r="M47" s="251"/>
      <c r="N47" s="250"/>
      <c r="O47" s="250"/>
      <c r="P47" s="253"/>
      <c r="Q47" s="250"/>
      <c r="R47" s="239"/>
      <c r="S47" s="239"/>
      <c r="T47" s="239"/>
    </row>
    <row r="48" spans="2:22" s="215" customFormat="1" ht="14" hidden="1">
      <c r="B48" s="249"/>
      <c r="C48" s="249"/>
      <c r="D48" s="249"/>
      <c r="E48" s="249"/>
      <c r="F48" s="249"/>
      <c r="G48" s="249"/>
      <c r="H48" s="249"/>
      <c r="I48" s="249"/>
      <c r="J48" s="249"/>
      <c r="K48" s="249"/>
      <c r="L48" s="249"/>
      <c r="M48" s="251"/>
      <c r="N48" s="250"/>
      <c r="O48" s="250"/>
      <c r="P48" s="253"/>
      <c r="Q48" s="250"/>
      <c r="R48" s="239"/>
      <c r="S48" s="239"/>
      <c r="T48" s="239"/>
    </row>
    <row r="49" spans="2:20" s="215" customFormat="1" ht="14" hidden="1">
      <c r="B49" s="249"/>
      <c r="C49" s="249"/>
      <c r="D49" s="249"/>
      <c r="E49" s="249"/>
      <c r="F49" s="249"/>
      <c r="G49" s="249"/>
      <c r="H49" s="249"/>
      <c r="I49" s="249"/>
      <c r="J49" s="249"/>
      <c r="K49" s="249"/>
      <c r="L49" s="249"/>
      <c r="M49" s="251"/>
      <c r="N49" s="250"/>
      <c r="O49" s="250"/>
      <c r="P49" s="253"/>
      <c r="Q49" s="250"/>
      <c r="R49" s="239"/>
      <c r="S49" s="239"/>
      <c r="T49" s="239"/>
    </row>
    <row r="50" spans="2:20" s="215" customFormat="1" ht="14" hidden="1">
      <c r="B50" s="249"/>
      <c r="C50" s="249"/>
      <c r="D50" s="249"/>
      <c r="E50" s="249"/>
      <c r="F50" s="249"/>
      <c r="G50" s="249"/>
      <c r="H50" s="249"/>
      <c r="I50" s="249"/>
      <c r="J50" s="249"/>
      <c r="K50" s="249"/>
      <c r="L50" s="249"/>
      <c r="M50" s="251"/>
      <c r="N50" s="250"/>
      <c r="O50" s="250"/>
      <c r="P50" s="253"/>
      <c r="Q50" s="250"/>
      <c r="R50" s="239"/>
      <c r="S50" s="239"/>
      <c r="T50" s="239"/>
    </row>
    <row r="51" spans="2:20" s="230" customFormat="1" ht="12.75" hidden="1" customHeight="1">
      <c r="B51" s="249"/>
      <c r="C51" s="249"/>
      <c r="D51" s="249"/>
      <c r="E51" s="249"/>
      <c r="F51" s="249"/>
      <c r="G51" s="249"/>
      <c r="H51" s="249"/>
      <c r="I51" s="249"/>
      <c r="J51" s="249"/>
      <c r="K51" s="249"/>
      <c r="L51" s="249"/>
      <c r="M51" s="252"/>
      <c r="N51" s="250"/>
      <c r="O51" s="250"/>
      <c r="P51" s="250"/>
      <c r="Q51" s="250"/>
      <c r="R51" s="239"/>
      <c r="S51" s="239"/>
      <c r="T51" s="239"/>
    </row>
    <row r="52" spans="2:20" customFormat="1" ht="15" hidden="1" customHeight="1">
      <c r="B52" s="249"/>
      <c r="C52" s="249"/>
      <c r="D52" s="249"/>
      <c r="E52" s="249"/>
      <c r="F52" s="249"/>
      <c r="G52" s="249"/>
      <c r="H52" s="249"/>
      <c r="I52" s="249"/>
      <c r="J52" s="249"/>
      <c r="K52" s="249"/>
      <c r="L52" s="249"/>
      <c r="M52" s="8"/>
      <c r="N52" s="8"/>
    </row>
    <row r="53" spans="2:20" s="215" customFormat="1" ht="14" hidden="1">
      <c r="M53" s="249"/>
      <c r="N53" s="249"/>
      <c r="O53" s="249"/>
      <c r="P53" s="249"/>
      <c r="Q53" s="249"/>
    </row>
  </sheetData>
  <mergeCells count="5">
    <mergeCell ref="B4:B5"/>
    <mergeCell ref="C4:E4"/>
    <mergeCell ref="F4:G4"/>
    <mergeCell ref="B45:G45"/>
    <mergeCell ref="B3:G3"/>
  </mergeCells>
  <printOptions horizontalCentered="1" verticalCentered="1"/>
  <pageMargins left="0.35433070866141736" right="0.15748031496062992" top="0.39370078740157483" bottom="1.5748031496062993" header="0.59055118110236227" footer="0.39370078740157483"/>
  <pageSetup paperSize="9" scale="49" orientation="landscape" r:id="rId1"/>
  <headerFooter alignWithMargins="0">
    <oddFooter>&amp;L&amp;7DGO/DSConta-»DGCI</oddFooter>
  </headerFooter>
  <drawing r:id="rId2"/>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592A4-C763-4D82-BE43-FBD90A0FFD9A}">
  <sheetPr codeName="Folha193">
    <tabColor rgb="FF0035BA"/>
    <pageSetUpPr fitToPage="1"/>
  </sheetPr>
  <dimension ref="A1:N36"/>
  <sheetViews>
    <sheetView showGridLines="0" zoomScaleNormal="100" workbookViewId="0">
      <selection activeCell="B3" sqref="B3:F3"/>
    </sheetView>
  </sheetViews>
  <sheetFormatPr baseColWidth="10" defaultColWidth="0" defaultRowHeight="12.75" customHeight="1" zeroHeight="1"/>
  <cols>
    <col min="1" max="1" width="8.5" style="215" customWidth="1"/>
    <col min="2" max="2" width="34.83203125" style="215" customWidth="1"/>
    <col min="3" max="5" width="12.6640625" style="215" customWidth="1"/>
    <col min="6" max="6" width="7.5" style="215" customWidth="1"/>
    <col min="7" max="7" width="39.1640625" style="215" customWidth="1"/>
    <col min="8" max="8" width="9.6640625" style="215" hidden="1" customWidth="1"/>
    <col min="9" max="9" width="7.5" style="215" hidden="1" customWidth="1"/>
    <col min="10" max="10" width="9.6640625" style="215" hidden="1" customWidth="1"/>
    <col min="11" max="11" width="7.5" style="215" hidden="1" customWidth="1"/>
    <col min="12" max="12" width="8.5" style="215" hidden="1" customWidth="1"/>
    <col min="13" max="14" width="0" style="215" hidden="1" customWidth="1"/>
    <col min="15" max="16384" width="8.5" style="215" hidden="1"/>
  </cols>
  <sheetData>
    <row r="1" spans="1:14" customFormat="1" ht="100" customHeight="1">
      <c r="A1" s="42" t="s">
        <v>50</v>
      </c>
      <c r="M1" s="267"/>
      <c r="N1" s="267"/>
    </row>
    <row r="2" spans="1:14" s="9" customFormat="1" ht="16">
      <c r="B2" s="9" t="s">
        <v>5429</v>
      </c>
    </row>
    <row r="3" spans="1:14" s="10" customFormat="1" ht="11">
      <c r="B3" s="790" t="s">
        <v>51</v>
      </c>
      <c r="C3" s="790"/>
      <c r="D3" s="790"/>
      <c r="E3" s="790"/>
      <c r="F3" s="790"/>
    </row>
    <row r="4" spans="1:14" ht="20" customHeight="1">
      <c r="B4" s="797" t="s">
        <v>332</v>
      </c>
      <c r="C4" s="949" t="s">
        <v>2809</v>
      </c>
      <c r="D4" s="951"/>
      <c r="E4" s="827" t="s">
        <v>3048</v>
      </c>
      <c r="F4" s="797"/>
    </row>
    <row r="5" spans="1:14" ht="20" customHeight="1">
      <c r="B5" s="797"/>
      <c r="C5" s="11">
        <v>2022</v>
      </c>
      <c r="D5" s="11">
        <v>2023</v>
      </c>
      <c r="E5" s="11" t="s">
        <v>83</v>
      </c>
      <c r="F5" s="11" t="s">
        <v>84</v>
      </c>
    </row>
    <row r="6" spans="1:14" ht="12.75" customHeight="1">
      <c r="B6" s="21" t="s">
        <v>3114</v>
      </c>
      <c r="C6" s="22">
        <v>16866.632109310001</v>
      </c>
      <c r="D6" s="22">
        <v>18005.676538559997</v>
      </c>
      <c r="E6" s="22">
        <v>1139.044429249996</v>
      </c>
      <c r="F6" s="22">
        <v>6.7532416778170496</v>
      </c>
    </row>
    <row r="7" spans="1:14" ht="12.75" customHeight="1">
      <c r="B7" s="148" t="s">
        <v>3115</v>
      </c>
      <c r="C7" s="24">
        <v>4147.2351437299994</v>
      </c>
      <c r="D7" s="24">
        <v>4198.2775283299989</v>
      </c>
      <c r="E7" s="24">
        <v>51.042384599999423</v>
      </c>
      <c r="F7" s="24">
        <v>1.2307569460383236</v>
      </c>
    </row>
    <row r="8" spans="1:14" ht="12.75" customHeight="1">
      <c r="B8" s="148" t="s">
        <v>3059</v>
      </c>
      <c r="C8" s="24">
        <v>3159.9629412599998</v>
      </c>
      <c r="D8" s="24">
        <v>3321.8167212899984</v>
      </c>
      <c r="E8" s="24">
        <v>161.85378002999869</v>
      </c>
      <c r="F8" s="24">
        <v>5.1220151324135887</v>
      </c>
    </row>
    <row r="9" spans="1:14" ht="12.75" customHeight="1">
      <c r="B9" s="149" t="s">
        <v>3116</v>
      </c>
      <c r="C9" s="24">
        <v>1846.2253169999999</v>
      </c>
      <c r="D9" s="24">
        <v>1779.4986387100007</v>
      </c>
      <c r="E9" s="24">
        <v>-66.726678289999199</v>
      </c>
      <c r="F9" s="24">
        <v>-3.6142218219835627</v>
      </c>
    </row>
    <row r="10" spans="1:14" ht="12.75" customHeight="1">
      <c r="B10" s="149" t="s">
        <v>72</v>
      </c>
      <c r="C10" s="24">
        <v>1313.7376242599998</v>
      </c>
      <c r="D10" s="24">
        <v>1542.3180825799977</v>
      </c>
      <c r="E10" s="24">
        <v>228.58045831999789</v>
      </c>
      <c r="F10" s="24">
        <v>17.399247315364995</v>
      </c>
    </row>
    <row r="11" spans="1:14" ht="12.75" customHeight="1">
      <c r="B11" s="148" t="s">
        <v>395</v>
      </c>
      <c r="C11" s="24">
        <v>9304.1331327800035</v>
      </c>
      <c r="D11" s="24">
        <v>10485.56057075</v>
      </c>
      <c r="E11" s="24">
        <v>1181.4274379699964</v>
      </c>
      <c r="F11" s="24">
        <v>12.697877611054723</v>
      </c>
    </row>
    <row r="12" spans="1:14" ht="12.75" customHeight="1">
      <c r="B12" s="148" t="s">
        <v>3068</v>
      </c>
      <c r="C12" s="24">
        <v>255.30089154000001</v>
      </c>
      <c r="D12" s="24">
        <v>2.1718189999999981E-2</v>
      </c>
      <c r="E12" s="24"/>
      <c r="F12" s="24"/>
    </row>
    <row r="13" spans="1:14" ht="12.75" customHeight="1">
      <c r="B13" s="21" t="s">
        <v>3117</v>
      </c>
      <c r="C13" s="22">
        <v>1543.5645409100002</v>
      </c>
      <c r="D13" s="22">
        <v>5554.4440874099992</v>
      </c>
      <c r="E13" s="22">
        <v>4010.8795464999989</v>
      </c>
      <c r="F13" s="22">
        <v>259.84527631966762</v>
      </c>
    </row>
    <row r="14" spans="1:14" ht="12.75" customHeight="1">
      <c r="B14" s="148" t="s">
        <v>3071</v>
      </c>
      <c r="C14" s="24">
        <v>140.10507992999999</v>
      </c>
      <c r="D14" s="24">
        <v>156.50013945000001</v>
      </c>
      <c r="E14" s="24">
        <v>16.395059520000018</v>
      </c>
      <c r="F14" s="24">
        <v>11.701973638779837</v>
      </c>
    </row>
    <row r="15" spans="1:14" ht="12.75" customHeight="1">
      <c r="B15" s="148" t="s">
        <v>3072</v>
      </c>
      <c r="C15" s="24">
        <v>1305.7900722700003</v>
      </c>
      <c r="D15" s="24">
        <v>5348.6584245899994</v>
      </c>
      <c r="E15" s="24">
        <v>4042.8683523199988</v>
      </c>
      <c r="F15" s="24">
        <v>309.6108967417581</v>
      </c>
    </row>
    <row r="16" spans="1:14" ht="12.75" customHeight="1">
      <c r="B16" s="149" t="s">
        <v>3116</v>
      </c>
      <c r="C16" s="24">
        <v>12.0660057</v>
      </c>
      <c r="D16" s="24">
        <v>7.8600985000000003</v>
      </c>
      <c r="E16" s="24">
        <v>-4.2059071999999995</v>
      </c>
      <c r="F16" s="24">
        <v>-34.857493892945861</v>
      </c>
    </row>
    <row r="17" spans="2:14" ht="12.75" customHeight="1">
      <c r="B17" s="149" t="s">
        <v>72</v>
      </c>
      <c r="C17" s="24">
        <v>1293.7240665700003</v>
      </c>
      <c r="D17" s="24">
        <v>5340.7983260899991</v>
      </c>
      <c r="E17" s="24">
        <v>4047.074259519999</v>
      </c>
      <c r="F17" s="24">
        <v>312.82360466941361</v>
      </c>
    </row>
    <row r="18" spans="2:14" ht="12.75" customHeight="1">
      <c r="B18" s="148" t="s">
        <v>401</v>
      </c>
      <c r="C18" s="24">
        <v>97.669388710000007</v>
      </c>
      <c r="D18" s="24">
        <v>49.28552337</v>
      </c>
      <c r="E18" s="24">
        <v>-48.383865340000007</v>
      </c>
      <c r="F18" s="24">
        <v>-49.538413190709527</v>
      </c>
    </row>
    <row r="19" spans="2:14" ht="12.75" customHeight="1">
      <c r="B19" s="148" t="s">
        <v>3068</v>
      </c>
      <c r="C19" s="24">
        <v>0</v>
      </c>
      <c r="D19" s="24">
        <v>0</v>
      </c>
      <c r="E19" s="24"/>
      <c r="F19" s="24"/>
    </row>
    <row r="20" spans="2:14" ht="12.75" customHeight="1">
      <c r="B20" s="13" t="s">
        <v>3118</v>
      </c>
      <c r="C20" s="19">
        <v>18410.196650220001</v>
      </c>
      <c r="D20" s="19">
        <v>23560.120625969997</v>
      </c>
      <c r="E20" s="19">
        <v>5149.9239757499963</v>
      </c>
      <c r="F20" s="19">
        <v>27.973215460946506</v>
      </c>
    </row>
    <row r="21" spans="2:14" ht="12.75" customHeight="1">
      <c r="B21" s="13" t="s">
        <v>3119</v>
      </c>
      <c r="C21" s="19">
        <v>71294.007248010006</v>
      </c>
      <c r="D21" s="19">
        <v>83201.648779699986</v>
      </c>
      <c r="E21" s="19">
        <v>11907.64153168998</v>
      </c>
      <c r="F21" s="19">
        <v>16.702163325266518</v>
      </c>
    </row>
    <row r="22" spans="2:14" ht="12.5" customHeight="1">
      <c r="B22" s="41" t="s">
        <v>2806</v>
      </c>
      <c r="C22" s="41"/>
      <c r="D22" s="41"/>
      <c r="E22" s="41"/>
      <c r="F22" s="41"/>
      <c r="N22" s="243"/>
    </row>
    <row r="23" spans="2:14" ht="12.75" customHeight="1"/>
    <row r="24" spans="2:14" ht="12.75" hidden="1" customHeight="1">
      <c r="L24" s="240"/>
    </row>
    <row r="25" spans="2:14" ht="14" hidden="1"/>
    <row r="26" spans="2:14" ht="14" hidden="1">
      <c r="B26" s="203"/>
      <c r="C26" s="203"/>
      <c r="D26" s="203"/>
      <c r="E26" s="203"/>
      <c r="F26" s="203"/>
      <c r="G26" s="203"/>
      <c r="H26" s="203"/>
      <c r="I26" s="203"/>
      <c r="J26" s="203"/>
      <c r="K26" s="203"/>
      <c r="L26" s="203"/>
    </row>
    <row r="27" spans="2:14" ht="14" hidden="1">
      <c r="B27" s="203"/>
      <c r="C27" s="203"/>
      <c r="D27" s="203"/>
      <c r="E27" s="203"/>
      <c r="F27" s="203"/>
      <c r="G27" s="203"/>
      <c r="H27" s="203"/>
      <c r="I27" s="203"/>
      <c r="J27" s="203"/>
      <c r="K27" s="203"/>
      <c r="L27" s="203"/>
    </row>
    <row r="28" spans="2:14" ht="14" hidden="1">
      <c r="B28" s="203"/>
      <c r="C28" s="203"/>
      <c r="D28" s="203"/>
      <c r="E28" s="203"/>
      <c r="F28" s="203"/>
      <c r="G28" s="203"/>
      <c r="H28" s="203"/>
      <c r="I28" s="203"/>
      <c r="J28" s="203"/>
      <c r="K28" s="203"/>
      <c r="L28" s="203"/>
    </row>
    <row r="29" spans="2:14" ht="14" hidden="1">
      <c r="B29" s="203"/>
      <c r="C29" s="203"/>
      <c r="D29" s="203"/>
      <c r="E29" s="203"/>
      <c r="F29" s="203"/>
      <c r="G29" s="203"/>
      <c r="H29" s="203"/>
      <c r="I29" s="203"/>
      <c r="J29" s="203"/>
      <c r="K29" s="203"/>
      <c r="L29" s="203"/>
    </row>
    <row r="30" spans="2:14" ht="14" hidden="1">
      <c r="B30" s="203"/>
      <c r="C30" s="203"/>
      <c r="D30" s="203"/>
      <c r="E30" s="203"/>
      <c r="F30" s="203"/>
      <c r="G30" s="203"/>
      <c r="H30" s="203"/>
      <c r="I30" s="203"/>
      <c r="J30" s="203"/>
      <c r="K30" s="203"/>
      <c r="L30" s="203"/>
    </row>
    <row r="31" spans="2:14" ht="14" hidden="1">
      <c r="B31" s="203"/>
      <c r="C31" s="203"/>
      <c r="D31" s="203"/>
      <c r="E31" s="203"/>
      <c r="F31" s="203"/>
      <c r="G31" s="203"/>
      <c r="H31" s="203"/>
      <c r="I31" s="203"/>
      <c r="J31" s="203"/>
      <c r="K31" s="203"/>
      <c r="L31" s="203"/>
    </row>
    <row r="32" spans="2:14" ht="14" hidden="1">
      <c r="B32" s="203"/>
      <c r="C32" s="203"/>
      <c r="D32" s="203"/>
      <c r="E32" s="203"/>
      <c r="F32" s="203"/>
      <c r="G32" s="203"/>
      <c r="H32" s="203"/>
      <c r="I32" s="203"/>
      <c r="J32" s="203"/>
      <c r="K32" s="203"/>
      <c r="L32" s="203"/>
    </row>
    <row r="33" spans="2:12" ht="14" hidden="1">
      <c r="B33" s="203"/>
      <c r="C33" s="203"/>
      <c r="D33" s="203"/>
      <c r="E33" s="203"/>
      <c r="F33" s="203"/>
      <c r="G33" s="203"/>
      <c r="H33" s="203"/>
      <c r="I33" s="203"/>
      <c r="J33" s="203"/>
      <c r="K33" s="203"/>
      <c r="L33" s="203"/>
    </row>
    <row r="34" spans="2:12" ht="14" hidden="1">
      <c r="B34" s="203"/>
      <c r="C34" s="203"/>
      <c r="D34" s="203"/>
      <c r="E34" s="203"/>
      <c r="F34" s="203"/>
      <c r="G34" s="203"/>
      <c r="H34" s="203"/>
      <c r="I34" s="203"/>
      <c r="J34" s="203"/>
      <c r="K34" s="203"/>
      <c r="L34" s="203"/>
    </row>
    <row r="35" spans="2:12" ht="14" hidden="1">
      <c r="B35" s="203"/>
      <c r="C35" s="203"/>
      <c r="D35" s="203"/>
      <c r="E35" s="203"/>
      <c r="F35" s="203"/>
      <c r="G35" s="203"/>
      <c r="H35" s="203"/>
      <c r="I35" s="203"/>
      <c r="J35" s="203"/>
      <c r="K35" s="203"/>
      <c r="L35" s="203"/>
    </row>
    <row r="36" spans="2:12" ht="14" hidden="1">
      <c r="B36" s="203"/>
      <c r="C36" s="203"/>
      <c r="D36" s="203"/>
      <c r="E36" s="203"/>
      <c r="F36" s="203"/>
      <c r="G36" s="203"/>
      <c r="H36" s="203"/>
      <c r="I36" s="203"/>
      <c r="J36" s="203"/>
      <c r="K36" s="203"/>
      <c r="L36" s="203"/>
    </row>
  </sheetData>
  <mergeCells count="4">
    <mergeCell ref="B4:B5"/>
    <mergeCell ref="C4:D4"/>
    <mergeCell ref="E4:F4"/>
    <mergeCell ref="B3:F3"/>
  </mergeCells>
  <printOptions horizontalCentered="1" verticalCentered="1"/>
  <pageMargins left="0.35433070866141736" right="0.15748031496062992" top="0.39370078740157483" bottom="1.5748031496062993" header="0.59055118110236227" footer="0.39370078740157483"/>
  <pageSetup paperSize="9" orientation="landscape" r:id="rId1"/>
  <headerFooter alignWithMargins="0">
    <oddFooter>&amp;L&amp;7DGO/DSConta-»DGCI</oddFooter>
  </headerFooter>
  <drawing r:id="rId2"/>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7930-1B1F-457F-B97B-9B6634F53D2F}">
  <sheetPr codeName="Folha194">
    <tabColor rgb="FF0035BA"/>
    <pageSetUpPr fitToPage="1"/>
  </sheetPr>
  <dimension ref="A1:Q87"/>
  <sheetViews>
    <sheetView showGridLines="0" zoomScaleNormal="100" workbookViewId="0">
      <selection activeCell="B3" sqref="B3:F3"/>
    </sheetView>
  </sheetViews>
  <sheetFormatPr baseColWidth="10" defaultColWidth="0" defaultRowHeight="12.75" customHeight="1" zeroHeight="1"/>
  <cols>
    <col min="1" max="1" width="8.5" style="244" customWidth="1"/>
    <col min="2" max="2" width="55.6640625" style="244" customWidth="1"/>
    <col min="3" max="5" width="14.33203125" style="244" customWidth="1"/>
    <col min="6" max="6" width="9.5" style="244" customWidth="1"/>
    <col min="7" max="7" width="14.5" style="244" customWidth="1"/>
    <col min="8" max="8" width="10.33203125" style="244" hidden="1" customWidth="1"/>
    <col min="9" max="9" width="7" style="244" hidden="1" customWidth="1"/>
    <col min="10" max="10" width="10.33203125" style="244" hidden="1" customWidth="1"/>
    <col min="11" max="11" width="7" style="244" hidden="1" customWidth="1"/>
    <col min="12" max="12" width="8.5" style="203" hidden="1" customWidth="1"/>
    <col min="13" max="17" width="0" style="244" hidden="1" customWidth="1"/>
    <col min="18" max="16384" width="0" style="244" hidden="1"/>
  </cols>
  <sheetData>
    <row r="1" spans="1:17" customFormat="1" ht="100" customHeight="1">
      <c r="A1" s="42" t="s">
        <v>50</v>
      </c>
    </row>
    <row r="2" spans="1:17" s="9" customFormat="1" ht="16">
      <c r="B2" s="9" t="s">
        <v>5430</v>
      </c>
    </row>
    <row r="3" spans="1:17" s="10" customFormat="1" ht="11">
      <c r="B3" s="790" t="s">
        <v>108</v>
      </c>
      <c r="C3" s="790"/>
      <c r="D3" s="790"/>
      <c r="E3" s="790"/>
      <c r="F3" s="790"/>
    </row>
    <row r="4" spans="1:17" ht="20" customHeight="1">
      <c r="B4" s="797" t="s">
        <v>332</v>
      </c>
      <c r="C4" s="827"/>
      <c r="D4" s="827"/>
      <c r="E4" s="827" t="s">
        <v>3048</v>
      </c>
      <c r="F4" s="797"/>
      <c r="M4" s="203"/>
      <c r="N4" s="203"/>
      <c r="O4" s="203"/>
      <c r="P4" s="203"/>
    </row>
    <row r="5" spans="1:17" ht="20" customHeight="1">
      <c r="B5" s="797"/>
      <c r="C5" s="11">
        <v>2022</v>
      </c>
      <c r="D5" s="11">
        <v>2023</v>
      </c>
      <c r="E5" s="11" t="s">
        <v>83</v>
      </c>
      <c r="F5" s="315" t="s">
        <v>84</v>
      </c>
      <c r="M5" s="203"/>
      <c r="N5" s="203"/>
      <c r="O5" s="203"/>
      <c r="P5" s="203"/>
    </row>
    <row r="6" spans="1:17" ht="12.75" customHeight="1">
      <c r="B6" s="21" t="s">
        <v>3120</v>
      </c>
      <c r="C6" s="49">
        <f>C7+C22</f>
        <v>80644169.25</v>
      </c>
      <c r="D6" s="49">
        <f>D7+D22</f>
        <v>233193232.66000003</v>
      </c>
      <c r="E6" s="49">
        <f>D6-C6</f>
        <v>152549063.41000003</v>
      </c>
      <c r="F6" s="22">
        <f>IF((D6-C6)/C6*100&gt;500,"n.r.",(D6-C6)/C6*100)</f>
        <v>189.16316558124879</v>
      </c>
      <c r="M6" s="254"/>
      <c r="N6" s="255"/>
      <c r="O6" s="203"/>
      <c r="P6" s="203"/>
      <c r="Q6" s="203"/>
    </row>
    <row r="7" spans="1:17" ht="12.75" customHeight="1">
      <c r="B7" s="73" t="s">
        <v>3121</v>
      </c>
      <c r="C7" s="49">
        <f>C8</f>
        <v>2422553.4199999995</v>
      </c>
      <c r="D7" s="49">
        <f>D8</f>
        <v>49528339.86999999</v>
      </c>
      <c r="E7" s="49">
        <f>D7-C7</f>
        <v>47105786.449999988</v>
      </c>
      <c r="F7" s="22" t="str">
        <f t="shared" ref="F7:F21" si="0">IF((D7-C7)/C7*100&gt;500,"n.r.",(D7-C7)/C7*100)</f>
        <v>n.r.</v>
      </c>
      <c r="M7" s="254"/>
      <c r="N7" s="255"/>
      <c r="O7" s="203"/>
      <c r="P7" s="203"/>
      <c r="Q7" s="203"/>
    </row>
    <row r="8" spans="1:17" ht="12.75" customHeight="1">
      <c r="B8" s="316" t="s">
        <v>3122</v>
      </c>
      <c r="C8" s="49">
        <f>SUM(C9:C21)</f>
        <v>2422553.4199999995</v>
      </c>
      <c r="D8" s="49">
        <f>SUM(D9:D21)</f>
        <v>49528339.86999999</v>
      </c>
      <c r="E8" s="49">
        <f>D8-C8</f>
        <v>47105786.449999988</v>
      </c>
      <c r="F8" s="22" t="str">
        <f t="shared" si="0"/>
        <v>n.r.</v>
      </c>
      <c r="M8" s="254"/>
      <c r="N8" s="255"/>
      <c r="O8" s="203"/>
      <c r="P8" s="203"/>
      <c r="Q8" s="203"/>
    </row>
    <row r="9" spans="1:17" ht="12.75" customHeight="1">
      <c r="B9" s="317" t="s">
        <v>3123</v>
      </c>
      <c r="C9" s="122">
        <v>0</v>
      </c>
      <c r="D9" s="122">
        <v>25098350.52</v>
      </c>
      <c r="E9" s="122">
        <f>D9-C9</f>
        <v>25098350.52</v>
      </c>
      <c r="F9" s="24" t="s">
        <v>3080</v>
      </c>
      <c r="M9" s="254"/>
      <c r="N9" s="255"/>
      <c r="O9" s="203"/>
      <c r="P9" s="203"/>
      <c r="Q9" s="203"/>
    </row>
    <row r="10" spans="1:17" ht="12.75" customHeight="1">
      <c r="B10" s="317" t="s">
        <v>3124</v>
      </c>
      <c r="C10" s="122">
        <v>0</v>
      </c>
      <c r="D10" s="122">
        <v>14789729.51</v>
      </c>
      <c r="E10" s="122">
        <f t="shared" ref="E10:E12" si="1">D10-C10</f>
        <v>14789729.51</v>
      </c>
      <c r="F10" s="24" t="s">
        <v>3080</v>
      </c>
      <c r="M10" s="254"/>
      <c r="N10" s="255"/>
      <c r="O10" s="203"/>
      <c r="P10" s="203"/>
      <c r="Q10" s="203"/>
    </row>
    <row r="11" spans="1:17" ht="12.75" customHeight="1">
      <c r="B11" s="317" t="s">
        <v>3125</v>
      </c>
      <c r="C11" s="122">
        <v>0</v>
      </c>
      <c r="D11" s="122">
        <v>4729339.7200000007</v>
      </c>
      <c r="E11" s="122">
        <f>D11-C11</f>
        <v>4729339.7200000007</v>
      </c>
      <c r="F11" s="24" t="s">
        <v>3080</v>
      </c>
      <c r="M11" s="254"/>
      <c r="N11" s="255"/>
      <c r="O11" s="203"/>
      <c r="P11" s="203"/>
      <c r="Q11" s="203"/>
    </row>
    <row r="12" spans="1:17" ht="12.75" customHeight="1">
      <c r="B12" s="317" t="s">
        <v>3126</v>
      </c>
      <c r="C12" s="122">
        <v>0</v>
      </c>
      <c r="D12" s="122">
        <v>3567456.94</v>
      </c>
      <c r="E12" s="122">
        <f t="shared" si="1"/>
        <v>3567456.94</v>
      </c>
      <c r="F12" s="24" t="s">
        <v>3080</v>
      </c>
      <c r="M12" s="254"/>
      <c r="N12" s="255"/>
      <c r="O12" s="203"/>
      <c r="P12" s="203"/>
      <c r="Q12" s="203"/>
    </row>
    <row r="13" spans="1:17" ht="12.75" customHeight="1">
      <c r="B13" s="317" t="s">
        <v>3127</v>
      </c>
      <c r="C13" s="122">
        <v>570000</v>
      </c>
      <c r="D13" s="122">
        <v>524761.67000000004</v>
      </c>
      <c r="E13" s="122">
        <f>D13-C13</f>
        <v>-45238.329999999958</v>
      </c>
      <c r="F13" s="24">
        <f>IF((D13-C13)/C13*100&gt;500,"n.r.",(D13-C13)/C13*100)</f>
        <v>-7.9365491228070102</v>
      </c>
      <c r="M13" s="254"/>
      <c r="N13" s="255"/>
      <c r="O13" s="203"/>
      <c r="P13" s="203"/>
      <c r="Q13" s="203"/>
    </row>
    <row r="14" spans="1:17" ht="12.75" customHeight="1">
      <c r="B14" s="317" t="s">
        <v>3128</v>
      </c>
      <c r="C14" s="122">
        <f>202101.85+224557.62+651217.1</f>
        <v>1077876.5699999998</v>
      </c>
      <c r="D14" s="122">
        <v>483003.73</v>
      </c>
      <c r="E14" s="122">
        <f>D14-C14</f>
        <v>-594872.83999999985</v>
      </c>
      <c r="F14" s="24">
        <f>IF((D14-C14)/C14*100&gt;500,"n.r.",(D14-C14)/C14*100)</f>
        <v>-55.189328403343985</v>
      </c>
      <c r="M14" s="254"/>
      <c r="N14" s="255"/>
      <c r="O14" s="203"/>
      <c r="P14" s="203"/>
      <c r="Q14" s="203"/>
    </row>
    <row r="15" spans="1:17" ht="12.75" customHeight="1">
      <c r="B15" s="317" t="s">
        <v>3129</v>
      </c>
      <c r="C15" s="122"/>
      <c r="D15" s="122"/>
      <c r="E15" s="122"/>
      <c r="F15" s="24"/>
      <c r="M15" s="254"/>
      <c r="N15" s="255"/>
      <c r="O15" s="203"/>
      <c r="P15" s="203"/>
      <c r="Q15" s="203"/>
    </row>
    <row r="16" spans="1:17" ht="12.75" customHeight="1">
      <c r="B16" s="319" t="s">
        <v>3130</v>
      </c>
      <c r="C16" s="122">
        <f>30000+7125+30000</f>
        <v>67125</v>
      </c>
      <c r="D16" s="122">
        <v>136963.5</v>
      </c>
      <c r="E16" s="122">
        <f>D16-C16</f>
        <v>69838.5</v>
      </c>
      <c r="F16" s="24">
        <f>IF((D16-C16)/C16*100&gt;500,"n.r.",(D16-C16)/C16*100)</f>
        <v>104.04245810055866</v>
      </c>
      <c r="M16" s="254"/>
      <c r="N16" s="255"/>
      <c r="O16" s="203"/>
      <c r="P16" s="203"/>
      <c r="Q16" s="203"/>
    </row>
    <row r="17" spans="2:17" ht="12.75" customHeight="1">
      <c r="B17" s="317" t="s">
        <v>3131</v>
      </c>
      <c r="C17" s="122"/>
      <c r="D17" s="122"/>
      <c r="E17" s="122"/>
      <c r="F17" s="24"/>
      <c r="M17" s="254"/>
      <c r="N17" s="255"/>
      <c r="O17" s="203"/>
      <c r="P17" s="203"/>
      <c r="Q17" s="203"/>
    </row>
    <row r="18" spans="2:17" ht="12.75" customHeight="1">
      <c r="B18" s="319" t="s">
        <v>3132</v>
      </c>
      <c r="C18" s="122">
        <v>135375</v>
      </c>
      <c r="D18" s="122">
        <v>135375</v>
      </c>
      <c r="E18" s="122">
        <f t="shared" ref="E18:E21" si="2">D18-C18</f>
        <v>0</v>
      </c>
      <c r="F18" s="24">
        <f>IF((D18-C18)/C18*100&gt;500,"n.r.",(D18-C18)/C18*100)</f>
        <v>0</v>
      </c>
      <c r="M18" s="254"/>
      <c r="N18" s="255"/>
      <c r="O18" s="203"/>
      <c r="P18" s="203"/>
      <c r="Q18" s="203"/>
    </row>
    <row r="19" spans="2:17" ht="12.75" customHeight="1">
      <c r="B19" s="317" t="s">
        <v>3133</v>
      </c>
      <c r="C19" s="122">
        <v>849.41</v>
      </c>
      <c r="D19" s="122">
        <v>62962.37</v>
      </c>
      <c r="E19" s="122">
        <f t="shared" si="2"/>
        <v>62112.959999999999</v>
      </c>
      <c r="F19" s="24" t="str">
        <f t="shared" ref="F19" si="3">IF((D19-C19)/C19*100&gt;500,"n.r.",(D19-C19)/C19*100)</f>
        <v>n.r.</v>
      </c>
      <c r="M19" s="254"/>
      <c r="N19" s="255"/>
      <c r="O19" s="203"/>
      <c r="P19" s="203"/>
      <c r="Q19" s="203"/>
    </row>
    <row r="20" spans="2:17" ht="12.75" customHeight="1">
      <c r="B20" s="317" t="s">
        <v>3134</v>
      </c>
      <c r="C20" s="122">
        <v>570000</v>
      </c>
      <c r="D20" s="122">
        <v>0</v>
      </c>
      <c r="E20" s="122">
        <f t="shared" si="2"/>
        <v>-570000</v>
      </c>
      <c r="F20" s="24">
        <f t="shared" si="0"/>
        <v>-100</v>
      </c>
      <c r="M20" s="254"/>
      <c r="N20" s="255"/>
      <c r="O20" s="203"/>
      <c r="P20" s="203"/>
      <c r="Q20" s="203"/>
    </row>
    <row r="21" spans="2:17" ht="12.75" customHeight="1">
      <c r="B21" s="317" t="s">
        <v>704</v>
      </c>
      <c r="C21" s="122">
        <f>14.22+484.48+186.61+279.92+362.21</f>
        <v>1327.44</v>
      </c>
      <c r="D21" s="122">
        <f>23.7+373.21</f>
        <v>396.90999999999997</v>
      </c>
      <c r="E21" s="122">
        <f t="shared" si="2"/>
        <v>-930.53000000000009</v>
      </c>
      <c r="F21" s="24">
        <f t="shared" si="0"/>
        <v>-70.099590188633769</v>
      </c>
      <c r="M21" s="254"/>
      <c r="N21" s="255"/>
      <c r="O21" s="203"/>
      <c r="P21" s="203"/>
      <c r="Q21" s="203"/>
    </row>
    <row r="22" spans="2:17" ht="12.75" customHeight="1">
      <c r="B22" s="73" t="s">
        <v>3135</v>
      </c>
      <c r="C22" s="49">
        <f>SUM(C23,C32,C35,C40:C59)</f>
        <v>78221615.829999998</v>
      </c>
      <c r="D22" s="49">
        <f>SUM(D23,D32,D35,D40:D59)</f>
        <v>183664892.79000005</v>
      </c>
      <c r="E22" s="49">
        <f t="shared" ref="E22:E43" si="4">D22-C22</f>
        <v>105443276.96000005</v>
      </c>
      <c r="F22" s="22">
        <f t="shared" ref="F22:F43" si="5">IF((D22-C22)/C22*100&gt;500,"n.r.",(D22-C22)/C22*100)</f>
        <v>134.80068883920939</v>
      </c>
      <c r="M22" s="254"/>
      <c r="N22" s="255"/>
      <c r="O22" s="203"/>
      <c r="P22" s="203"/>
      <c r="Q22" s="203"/>
    </row>
    <row r="23" spans="2:17" ht="12.75" customHeight="1">
      <c r="B23" s="316" t="s">
        <v>3136</v>
      </c>
      <c r="C23" s="49">
        <f>SUM(C24:C31)</f>
        <v>63911154.310000002</v>
      </c>
      <c r="D23" s="49">
        <f>SUM(D24:D31)</f>
        <v>160252128.83000001</v>
      </c>
      <c r="E23" s="49">
        <f t="shared" si="4"/>
        <v>96340974.520000011</v>
      </c>
      <c r="F23" s="22">
        <f t="shared" si="5"/>
        <v>150.74203487657209</v>
      </c>
      <c r="M23" s="254"/>
      <c r="N23" s="255"/>
      <c r="O23" s="203"/>
      <c r="P23" s="203"/>
      <c r="Q23" s="203"/>
    </row>
    <row r="24" spans="2:17" ht="12.75" customHeight="1">
      <c r="B24" s="318" t="s">
        <v>3137</v>
      </c>
      <c r="C24" s="47">
        <v>22275000</v>
      </c>
      <c r="D24" s="47">
        <v>103275000</v>
      </c>
      <c r="E24" s="47">
        <f>D24-C24</f>
        <v>81000000</v>
      </c>
      <c r="F24" s="146">
        <f>IF((D24-C24)/C24*100&gt;500,"n.r.",(D24-C24)/C24*100)</f>
        <v>363.63636363636363</v>
      </c>
      <c r="M24" s="254"/>
      <c r="N24" s="255"/>
      <c r="O24" s="203"/>
      <c r="P24" s="203"/>
      <c r="Q24" s="203"/>
    </row>
    <row r="25" spans="2:17" ht="12.75" customHeight="1">
      <c r="B25" s="318" t="s">
        <v>3138</v>
      </c>
      <c r="C25" s="47">
        <f>17067043.12+15980958.56</f>
        <v>33048001.68</v>
      </c>
      <c r="D25" s="47">
        <v>32582536.879999999</v>
      </c>
      <c r="E25" s="47">
        <f t="shared" si="4"/>
        <v>-465464.80000000075</v>
      </c>
      <c r="F25" s="146">
        <f t="shared" si="5"/>
        <v>-1.4084506667212222</v>
      </c>
      <c r="M25" s="254"/>
      <c r="N25" s="255"/>
      <c r="O25" s="203"/>
      <c r="P25" s="203"/>
      <c r="Q25" s="203"/>
    </row>
    <row r="26" spans="2:17" ht="12.75" customHeight="1">
      <c r="B26" s="318" t="s">
        <v>3139</v>
      </c>
      <c r="C26" s="47">
        <v>7500000</v>
      </c>
      <c r="D26" s="47">
        <v>23349220.559999999</v>
      </c>
      <c r="E26" s="47">
        <f t="shared" si="4"/>
        <v>15849220.559999999</v>
      </c>
      <c r="F26" s="146">
        <f t="shared" si="5"/>
        <v>211.3229408</v>
      </c>
      <c r="M26" s="254"/>
      <c r="N26" s="203"/>
      <c r="O26" s="203"/>
      <c r="P26" s="203"/>
      <c r="Q26" s="203"/>
    </row>
    <row r="27" spans="2:17" ht="12.75" customHeight="1">
      <c r="B27" s="318" t="s">
        <v>3140</v>
      </c>
      <c r="C27" s="47">
        <v>0</v>
      </c>
      <c r="D27" s="47">
        <v>350000</v>
      </c>
      <c r="E27" s="47">
        <f t="shared" si="4"/>
        <v>350000</v>
      </c>
      <c r="F27" s="146" t="s">
        <v>3080</v>
      </c>
      <c r="M27" s="254"/>
      <c r="N27" s="203"/>
      <c r="O27" s="203"/>
      <c r="P27" s="203"/>
      <c r="Q27" s="203"/>
    </row>
    <row r="28" spans="2:17" ht="14">
      <c r="B28" s="318" t="s">
        <v>3141</v>
      </c>
      <c r="C28" s="47">
        <v>959757.06</v>
      </c>
      <c r="D28" s="47">
        <v>517899.71</v>
      </c>
      <c r="E28" s="47">
        <f t="shared" si="4"/>
        <v>-441857.35000000003</v>
      </c>
      <c r="F28" s="146">
        <f t="shared" si="5"/>
        <v>-46.038457898918708</v>
      </c>
    </row>
    <row r="29" spans="2:17" ht="12.75" customHeight="1">
      <c r="B29" s="318" t="s">
        <v>3142</v>
      </c>
      <c r="C29" s="47">
        <v>96414.5</v>
      </c>
      <c r="D29" s="47">
        <v>133497</v>
      </c>
      <c r="E29" s="47">
        <f t="shared" si="4"/>
        <v>37082.5</v>
      </c>
      <c r="F29" s="146">
        <f t="shared" si="5"/>
        <v>38.461538461538467</v>
      </c>
    </row>
    <row r="30" spans="2:17" ht="12.75" customHeight="1">
      <c r="B30" s="318" t="s">
        <v>3143</v>
      </c>
      <c r="C30" s="47">
        <v>31961.34</v>
      </c>
      <c r="D30" s="47">
        <v>43946.85</v>
      </c>
      <c r="E30" s="47">
        <f t="shared" si="4"/>
        <v>11985.509999999998</v>
      </c>
      <c r="F30" s="146">
        <f t="shared" si="5"/>
        <v>37.500023465849672</v>
      </c>
    </row>
    <row r="31" spans="2:17" ht="12.75" customHeight="1">
      <c r="B31" s="318" t="s">
        <v>649</v>
      </c>
      <c r="C31" s="47">
        <f>19.73</f>
        <v>19.73</v>
      </c>
      <c r="D31" s="47">
        <v>27.83</v>
      </c>
      <c r="E31" s="47">
        <f t="shared" si="4"/>
        <v>8.0999999999999979</v>
      </c>
      <c r="F31" s="146">
        <f t="shared" si="5"/>
        <v>41.054232133806373</v>
      </c>
    </row>
    <row r="32" spans="2:17" ht="12.75" customHeight="1">
      <c r="B32" s="316" t="s">
        <v>3144</v>
      </c>
      <c r="C32" s="49">
        <f t="shared" ref="C32:D32" si="6">SUM(C33)</f>
        <v>0</v>
      </c>
      <c r="D32" s="49">
        <f t="shared" si="6"/>
        <v>6426600.4199999999</v>
      </c>
      <c r="E32" s="49">
        <f>D32-C32</f>
        <v>6426600.4199999999</v>
      </c>
      <c r="F32" s="22" t="s">
        <v>3080</v>
      </c>
    </row>
    <row r="33" spans="2:6" ht="12.75" customHeight="1">
      <c r="B33" s="318" t="s">
        <v>3145</v>
      </c>
      <c r="C33" s="47">
        <v>0</v>
      </c>
      <c r="D33" s="47">
        <v>6426600.4199999999</v>
      </c>
      <c r="E33" s="47">
        <f t="shared" ref="E33" si="7">D33-C33</f>
        <v>6426600.4199999999</v>
      </c>
      <c r="F33" s="146" t="s">
        <v>3080</v>
      </c>
    </row>
    <row r="34" spans="2:6" ht="12.75" customHeight="1">
      <c r="B34" s="316" t="s">
        <v>3146</v>
      </c>
      <c r="C34" s="49"/>
      <c r="D34" s="49"/>
      <c r="E34" s="49"/>
      <c r="F34" s="22"/>
    </row>
    <row r="35" spans="2:6" ht="12.75" customHeight="1">
      <c r="B35" s="320" t="s">
        <v>3147</v>
      </c>
      <c r="C35" s="49">
        <f>SUM(C36:C38)</f>
        <v>2284280.4</v>
      </c>
      <c r="D35" s="49">
        <f>SUM(D36:D38)</f>
        <v>5116639.8600000003</v>
      </c>
      <c r="E35" s="49">
        <f>D35-C35</f>
        <v>2832359.4600000004</v>
      </c>
      <c r="F35" s="22">
        <f>IF((D35-C35)/C35*100&gt;500,"n.r.",(D35-C35)/C35*100)</f>
        <v>123.99351060403971</v>
      </c>
    </row>
    <row r="36" spans="2:6" ht="12.75" customHeight="1">
      <c r="B36" s="318" t="s">
        <v>3148</v>
      </c>
      <c r="C36" s="47">
        <v>1938780.4</v>
      </c>
      <c r="D36" s="47">
        <v>4410000</v>
      </c>
      <c r="E36" s="47">
        <f>D36-C36</f>
        <v>2471219.6</v>
      </c>
      <c r="F36" s="146">
        <f t="shared" si="5"/>
        <v>127.46258421015604</v>
      </c>
    </row>
    <row r="37" spans="2:6" ht="12.75" customHeight="1">
      <c r="B37" s="318" t="s">
        <v>3149</v>
      </c>
      <c r="C37" s="47">
        <v>197500</v>
      </c>
      <c r="D37" s="47">
        <v>706639.86</v>
      </c>
      <c r="E37" s="47">
        <f>D37-C37</f>
        <v>509139.86</v>
      </c>
      <c r="F37" s="146">
        <f t="shared" si="5"/>
        <v>257.79233417721514</v>
      </c>
    </row>
    <row r="38" spans="2:6" ht="12.75" customHeight="1">
      <c r="B38" s="318" t="s">
        <v>3150</v>
      </c>
      <c r="C38" s="47">
        <v>148000</v>
      </c>
      <c r="D38" s="47">
        <v>0</v>
      </c>
      <c r="E38" s="47">
        <f t="shared" ref="E38" si="8">D38-C38</f>
        <v>-148000</v>
      </c>
      <c r="F38" s="146">
        <f t="shared" si="5"/>
        <v>-100</v>
      </c>
    </row>
    <row r="39" spans="2:6" ht="12.75" customHeight="1">
      <c r="B39" s="316" t="s">
        <v>3151</v>
      </c>
      <c r="C39" s="49"/>
      <c r="D39" s="49"/>
      <c r="E39" s="49"/>
      <c r="F39" s="22"/>
    </row>
    <row r="40" spans="2:6" ht="12.75" customHeight="1">
      <c r="B40" s="320" t="s">
        <v>3152</v>
      </c>
      <c r="C40" s="49">
        <v>2832485.97</v>
      </c>
      <c r="D40" s="49">
        <v>3725885.11</v>
      </c>
      <c r="E40" s="49">
        <f>D40-C40</f>
        <v>893399.13999999966</v>
      </c>
      <c r="F40" s="22">
        <f>IF((D40-C40)/C40*100&gt;500,"n.r.",(D40-C40)/C40*100)</f>
        <v>31.541167351307291</v>
      </c>
    </row>
    <row r="41" spans="2:6" ht="12.75" customHeight="1">
      <c r="B41" s="316" t="s">
        <v>3153</v>
      </c>
      <c r="C41" s="49">
        <v>2914013.11</v>
      </c>
      <c r="D41" s="49">
        <v>3547092.0900000003</v>
      </c>
      <c r="E41" s="49">
        <f>D41-C41</f>
        <v>633078.98000000045</v>
      </c>
      <c r="F41" s="22">
        <f>IF((D41-C41)/C41*100&gt;500,"n.r.",(D41-C41)/C41*100)</f>
        <v>21.725330535661197</v>
      </c>
    </row>
    <row r="42" spans="2:6" ht="12.75" customHeight="1">
      <c r="B42" s="316" t="s">
        <v>3154</v>
      </c>
      <c r="C42" s="49">
        <v>3000000</v>
      </c>
      <c r="D42" s="49">
        <v>1500000</v>
      </c>
      <c r="E42" s="49">
        <f t="shared" si="4"/>
        <v>-1500000</v>
      </c>
      <c r="F42" s="22">
        <f t="shared" si="5"/>
        <v>-50</v>
      </c>
    </row>
    <row r="43" spans="2:6" ht="12.75" customHeight="1">
      <c r="B43" s="316" t="s">
        <v>3155</v>
      </c>
      <c r="C43" s="49">
        <v>1011624.02</v>
      </c>
      <c r="D43" s="49">
        <v>854074.36</v>
      </c>
      <c r="E43" s="49">
        <f t="shared" si="4"/>
        <v>-157549.66000000003</v>
      </c>
      <c r="F43" s="22">
        <f t="shared" si="5"/>
        <v>-15.573934276491382</v>
      </c>
    </row>
    <row r="44" spans="2:6" ht="12.75" customHeight="1">
      <c r="B44" s="316" t="s">
        <v>2414</v>
      </c>
      <c r="C44" s="49">
        <v>322873.90000000002</v>
      </c>
      <c r="D44" s="49">
        <v>851987.91</v>
      </c>
      <c r="E44" s="49">
        <f>D44-C44</f>
        <v>529114.01</v>
      </c>
      <c r="F44" s="22">
        <f>IF((D44-C44)/C44*100&gt;500,"n.r.",(D44-C44)/C44*100)</f>
        <v>163.87636473558251</v>
      </c>
    </row>
    <row r="45" spans="2:6" ht="12.75" customHeight="1">
      <c r="B45" s="316" t="s">
        <v>3156</v>
      </c>
      <c r="C45" s="49"/>
      <c r="D45" s="49"/>
      <c r="E45" s="49"/>
      <c r="F45" s="22"/>
    </row>
    <row r="46" spans="2:6" ht="12.75" customHeight="1">
      <c r="B46" s="320" t="s">
        <v>3157</v>
      </c>
      <c r="C46" s="49">
        <v>655210.81999999995</v>
      </c>
      <c r="D46" s="49">
        <v>737110.4</v>
      </c>
      <c r="E46" s="49">
        <f>D46-C46</f>
        <v>81899.580000000075</v>
      </c>
      <c r="F46" s="22">
        <f>IF((D46-C46)/C46*100&gt;500,"n.r.",(D46-C46)/C46*100)</f>
        <v>12.499729476384422</v>
      </c>
    </row>
    <row r="47" spans="2:6" ht="12.75" customHeight="1">
      <c r="B47" s="316" t="s">
        <v>3158</v>
      </c>
      <c r="C47" s="49">
        <v>51450</v>
      </c>
      <c r="D47" s="49">
        <v>394479</v>
      </c>
      <c r="E47" s="49">
        <f>D47-C47</f>
        <v>343029</v>
      </c>
      <c r="F47" s="22" t="str">
        <f>IF((D47-C47)/C47*100&gt;500,"n.r.",(D47-C47)/C47*100)</f>
        <v>n.r.</v>
      </c>
    </row>
    <row r="48" spans="2:6" ht="12.75" customHeight="1">
      <c r="B48" s="316" t="s">
        <v>3159</v>
      </c>
      <c r="C48" s="49">
        <v>166898.69</v>
      </c>
      <c r="D48" s="49">
        <v>219540.49</v>
      </c>
      <c r="E48" s="49">
        <f t="shared" ref="E48:E59" si="9">D48-C48</f>
        <v>52641.799999999988</v>
      </c>
      <c r="F48" s="22">
        <f t="shared" ref="F48:F59" si="10">IF((D48-C48)/C48*100&gt;500,"n.r.",(D48-C48)/C48*100)</f>
        <v>31.541170275213059</v>
      </c>
    </row>
    <row r="49" spans="2:6" ht="12.75" customHeight="1">
      <c r="B49" s="316" t="s">
        <v>3160</v>
      </c>
      <c r="C49" s="49">
        <v>93000.84</v>
      </c>
      <c r="D49" s="49">
        <v>25651.040000000001</v>
      </c>
      <c r="E49" s="49">
        <f>D49-C49</f>
        <v>-67349.799999999988</v>
      </c>
      <c r="F49" s="22">
        <f>IF((D49-C49)/C49*100&gt;500,"n.r.",(D49-C49)/C49*100)</f>
        <v>-72.418485682494904</v>
      </c>
    </row>
    <row r="50" spans="2:6" ht="12.75" customHeight="1">
      <c r="B50" s="316" t="s">
        <v>3161</v>
      </c>
      <c r="C50" s="49">
        <v>7550.2</v>
      </c>
      <c r="D50" s="49">
        <v>11678.37</v>
      </c>
      <c r="E50" s="49">
        <f>D50-C50</f>
        <v>4128.170000000001</v>
      </c>
      <c r="F50" s="22">
        <f>IF((D50-C50)/C50*100&gt;500,"n.r.",(D50-C50)/C50*100)</f>
        <v>54.676299965563842</v>
      </c>
    </row>
    <row r="51" spans="2:6" ht="12.75" customHeight="1">
      <c r="B51" s="316" t="s">
        <v>3162</v>
      </c>
      <c r="C51" s="49">
        <v>0</v>
      </c>
      <c r="D51" s="49">
        <v>1570.12</v>
      </c>
      <c r="E51" s="49">
        <f>D51-C51</f>
        <v>1570.12</v>
      </c>
      <c r="F51" s="22" t="s">
        <v>3080</v>
      </c>
    </row>
    <row r="52" spans="2:6" ht="12.75" customHeight="1">
      <c r="B52" s="316" t="s">
        <v>3163</v>
      </c>
      <c r="C52" s="49">
        <v>0</v>
      </c>
      <c r="D52" s="49">
        <v>454.79</v>
      </c>
      <c r="E52" s="49">
        <f>D52-C52</f>
        <v>454.79</v>
      </c>
      <c r="F52" s="22" t="s">
        <v>3080</v>
      </c>
    </row>
    <row r="53" spans="2:6" ht="12.75" customHeight="1">
      <c r="B53" s="316" t="s">
        <v>3164</v>
      </c>
      <c r="C53" s="49">
        <v>665604.89</v>
      </c>
      <c r="D53" s="49">
        <v>0</v>
      </c>
      <c r="E53" s="49">
        <f>D53-C53</f>
        <v>-665604.89</v>
      </c>
      <c r="F53" s="22">
        <f>IF((D53-C53)/C53*100&gt;500,"n.r.",(D53-C53)/C53*100)</f>
        <v>-100</v>
      </c>
    </row>
    <row r="54" spans="2:6" ht="12.75" customHeight="1">
      <c r="B54" s="316" t="s">
        <v>3165</v>
      </c>
      <c r="C54" s="49">
        <v>126830.19</v>
      </c>
      <c r="D54" s="49">
        <v>0</v>
      </c>
      <c r="E54" s="49">
        <f t="shared" si="9"/>
        <v>-126830.19</v>
      </c>
      <c r="F54" s="22">
        <f t="shared" si="10"/>
        <v>-100</v>
      </c>
    </row>
    <row r="55" spans="2:6" ht="12.75" customHeight="1">
      <c r="B55" s="316" t="s">
        <v>3166</v>
      </c>
      <c r="C55" s="49">
        <v>88798.29</v>
      </c>
      <c r="D55" s="49">
        <v>0</v>
      </c>
      <c r="E55" s="49">
        <f t="shared" si="9"/>
        <v>-88798.29</v>
      </c>
      <c r="F55" s="22">
        <f t="shared" si="10"/>
        <v>-100</v>
      </c>
    </row>
    <row r="56" spans="2:6" ht="12.75" customHeight="1">
      <c r="B56" s="316" t="s">
        <v>3167</v>
      </c>
      <c r="C56" s="49">
        <v>72918.570000000007</v>
      </c>
      <c r="D56" s="49">
        <v>0</v>
      </c>
      <c r="E56" s="49">
        <f t="shared" si="9"/>
        <v>-72918.570000000007</v>
      </c>
      <c r="F56" s="22">
        <f t="shared" si="10"/>
        <v>-100</v>
      </c>
    </row>
    <row r="57" spans="2:6" ht="12.75" customHeight="1">
      <c r="B57" s="316" t="s">
        <v>3168</v>
      </c>
      <c r="C57" s="49">
        <v>14715.07</v>
      </c>
      <c r="D57" s="49">
        <v>0</v>
      </c>
      <c r="E57" s="49">
        <f t="shared" si="9"/>
        <v>-14715.07</v>
      </c>
      <c r="F57" s="22">
        <f t="shared" si="10"/>
        <v>-100</v>
      </c>
    </row>
    <row r="58" spans="2:6" ht="12.75" customHeight="1">
      <c r="B58" s="316" t="s">
        <v>3169</v>
      </c>
      <c r="C58" s="49"/>
      <c r="D58" s="49"/>
      <c r="E58" s="49"/>
      <c r="F58" s="22"/>
    </row>
    <row r="59" spans="2:6" ht="12.75" customHeight="1">
      <c r="B59" s="320" t="s">
        <v>3170</v>
      </c>
      <c r="C59" s="49">
        <v>2206.56</v>
      </c>
      <c r="D59" s="49">
        <v>0</v>
      </c>
      <c r="E59" s="49">
        <f t="shared" si="9"/>
        <v>-2206.56</v>
      </c>
      <c r="F59" s="22">
        <f t="shared" si="10"/>
        <v>-100</v>
      </c>
    </row>
    <row r="60" spans="2:6" ht="12.75" customHeight="1">
      <c r="B60" s="73" t="s">
        <v>3171</v>
      </c>
      <c r="C60" s="49">
        <f>SUM(C61,C66)</f>
        <v>616976328.22000003</v>
      </c>
      <c r="D60" s="49">
        <f>SUM(D61,D66)</f>
        <v>442149815.33999997</v>
      </c>
      <c r="E60" s="49">
        <f t="shared" ref="E60:E65" si="11">D60-C60</f>
        <v>-174826512.88000005</v>
      </c>
      <c r="F60" s="22">
        <f t="shared" ref="F60:F65" si="12">IF((D60-C60)/C60*100&gt;500,"n.r.",(D60-C60)/C60*100)</f>
        <v>-28.336016291643006</v>
      </c>
    </row>
    <row r="61" spans="2:6" ht="12.75" customHeight="1">
      <c r="B61" s="316" t="s">
        <v>3172</v>
      </c>
      <c r="C61" s="49">
        <f>C62</f>
        <v>612693774.50999999</v>
      </c>
      <c r="D61" s="49">
        <f>D62</f>
        <v>390524552.10999995</v>
      </c>
      <c r="E61" s="49">
        <f t="shared" si="11"/>
        <v>-222169222.40000004</v>
      </c>
      <c r="F61" s="22">
        <f t="shared" si="12"/>
        <v>-36.261054321578378</v>
      </c>
    </row>
    <row r="62" spans="2:6" ht="12.75" customHeight="1">
      <c r="B62" s="320" t="s">
        <v>3173</v>
      </c>
      <c r="C62" s="49">
        <f>SUM(C63:C65)</f>
        <v>612693774.50999999</v>
      </c>
      <c r="D62" s="49">
        <f>SUM(D63:D65)</f>
        <v>390524552.10999995</v>
      </c>
      <c r="E62" s="49">
        <f t="shared" si="11"/>
        <v>-222169222.40000004</v>
      </c>
      <c r="F62" s="22">
        <f t="shared" si="12"/>
        <v>-36.261054321578378</v>
      </c>
    </row>
    <row r="63" spans="2:6" ht="12.75" customHeight="1">
      <c r="B63" s="321" t="s">
        <v>3174</v>
      </c>
      <c r="C63" s="47">
        <v>298802762.55000001</v>
      </c>
      <c r="D63" s="47">
        <v>201993474.91</v>
      </c>
      <c r="E63" s="47">
        <f>D63-C63</f>
        <v>-96809287.640000015</v>
      </c>
      <c r="F63" s="146">
        <f>IF((D63-C63)/C63*100&gt;500,"n.r.",(D63-C63)/C63*100)</f>
        <v>-32.399060441685336</v>
      </c>
    </row>
    <row r="64" spans="2:6" ht="12.75" customHeight="1">
      <c r="B64" s="321" t="s">
        <v>3175</v>
      </c>
      <c r="C64" s="47">
        <v>311152055.72000003</v>
      </c>
      <c r="D64" s="47">
        <v>187886442.12</v>
      </c>
      <c r="E64" s="47">
        <f t="shared" si="11"/>
        <v>-123265613.60000002</v>
      </c>
      <c r="F64" s="146">
        <f t="shared" si="12"/>
        <v>-39.615876332478571</v>
      </c>
    </row>
    <row r="65" spans="2:6" ht="12.75" customHeight="1">
      <c r="B65" s="321" t="s">
        <v>3176</v>
      </c>
      <c r="C65" s="47">
        <v>2738956.24</v>
      </c>
      <c r="D65" s="47">
        <v>644635.07999999996</v>
      </c>
      <c r="E65" s="47">
        <f t="shared" si="11"/>
        <v>-2094321.1600000001</v>
      </c>
      <c r="F65" s="146">
        <f t="shared" si="12"/>
        <v>-76.464206671662623</v>
      </c>
    </row>
    <row r="66" spans="2:6" ht="12.75" customHeight="1">
      <c r="B66" s="316" t="s">
        <v>3177</v>
      </c>
      <c r="C66" s="49">
        <f>SUM(C67,C69,C71:C75)</f>
        <v>4282553.71</v>
      </c>
      <c r="D66" s="49">
        <f>SUM(D67,D69,D71:D75)</f>
        <v>51625263.229999997</v>
      </c>
      <c r="E66" s="49">
        <f t="shared" ref="E66:E70" si="13">D66-C66</f>
        <v>47342709.519999996</v>
      </c>
      <c r="F66" s="22" t="str">
        <f t="shared" ref="F66:F70" si="14">IF((D66-C66)/C66*100&gt;500,"n.r.",(D66-C66)/C66*100)</f>
        <v>n.r.</v>
      </c>
    </row>
    <row r="67" spans="2:6" ht="12.75" customHeight="1">
      <c r="B67" s="320" t="s">
        <v>3178</v>
      </c>
      <c r="C67" s="49">
        <f t="shared" ref="C67:D67" si="15">SUM(C68)</f>
        <v>0</v>
      </c>
      <c r="D67" s="49">
        <f t="shared" si="15"/>
        <v>50429569.5</v>
      </c>
      <c r="E67" s="49">
        <f t="shared" si="13"/>
        <v>50429569.5</v>
      </c>
      <c r="F67" s="22" t="s">
        <v>3080</v>
      </c>
    </row>
    <row r="68" spans="2:6" ht="12.75" customHeight="1">
      <c r="B68" s="321" t="s">
        <v>2414</v>
      </c>
      <c r="C68" s="47">
        <v>0</v>
      </c>
      <c r="D68" s="47">
        <v>50429569.5</v>
      </c>
      <c r="E68" s="47">
        <f t="shared" si="13"/>
        <v>50429569.5</v>
      </c>
      <c r="F68" s="146" t="s">
        <v>3080</v>
      </c>
    </row>
    <row r="69" spans="2:6" ht="12.75" customHeight="1">
      <c r="B69" s="320" t="s">
        <v>3179</v>
      </c>
      <c r="C69" s="49">
        <f>SUM(C70:C70)</f>
        <v>3948207.28</v>
      </c>
      <c r="D69" s="49">
        <f>SUM(D70:D70)</f>
        <v>929241.9</v>
      </c>
      <c r="E69" s="49">
        <f t="shared" si="13"/>
        <v>-3018965.38</v>
      </c>
      <c r="F69" s="22">
        <f t="shared" si="14"/>
        <v>-76.464206813376833</v>
      </c>
    </row>
    <row r="70" spans="2:6" ht="12.75" customHeight="1">
      <c r="B70" s="321" t="s">
        <v>3180</v>
      </c>
      <c r="C70" s="47">
        <v>3948207.28</v>
      </c>
      <c r="D70" s="47">
        <v>929241.9</v>
      </c>
      <c r="E70" s="47">
        <f t="shared" si="13"/>
        <v>-3018965.38</v>
      </c>
      <c r="F70" s="146">
        <f t="shared" si="14"/>
        <v>-76.464206813376833</v>
      </c>
    </row>
    <row r="71" spans="2:6" ht="12.75" customHeight="1">
      <c r="B71" s="320" t="s">
        <v>3164</v>
      </c>
      <c r="C71" s="49">
        <v>0</v>
      </c>
      <c r="D71" s="49">
        <v>156655.39000000001</v>
      </c>
      <c r="E71" s="49">
        <f>D71-C71</f>
        <v>156655.39000000001</v>
      </c>
      <c r="F71" s="22" t="s">
        <v>3080</v>
      </c>
    </row>
    <row r="72" spans="2:6" ht="12.75" customHeight="1">
      <c r="B72" s="320" t="s">
        <v>3151</v>
      </c>
      <c r="C72" s="49"/>
      <c r="D72" s="49"/>
      <c r="E72" s="49"/>
      <c r="F72" s="22"/>
    </row>
    <row r="73" spans="2:6" ht="12.75" customHeight="1">
      <c r="B73" s="322" t="s">
        <v>3152</v>
      </c>
      <c r="C73" s="49">
        <v>316785.2</v>
      </c>
      <c r="D73" s="49">
        <v>74557.91</v>
      </c>
      <c r="E73" s="49">
        <f t="shared" ref="E73" si="16">D73-C73</f>
        <v>-242227.29</v>
      </c>
      <c r="F73" s="22">
        <f t="shared" ref="F73" si="17">IF((D73-C73)/C73*100&gt;500,"n.r.",(D73-C73)/C73*100)</f>
        <v>-76.464206661169783</v>
      </c>
    </row>
    <row r="74" spans="2:6" ht="12.75" customHeight="1">
      <c r="B74" s="320" t="s">
        <v>3181</v>
      </c>
      <c r="C74" s="49">
        <v>0</v>
      </c>
      <c r="D74" s="49">
        <v>28378.45</v>
      </c>
      <c r="E74" s="49">
        <f>D74-C74</f>
        <v>28378.45</v>
      </c>
      <c r="F74" s="22" t="s">
        <v>3080</v>
      </c>
    </row>
    <row r="75" spans="2:6" ht="12.75" customHeight="1">
      <c r="B75" s="320" t="s">
        <v>3182</v>
      </c>
      <c r="C75" s="49">
        <f>3171.29+13953.87+436.07</f>
        <v>17561.23</v>
      </c>
      <c r="D75" s="49">
        <f>6449.62+410.46</f>
        <v>6860.08</v>
      </c>
      <c r="E75" s="49">
        <f>D75-C75</f>
        <v>-10701.15</v>
      </c>
      <c r="F75" s="22">
        <f>IF((D75-C75)/C75*100&gt;500,"n.r.",(D75-C75)/C75*100)</f>
        <v>-60.936221437792227</v>
      </c>
    </row>
    <row r="76" spans="2:6" ht="12.75" customHeight="1">
      <c r="B76" s="21" t="s">
        <v>3183</v>
      </c>
      <c r="C76" s="49">
        <f>C77+C80</f>
        <v>2670215.4499999997</v>
      </c>
      <c r="D76" s="49">
        <f>D77+D80</f>
        <v>5308508.87</v>
      </c>
      <c r="E76" s="49">
        <f t="shared" ref="E76:E79" si="18">D76-C76</f>
        <v>2638293.4200000004</v>
      </c>
      <c r="F76" s="22">
        <f t="shared" ref="F76:F79" si="19">IF((D76-C76)/C76*100&gt;500,"n.r.",(D76-C76)/C76*100)</f>
        <v>98.804514819206844</v>
      </c>
    </row>
    <row r="77" spans="2:6" ht="12.75" customHeight="1">
      <c r="B77" s="73" t="s">
        <v>3172</v>
      </c>
      <c r="C77" s="49">
        <f>C78</f>
        <v>2542755.5299999998</v>
      </c>
      <c r="D77" s="49">
        <f>D78</f>
        <v>5055112.8</v>
      </c>
      <c r="E77" s="49">
        <f t="shared" si="18"/>
        <v>2512357.27</v>
      </c>
      <c r="F77" s="22">
        <f t="shared" si="19"/>
        <v>98.804515037275337</v>
      </c>
    </row>
    <row r="78" spans="2:6" ht="12.75" customHeight="1">
      <c r="B78" s="316" t="s">
        <v>3173</v>
      </c>
      <c r="C78" s="49">
        <f>SUM(C79:C79)</f>
        <v>2542755.5299999998</v>
      </c>
      <c r="D78" s="49">
        <f>SUM(D79:D79)</f>
        <v>5055112.8</v>
      </c>
      <c r="E78" s="49">
        <f t="shared" si="18"/>
        <v>2512357.27</v>
      </c>
      <c r="F78" s="22">
        <f t="shared" si="19"/>
        <v>98.804515037275337</v>
      </c>
    </row>
    <row r="79" spans="2:6" ht="12.75" customHeight="1">
      <c r="B79" s="321" t="s">
        <v>3184</v>
      </c>
      <c r="C79" s="47">
        <v>2542755.5299999998</v>
      </c>
      <c r="D79" s="47">
        <v>5055112.8</v>
      </c>
      <c r="E79" s="47">
        <f t="shared" si="18"/>
        <v>2512357.27</v>
      </c>
      <c r="F79" s="146">
        <f t="shared" si="19"/>
        <v>98.804515037275337</v>
      </c>
    </row>
    <row r="80" spans="2:6" ht="12.75" customHeight="1">
      <c r="B80" s="73" t="s">
        <v>3177</v>
      </c>
      <c r="C80" s="49">
        <f>SUM(C81:C81)</f>
        <v>127459.92</v>
      </c>
      <c r="D80" s="49">
        <f>SUM(D81:D81)</f>
        <v>253396.07</v>
      </c>
      <c r="E80" s="49">
        <f t="shared" ref="E80:E82" si="20">D80-C80</f>
        <v>125936.15000000001</v>
      </c>
      <c r="F80" s="22">
        <f t="shared" ref="F80:F82" si="21">IF((D80-C80)/C80*100&gt;500,"n.r.",(D80-C80)/C80*100)</f>
        <v>98.804510468859547</v>
      </c>
    </row>
    <row r="81" spans="2:6" ht="12.75" customHeight="1">
      <c r="B81" s="316" t="s">
        <v>3136</v>
      </c>
      <c r="C81" s="49">
        <f>SUM(C82:C82)</f>
        <v>127459.92</v>
      </c>
      <c r="D81" s="49">
        <f>SUM(D82:D82)</f>
        <v>253396.07</v>
      </c>
      <c r="E81" s="49">
        <f t="shared" si="20"/>
        <v>125936.15000000001</v>
      </c>
      <c r="F81" s="22">
        <f t="shared" si="21"/>
        <v>98.804510468859547</v>
      </c>
    </row>
    <row r="82" spans="2:6" ht="12.75" customHeight="1">
      <c r="B82" s="321" t="s">
        <v>3184</v>
      </c>
      <c r="C82" s="47">
        <v>127459.92</v>
      </c>
      <c r="D82" s="47">
        <v>253396.07</v>
      </c>
      <c r="E82" s="47">
        <f t="shared" si="20"/>
        <v>125936.15000000001</v>
      </c>
      <c r="F82" s="146">
        <f t="shared" si="21"/>
        <v>98.804510468859547</v>
      </c>
    </row>
    <row r="83" spans="2:6" ht="12.75" customHeight="1">
      <c r="B83" s="73" t="s">
        <v>3185</v>
      </c>
      <c r="C83" s="49">
        <f>C7+C61+C77</f>
        <v>617659083.45999992</v>
      </c>
      <c r="D83" s="49">
        <f>D7+D61+D77</f>
        <v>445108004.77999997</v>
      </c>
      <c r="E83" s="49">
        <f t="shared" ref="E83" si="22">D83-C83</f>
        <v>-172551078.67999995</v>
      </c>
      <c r="F83" s="22">
        <f t="shared" ref="F83:F84" si="23">IF((D83-C83)/C83*100&gt;500,"n.r.",(D83-C83)/C83*100)</f>
        <v>-27.93629743343271</v>
      </c>
    </row>
    <row r="84" spans="2:6" ht="12.75" customHeight="1">
      <c r="B84" s="73" t="s">
        <v>3186</v>
      </c>
      <c r="C84" s="49">
        <f>C22+C66+C80</f>
        <v>82631629.459999993</v>
      </c>
      <c r="D84" s="49">
        <f>D22+D66+D80</f>
        <v>235543552.09000003</v>
      </c>
      <c r="E84" s="49">
        <f>D84-C84</f>
        <v>152911922.63000005</v>
      </c>
      <c r="F84" s="22">
        <f t="shared" si="23"/>
        <v>185.05253209852418</v>
      </c>
    </row>
    <row r="85" spans="2:6" ht="12.75" customHeight="1">
      <c r="B85" s="73" t="s">
        <v>3058</v>
      </c>
      <c r="C85" s="49">
        <f>SUM(C6,C60,C76)</f>
        <v>700290712.92000008</v>
      </c>
      <c r="D85" s="49">
        <f>SUM(D6,D60,D76)</f>
        <v>680651556.87</v>
      </c>
      <c r="E85" s="49">
        <f t="shared" ref="E85" si="24">D85-C85</f>
        <v>-19639156.050000072</v>
      </c>
      <c r="F85" s="22">
        <f t="shared" ref="F85" si="25">IF((D85-C85)/C85*100&gt;500,"n.r.",(D85-C85)/C85*100)</f>
        <v>-2.8044290303538002</v>
      </c>
    </row>
    <row r="86" spans="2:6" ht="22.5" customHeight="1">
      <c r="B86" s="763" t="s">
        <v>5843</v>
      </c>
      <c r="C86" s="763"/>
      <c r="D86" s="763"/>
      <c r="E86" s="763"/>
      <c r="F86" s="763"/>
    </row>
    <row r="87" spans="2:6" ht="12.75" customHeight="1">
      <c r="B87" s="314"/>
      <c r="C87" s="313"/>
      <c r="D87" s="313"/>
      <c r="E87" s="313"/>
      <c r="F87" s="313"/>
    </row>
  </sheetData>
  <mergeCells count="5">
    <mergeCell ref="B4:B5"/>
    <mergeCell ref="C4:D4"/>
    <mergeCell ref="E4:F4"/>
    <mergeCell ref="B86:F86"/>
    <mergeCell ref="B3:F3"/>
  </mergeCells>
  <printOptions horizontalCentered="1" verticalCentered="1"/>
  <pageMargins left="0.35433070866141736" right="0.15748031496062992" top="0.39370078740157483" bottom="1.5748031496062993" header="0.59055118110236227" footer="0.39370078740157483"/>
  <pageSetup paperSize="9" scale="99" orientation="landscape" r:id="rId1"/>
  <headerFooter alignWithMargins="0">
    <oddFooter>&amp;L&amp;7DGO/DSConta-»DGCI</oddFooter>
  </headerFooter>
  <drawing r:id="rId2"/>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65DC3-1244-4B99-AFD4-5D3DAE9EE55E}">
  <sheetPr codeName="Folha195">
    <tabColor rgb="FF0035BA"/>
  </sheetPr>
  <dimension ref="A1:K42"/>
  <sheetViews>
    <sheetView showGridLines="0" zoomScaleNormal="100" workbookViewId="0">
      <selection activeCell="B3" sqref="B3:H3"/>
    </sheetView>
  </sheetViews>
  <sheetFormatPr baseColWidth="10" defaultColWidth="0" defaultRowHeight="12.75" customHeight="1" zeroHeight="1"/>
  <cols>
    <col min="1" max="1" width="8.5" style="239" customWidth="1"/>
    <col min="2" max="2" width="61.6640625" style="239" customWidth="1"/>
    <col min="3" max="7" width="14" style="239" customWidth="1"/>
    <col min="8" max="8" width="8.83203125" style="239" customWidth="1"/>
    <col min="9" max="9" width="10.1640625" style="239" customWidth="1"/>
    <col min="10" max="10" width="6.83203125" style="239" hidden="1" customWidth="1"/>
    <col min="11" max="11" width="8.5" style="239" hidden="1" customWidth="1"/>
    <col min="12" max="16384" width="8.5" style="239" hidden="1"/>
  </cols>
  <sheetData>
    <row r="1" spans="1:11" customFormat="1" ht="100" customHeight="1">
      <c r="A1" s="42" t="s">
        <v>50</v>
      </c>
    </row>
    <row r="2" spans="1:11" s="9" customFormat="1" ht="16">
      <c r="B2" s="9" t="s">
        <v>5431</v>
      </c>
    </row>
    <row r="3" spans="1:11" s="10" customFormat="1" ht="12" customHeight="1">
      <c r="B3" s="790" t="s">
        <v>108</v>
      </c>
      <c r="C3" s="790"/>
      <c r="D3" s="790"/>
      <c r="E3" s="790"/>
      <c r="F3" s="790"/>
      <c r="G3" s="790"/>
      <c r="H3" s="790"/>
    </row>
    <row r="4" spans="1:11" ht="30" customHeight="1">
      <c r="B4" s="797" t="s">
        <v>3187</v>
      </c>
      <c r="C4" s="11" t="s">
        <v>3188</v>
      </c>
      <c r="D4" s="11" t="s">
        <v>3189</v>
      </c>
      <c r="E4" s="11" t="s">
        <v>3190</v>
      </c>
      <c r="F4" s="11" t="s">
        <v>3191</v>
      </c>
      <c r="G4" s="827" t="s">
        <v>3192</v>
      </c>
      <c r="H4" s="797"/>
      <c r="I4" s="10"/>
      <c r="J4" s="10"/>
      <c r="K4" s="215"/>
    </row>
    <row r="5" spans="1:11" ht="20" customHeight="1">
      <c r="B5" s="797"/>
      <c r="C5" s="11" t="s">
        <v>3193</v>
      </c>
      <c r="D5" s="11" t="s">
        <v>3194</v>
      </c>
      <c r="E5" s="11" t="s">
        <v>3195</v>
      </c>
      <c r="F5" s="11" t="s">
        <v>3196</v>
      </c>
      <c r="G5" s="11" t="s">
        <v>83</v>
      </c>
      <c r="H5" s="11" t="s">
        <v>84</v>
      </c>
      <c r="I5" s="10"/>
      <c r="J5" s="10"/>
      <c r="K5" s="215"/>
    </row>
    <row r="6" spans="1:11" ht="12.75" customHeight="1">
      <c r="B6" s="21" t="s">
        <v>3121</v>
      </c>
      <c r="C6" s="49">
        <v>181976.74</v>
      </c>
      <c r="D6" s="49">
        <v>5607.96</v>
      </c>
      <c r="E6" s="49">
        <v>150896.66999999998</v>
      </c>
      <c r="F6" s="49">
        <v>6313014.0200000005</v>
      </c>
      <c r="G6" s="49">
        <v>6651495.3900000006</v>
      </c>
      <c r="H6" s="22">
        <v>100</v>
      </c>
      <c r="I6" s="10"/>
      <c r="J6" s="10"/>
      <c r="K6" s="215"/>
    </row>
    <row r="7" spans="1:11" ht="12.75" customHeight="1">
      <c r="B7" s="52" t="s">
        <v>3197</v>
      </c>
      <c r="C7" s="47">
        <v>0</v>
      </c>
      <c r="D7" s="47">
        <v>0</v>
      </c>
      <c r="E7" s="47">
        <v>0</v>
      </c>
      <c r="F7" s="47">
        <v>2075000</v>
      </c>
      <c r="G7" s="47">
        <v>2075000</v>
      </c>
      <c r="H7" s="146">
        <v>31.195992454863596</v>
      </c>
      <c r="I7" s="10"/>
      <c r="J7" s="10"/>
      <c r="K7" s="215"/>
    </row>
    <row r="8" spans="1:11" ht="12.75" customHeight="1">
      <c r="B8" s="52" t="s">
        <v>3198</v>
      </c>
      <c r="C8" s="47">
        <v>0</v>
      </c>
      <c r="D8" s="47">
        <v>0</v>
      </c>
      <c r="E8" s="47">
        <v>0</v>
      </c>
      <c r="F8" s="47">
        <v>4233518.82</v>
      </c>
      <c r="G8" s="47">
        <v>4233518.82</v>
      </c>
      <c r="H8" s="146">
        <v>63.647624658430381</v>
      </c>
      <c r="I8" s="10"/>
      <c r="J8" s="10"/>
      <c r="K8" s="215"/>
    </row>
    <row r="9" spans="1:11" ht="12.75" customHeight="1">
      <c r="B9" s="52" t="s">
        <v>3199</v>
      </c>
      <c r="C9" s="47">
        <v>15700</v>
      </c>
      <c r="D9" s="47">
        <v>5202.3</v>
      </c>
      <c r="E9" s="47">
        <v>142208.95999999999</v>
      </c>
      <c r="F9" s="47">
        <v>0</v>
      </c>
      <c r="G9" s="47">
        <v>163111.25999999998</v>
      </c>
      <c r="H9" s="146">
        <v>2.4522494632594185</v>
      </c>
      <c r="I9" s="10"/>
      <c r="J9" s="10"/>
      <c r="K9" s="215"/>
    </row>
    <row r="10" spans="1:11" ht="12.75" customHeight="1">
      <c r="B10" s="52" t="s">
        <v>3200</v>
      </c>
      <c r="C10" s="47">
        <v>0</v>
      </c>
      <c r="D10" s="47">
        <v>405.66</v>
      </c>
      <c r="E10" s="47">
        <v>8687.7099999999991</v>
      </c>
      <c r="F10" s="47">
        <v>0</v>
      </c>
      <c r="G10" s="47">
        <v>9093.369999999999</v>
      </c>
      <c r="H10" s="146">
        <v>0.13671166357073877</v>
      </c>
      <c r="I10" s="10"/>
      <c r="J10" s="10"/>
      <c r="K10" s="215"/>
    </row>
    <row r="11" spans="1:11" ht="12.75" customHeight="1">
      <c r="B11" s="52" t="s">
        <v>3201</v>
      </c>
      <c r="C11" s="47">
        <v>166276.74</v>
      </c>
      <c r="D11" s="47">
        <v>0</v>
      </c>
      <c r="E11" s="47">
        <v>0</v>
      </c>
      <c r="F11" s="47">
        <v>0</v>
      </c>
      <c r="G11" s="47">
        <v>166276.74</v>
      </c>
      <c r="H11" s="146">
        <v>2.4998399645587059</v>
      </c>
      <c r="I11" s="10"/>
      <c r="J11" s="10"/>
      <c r="K11" s="215"/>
    </row>
    <row r="12" spans="1:11" ht="12.75" customHeight="1">
      <c r="B12" s="52" t="s">
        <v>3202</v>
      </c>
      <c r="C12" s="47">
        <v>0</v>
      </c>
      <c r="D12" s="47">
        <v>0</v>
      </c>
      <c r="E12" s="47">
        <v>0</v>
      </c>
      <c r="F12" s="47">
        <v>4195.2</v>
      </c>
      <c r="G12" s="47">
        <v>4195.2</v>
      </c>
      <c r="H12" s="146">
        <v>6.3071531347780124E-2</v>
      </c>
      <c r="I12" s="10"/>
      <c r="J12" s="10"/>
      <c r="K12" s="215"/>
    </row>
    <row r="13" spans="1:11" ht="12.75" customHeight="1">
      <c r="B13" s="52" t="s">
        <v>3203</v>
      </c>
      <c r="C13" s="47">
        <v>0</v>
      </c>
      <c r="D13" s="47">
        <v>0</v>
      </c>
      <c r="E13" s="47">
        <v>0</v>
      </c>
      <c r="F13" s="47">
        <v>300</v>
      </c>
      <c r="G13" s="47">
        <v>300</v>
      </c>
      <c r="H13" s="146">
        <v>4.5102639693778692E-3</v>
      </c>
      <c r="I13" s="10"/>
      <c r="J13" s="10"/>
      <c r="K13" s="215"/>
    </row>
    <row r="14" spans="1:11" ht="12.75" customHeight="1">
      <c r="B14" s="21" t="s">
        <v>3135</v>
      </c>
      <c r="C14" s="49">
        <v>283820.96000000002</v>
      </c>
      <c r="D14" s="49">
        <v>105151.5</v>
      </c>
      <c r="E14" s="49">
        <v>26033226.960000005</v>
      </c>
      <c r="F14" s="49">
        <v>123426444.64</v>
      </c>
      <c r="G14" s="49">
        <v>149848644.06</v>
      </c>
      <c r="H14" s="22">
        <v>100</v>
      </c>
      <c r="I14" s="10"/>
      <c r="J14" s="10"/>
      <c r="K14" s="215"/>
    </row>
    <row r="15" spans="1:11" ht="12.75" customHeight="1">
      <c r="B15" s="52" t="s">
        <v>3204</v>
      </c>
      <c r="C15" s="47">
        <v>0</v>
      </c>
      <c r="D15" s="47">
        <v>0</v>
      </c>
      <c r="E15" s="47">
        <v>152150</v>
      </c>
      <c r="F15" s="47">
        <v>0</v>
      </c>
      <c r="G15" s="47">
        <v>152150</v>
      </c>
      <c r="H15" s="146">
        <v>0.10153578696319636</v>
      </c>
      <c r="I15" s="10"/>
      <c r="J15" s="10"/>
      <c r="K15" s="215"/>
    </row>
    <row r="16" spans="1:11" ht="12.75" customHeight="1">
      <c r="B16" s="52" t="s">
        <v>3205</v>
      </c>
      <c r="C16" s="47">
        <v>0</v>
      </c>
      <c r="D16" s="47">
        <v>0</v>
      </c>
      <c r="E16" s="47">
        <v>0</v>
      </c>
      <c r="F16" s="47">
        <v>41498.22</v>
      </c>
      <c r="G16" s="47">
        <v>41498.22</v>
      </c>
      <c r="H16" s="146">
        <v>2.7693423761234667E-2</v>
      </c>
      <c r="I16" s="10"/>
      <c r="J16" s="10"/>
      <c r="K16" s="215"/>
    </row>
    <row r="17" spans="2:11" ht="12.75" customHeight="1">
      <c r="B17" s="52" t="s">
        <v>3206</v>
      </c>
      <c r="C17" s="47">
        <v>0</v>
      </c>
      <c r="D17" s="47">
        <v>0</v>
      </c>
      <c r="E17" s="47">
        <v>0</v>
      </c>
      <c r="F17" s="47">
        <v>440000</v>
      </c>
      <c r="G17" s="47">
        <v>440000</v>
      </c>
      <c r="H17" s="146">
        <v>0.29362961724486625</v>
      </c>
      <c r="I17" s="10"/>
      <c r="J17" s="10"/>
      <c r="K17" s="215"/>
    </row>
    <row r="18" spans="2:11" ht="12.75" customHeight="1">
      <c r="B18" s="52" t="s">
        <v>3207</v>
      </c>
      <c r="C18" s="47">
        <v>0</v>
      </c>
      <c r="D18" s="47">
        <v>0</v>
      </c>
      <c r="E18" s="47">
        <v>39711</v>
      </c>
      <c r="F18" s="47">
        <v>0</v>
      </c>
      <c r="G18" s="47">
        <v>39711</v>
      </c>
      <c r="H18" s="146">
        <v>2.6500740296388371E-2</v>
      </c>
      <c r="I18" s="10"/>
      <c r="J18" s="10"/>
      <c r="K18" s="215"/>
    </row>
    <row r="19" spans="2:11" ht="12.75" customHeight="1">
      <c r="B19" s="52" t="s">
        <v>3208</v>
      </c>
      <c r="C19" s="47">
        <v>0</v>
      </c>
      <c r="D19" s="47">
        <v>0</v>
      </c>
      <c r="E19" s="47">
        <v>0</v>
      </c>
      <c r="F19" s="47">
        <v>412644.64</v>
      </c>
      <c r="G19" s="47">
        <v>412644.64</v>
      </c>
      <c r="H19" s="146">
        <v>0.275374290230331</v>
      </c>
      <c r="I19" s="10"/>
      <c r="J19" s="10"/>
      <c r="K19" s="215"/>
    </row>
    <row r="20" spans="2:11" ht="12.75" customHeight="1">
      <c r="B20" s="52" t="s">
        <v>3209</v>
      </c>
      <c r="C20" s="47">
        <v>38291.760000000002</v>
      </c>
      <c r="D20" s="47">
        <v>0</v>
      </c>
      <c r="E20" s="47">
        <v>0</v>
      </c>
      <c r="F20" s="47">
        <v>0</v>
      </c>
      <c r="G20" s="47">
        <v>38291.760000000002</v>
      </c>
      <c r="H20" s="146">
        <v>2.5553624619164269E-2</v>
      </c>
      <c r="I20" s="10"/>
      <c r="J20" s="10"/>
      <c r="K20" s="215"/>
    </row>
    <row r="21" spans="2:11" ht="12.75" customHeight="1">
      <c r="B21" s="52" t="s">
        <v>3210</v>
      </c>
      <c r="C21" s="47">
        <v>0</v>
      </c>
      <c r="D21" s="47">
        <v>0</v>
      </c>
      <c r="E21" s="47">
        <v>0</v>
      </c>
      <c r="F21" s="47">
        <v>61791.199999999997</v>
      </c>
      <c r="G21" s="47">
        <v>61791.199999999997</v>
      </c>
      <c r="H21" s="146">
        <v>4.123574182977495E-2</v>
      </c>
      <c r="I21" s="10"/>
      <c r="J21" s="10"/>
      <c r="K21" s="256"/>
    </row>
    <row r="22" spans="2:11" ht="12.75" customHeight="1">
      <c r="B22" s="52" t="s">
        <v>3211</v>
      </c>
      <c r="C22" s="47">
        <v>0</v>
      </c>
      <c r="D22" s="47">
        <v>0</v>
      </c>
      <c r="E22" s="47">
        <v>16746468.85</v>
      </c>
      <c r="F22" s="47">
        <v>0</v>
      </c>
      <c r="G22" s="47">
        <v>16746468.85</v>
      </c>
      <c r="H22" s="146">
        <v>11.175589178701308</v>
      </c>
      <c r="I22" s="10"/>
      <c r="J22" s="10"/>
      <c r="K22" s="256"/>
    </row>
    <row r="23" spans="2:11" ht="12.75" customHeight="1">
      <c r="B23" s="52" t="s">
        <v>3212</v>
      </c>
      <c r="C23" s="47">
        <v>0</v>
      </c>
      <c r="D23" s="47">
        <v>0</v>
      </c>
      <c r="E23" s="47">
        <v>7669244.4400000004</v>
      </c>
      <c r="F23" s="47">
        <v>0</v>
      </c>
      <c r="G23" s="47">
        <v>7669244.4400000004</v>
      </c>
      <c r="H23" s="146">
        <v>5.1179938851693603</v>
      </c>
      <c r="I23" s="10"/>
      <c r="J23" s="10"/>
      <c r="K23" s="256"/>
    </row>
    <row r="24" spans="2:11" ht="12.75" customHeight="1">
      <c r="B24" s="52" t="s">
        <v>3213</v>
      </c>
      <c r="C24" s="47">
        <v>0</v>
      </c>
      <c r="D24" s="47">
        <v>0</v>
      </c>
      <c r="E24" s="47">
        <v>0</v>
      </c>
      <c r="F24" s="47">
        <v>724178.89</v>
      </c>
      <c r="G24" s="47">
        <v>724178.89</v>
      </c>
      <c r="H24" s="146">
        <v>0.4832735688352548</v>
      </c>
      <c r="I24" s="10"/>
      <c r="J24" s="10"/>
      <c r="K24" s="256"/>
    </row>
    <row r="25" spans="2:11" ht="12.75" customHeight="1">
      <c r="B25" s="52" t="s">
        <v>3159</v>
      </c>
      <c r="C25" s="47">
        <v>0</v>
      </c>
      <c r="D25" s="47">
        <v>0</v>
      </c>
      <c r="E25" s="47">
        <v>18852.75</v>
      </c>
      <c r="F25" s="47">
        <v>0</v>
      </c>
      <c r="G25" s="47">
        <v>18852.75</v>
      </c>
      <c r="H25" s="146">
        <v>1.2581194923893526E-2</v>
      </c>
      <c r="I25" s="10"/>
      <c r="J25" s="10"/>
      <c r="K25" s="256"/>
    </row>
    <row r="26" spans="2:11" ht="12.75" customHeight="1">
      <c r="B26" s="52" t="s">
        <v>3214</v>
      </c>
      <c r="C26" s="47">
        <v>239816.2</v>
      </c>
      <c r="D26" s="47">
        <v>0</v>
      </c>
      <c r="E26" s="47">
        <v>0</v>
      </c>
      <c r="F26" s="47">
        <v>0</v>
      </c>
      <c r="G26" s="47">
        <v>239816.2</v>
      </c>
      <c r="H26" s="146">
        <v>0.16003895230708703</v>
      </c>
      <c r="I26" s="10"/>
      <c r="J26" s="10"/>
      <c r="K26" s="215"/>
    </row>
    <row r="27" spans="2:11" ht="13">
      <c r="B27" s="52" t="s">
        <v>3215</v>
      </c>
      <c r="C27" s="47">
        <v>0</v>
      </c>
      <c r="D27" s="47">
        <v>3313.54</v>
      </c>
      <c r="E27" s="47">
        <v>0</v>
      </c>
      <c r="F27" s="47">
        <v>203756.08</v>
      </c>
      <c r="G27" s="47">
        <v>207069.62</v>
      </c>
      <c r="H27" s="146">
        <v>0.13818584832645431</v>
      </c>
      <c r="I27" s="257"/>
      <c r="J27" s="257"/>
    </row>
    <row r="28" spans="2:11" ht="13">
      <c r="B28" s="52" t="s">
        <v>3184</v>
      </c>
      <c r="C28" s="47">
        <v>0</v>
      </c>
      <c r="D28" s="47">
        <v>101837.96</v>
      </c>
      <c r="E28" s="47">
        <v>0</v>
      </c>
      <c r="F28" s="47">
        <v>0</v>
      </c>
      <c r="G28" s="47">
        <v>101837.96</v>
      </c>
      <c r="H28" s="146">
        <v>6.7960548217722724E-2</v>
      </c>
      <c r="I28" s="257"/>
      <c r="J28" s="257"/>
    </row>
    <row r="29" spans="2:11" ht="12.75" customHeight="1">
      <c r="B29" s="52" t="s">
        <v>3216</v>
      </c>
      <c r="C29" s="47">
        <v>0</v>
      </c>
      <c r="D29" s="47">
        <v>0</v>
      </c>
      <c r="E29" s="47">
        <v>1305200</v>
      </c>
      <c r="F29" s="47">
        <v>0</v>
      </c>
      <c r="G29" s="47">
        <v>1305200</v>
      </c>
      <c r="H29" s="146">
        <v>0.87101221915454419</v>
      </c>
    </row>
    <row r="30" spans="2:11" ht="12.75" customHeight="1">
      <c r="B30" s="52" t="s">
        <v>3217</v>
      </c>
      <c r="C30" s="47">
        <v>0</v>
      </c>
      <c r="D30" s="47">
        <v>0</v>
      </c>
      <c r="E30" s="47">
        <v>0</v>
      </c>
      <c r="F30" s="47">
        <v>24601.23</v>
      </c>
      <c r="G30" s="47">
        <v>24601.23</v>
      </c>
      <c r="H30" s="146">
        <v>1.6417385792393002E-2</v>
      </c>
    </row>
    <row r="31" spans="2:11" ht="12.75" customHeight="1">
      <c r="B31" s="52" t="s">
        <v>3218</v>
      </c>
      <c r="C31" s="47">
        <v>0</v>
      </c>
      <c r="D31" s="47">
        <v>0</v>
      </c>
      <c r="E31" s="47">
        <v>32601</v>
      </c>
      <c r="F31" s="47">
        <v>0</v>
      </c>
      <c r="G31" s="47">
        <v>32601</v>
      </c>
      <c r="H31" s="146">
        <v>2.175595261772701E-2</v>
      </c>
    </row>
    <row r="32" spans="2:11" ht="12.75" customHeight="1">
      <c r="B32" s="52" t="s">
        <v>323</v>
      </c>
      <c r="C32" s="47">
        <v>5713</v>
      </c>
      <c r="D32" s="47">
        <v>0</v>
      </c>
      <c r="E32" s="47">
        <v>0</v>
      </c>
      <c r="F32" s="47">
        <v>3320418.44</v>
      </c>
      <c r="G32" s="47">
        <v>3326131.44</v>
      </c>
      <c r="H32" s="146">
        <v>2.219660685530263</v>
      </c>
    </row>
    <row r="33" spans="2:8" ht="12.75" customHeight="1">
      <c r="B33" s="52" t="s">
        <v>3219</v>
      </c>
      <c r="C33" s="47">
        <v>0</v>
      </c>
      <c r="D33" s="47">
        <v>0</v>
      </c>
      <c r="E33" s="47">
        <v>0</v>
      </c>
      <c r="F33" s="47">
        <v>80830212.829999998</v>
      </c>
      <c r="G33" s="47">
        <v>80830212.829999998</v>
      </c>
      <c r="H33" s="146">
        <v>53.941237397940853</v>
      </c>
    </row>
    <row r="34" spans="2:8" ht="12.75" customHeight="1">
      <c r="B34" s="52" t="s">
        <v>2414</v>
      </c>
      <c r="C34" s="47">
        <v>0</v>
      </c>
      <c r="D34" s="47">
        <v>0</v>
      </c>
      <c r="E34" s="47">
        <v>0</v>
      </c>
      <c r="F34" s="47">
        <v>35635100.670000002</v>
      </c>
      <c r="G34" s="47">
        <v>35635100.670000002</v>
      </c>
      <c r="H34" s="146">
        <v>23.780729477759948</v>
      </c>
    </row>
    <row r="35" spans="2:8" ht="12.75" customHeight="1">
      <c r="B35" s="52" t="s">
        <v>3220</v>
      </c>
      <c r="C35" s="47">
        <v>0</v>
      </c>
      <c r="D35" s="47">
        <v>0</v>
      </c>
      <c r="E35" s="47">
        <v>0</v>
      </c>
      <c r="F35" s="47">
        <v>461870</v>
      </c>
      <c r="G35" s="47">
        <v>461870</v>
      </c>
      <c r="H35" s="146">
        <v>0.30822434390201447</v>
      </c>
    </row>
    <row r="36" spans="2:8" ht="12.75" customHeight="1">
      <c r="B36" s="52" t="s">
        <v>3221</v>
      </c>
      <c r="C36" s="47">
        <v>0</v>
      </c>
      <c r="D36" s="47">
        <v>0</v>
      </c>
      <c r="E36" s="47">
        <v>0</v>
      </c>
      <c r="F36" s="47">
        <v>35284.85</v>
      </c>
      <c r="G36" s="47">
        <v>35284.85</v>
      </c>
      <c r="H36" s="146">
        <v>2.3546993181914812E-2</v>
      </c>
    </row>
    <row r="37" spans="2:8" ht="12.75" customHeight="1">
      <c r="B37" s="52" t="s">
        <v>3222</v>
      </c>
      <c r="C37" s="47">
        <v>0</v>
      </c>
      <c r="D37" s="47">
        <v>0</v>
      </c>
      <c r="E37" s="47">
        <v>60000</v>
      </c>
      <c r="F37" s="47">
        <v>0</v>
      </c>
      <c r="G37" s="47">
        <v>60000</v>
      </c>
      <c r="H37" s="146">
        <v>4.004040235157267E-2</v>
      </c>
    </row>
    <row r="38" spans="2:8" ht="12.75" customHeight="1">
      <c r="B38" s="52" t="s">
        <v>3223</v>
      </c>
      <c r="C38" s="47">
        <v>0</v>
      </c>
      <c r="D38" s="47">
        <v>0</v>
      </c>
      <c r="E38" s="47">
        <v>0</v>
      </c>
      <c r="F38" s="47">
        <v>1200000</v>
      </c>
      <c r="G38" s="47">
        <v>1200000</v>
      </c>
      <c r="H38" s="146">
        <v>0.80080804703145347</v>
      </c>
    </row>
    <row r="39" spans="2:8" ht="12.75" customHeight="1">
      <c r="B39" s="52" t="s">
        <v>3182</v>
      </c>
      <c r="C39" s="47">
        <v>0</v>
      </c>
      <c r="D39" s="47">
        <v>0</v>
      </c>
      <c r="E39" s="47">
        <v>8998.92</v>
      </c>
      <c r="F39" s="47">
        <v>35087.589999999997</v>
      </c>
      <c r="G39" s="47">
        <v>44086.509999999995</v>
      </c>
      <c r="H39" s="146">
        <v>2.94206933112772E-2</v>
      </c>
    </row>
    <row r="40" spans="2:8" ht="12.75" customHeight="1">
      <c r="B40" s="13" t="s">
        <v>3224</v>
      </c>
      <c r="C40" s="51">
        <v>465797.7</v>
      </c>
      <c r="D40" s="51">
        <v>110759.46</v>
      </c>
      <c r="E40" s="51">
        <v>26184123.630000006</v>
      </c>
      <c r="F40" s="51">
        <v>129739458.66</v>
      </c>
      <c r="G40" s="51">
        <v>156500139.44999999</v>
      </c>
      <c r="H40" s="51"/>
    </row>
    <row r="41" spans="2:8" ht="12.75" customHeight="1">
      <c r="B41" s="41" t="s">
        <v>2806</v>
      </c>
      <c r="C41" s="323"/>
      <c r="D41" s="41"/>
      <c r="E41" s="41"/>
      <c r="F41" s="41"/>
      <c r="G41" s="41"/>
      <c r="H41" s="41"/>
    </row>
    <row r="42" spans="2:8" ht="12.75" customHeight="1"/>
  </sheetData>
  <mergeCells count="3">
    <mergeCell ref="B4:B5"/>
    <mergeCell ref="G4:H4"/>
    <mergeCell ref="B3:H3"/>
  </mergeCells>
  <pageMargins left="0.7" right="0.7" top="0.75" bottom="0.75" header="0.3" footer="0.3"/>
  <pageSetup paperSize="9" orientation="landscape" r:id="rId1"/>
  <drawing r:id="rId2"/>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4F74-A544-402A-8884-AB55A1AACDC3}">
  <sheetPr codeName="Folha242">
    <tabColor rgb="FF0035BA"/>
  </sheetPr>
  <dimension ref="A1:H91"/>
  <sheetViews>
    <sheetView showGridLines="0" workbookViewId="0">
      <selection activeCell="B3" sqref="B3:G3"/>
    </sheetView>
  </sheetViews>
  <sheetFormatPr baseColWidth="10" defaultColWidth="0" defaultRowHeight="15" zeroHeight="1"/>
  <cols>
    <col min="1" max="1" width="8.6640625" customWidth="1"/>
    <col min="2" max="2" width="60.1640625" customWidth="1"/>
    <col min="3" max="7" width="12.33203125" customWidth="1"/>
    <col min="8" max="8" width="8.6640625" customWidth="1"/>
    <col min="9" max="16384" width="8.6640625" hidden="1"/>
  </cols>
  <sheetData>
    <row r="1" spans="1:7" ht="100" customHeight="1">
      <c r="A1" s="42" t="s">
        <v>50</v>
      </c>
    </row>
    <row r="2" spans="1:7" s="9" customFormat="1" ht="16">
      <c r="B2" s="9" t="s">
        <v>5432</v>
      </c>
    </row>
    <row r="3" spans="1:7" s="10" customFormat="1" ht="12" customHeight="1">
      <c r="B3" s="790" t="s">
        <v>51</v>
      </c>
      <c r="C3" s="790"/>
      <c r="D3" s="790"/>
      <c r="E3" s="790"/>
      <c r="F3" s="790"/>
      <c r="G3" s="790"/>
    </row>
    <row r="4" spans="1:7" ht="19.5" customHeight="1">
      <c r="B4" s="797"/>
      <c r="C4" s="827">
        <v>2021</v>
      </c>
      <c r="D4" s="827">
        <v>2022</v>
      </c>
      <c r="E4" s="827">
        <v>2023</v>
      </c>
      <c r="F4" s="797" t="s">
        <v>4443</v>
      </c>
      <c r="G4" s="797"/>
    </row>
    <row r="5" spans="1:7" ht="30" customHeight="1">
      <c r="B5" s="797" t="s">
        <v>819</v>
      </c>
      <c r="C5" s="827"/>
      <c r="D5" s="827"/>
      <c r="E5" s="827"/>
      <c r="F5" s="11" t="s">
        <v>4444</v>
      </c>
      <c r="G5" s="11" t="s">
        <v>4445</v>
      </c>
    </row>
    <row r="6" spans="1:7">
      <c r="B6" s="503" t="s">
        <v>4446</v>
      </c>
      <c r="C6" s="22">
        <v>940.08775068000011</v>
      </c>
      <c r="D6" s="22">
        <v>1209.4222784599997</v>
      </c>
      <c r="E6" s="22">
        <v>1202.9932918400009</v>
      </c>
      <c r="F6" s="506"/>
      <c r="G6" s="112" t="s">
        <v>4447</v>
      </c>
    </row>
    <row r="7" spans="1:7">
      <c r="B7" s="504" t="s">
        <v>4448</v>
      </c>
      <c r="C7" s="146">
        <v>707.4012621600001</v>
      </c>
      <c r="D7" s="146">
        <v>854.15241987999991</v>
      </c>
      <c r="E7" s="146">
        <v>920.77234270000099</v>
      </c>
      <c r="F7" s="172"/>
      <c r="G7" s="85"/>
    </row>
    <row r="8" spans="1:7">
      <c r="B8" s="504" t="s">
        <v>4449</v>
      </c>
      <c r="C8" s="146">
        <v>665.55693794000001</v>
      </c>
      <c r="D8" s="146">
        <v>790.13489153</v>
      </c>
      <c r="E8" s="146">
        <v>788.08064666999996</v>
      </c>
      <c r="F8" s="172"/>
      <c r="G8" s="85" t="s">
        <v>4450</v>
      </c>
    </row>
    <row r="9" spans="1:7">
      <c r="B9" s="504" t="s">
        <v>4451</v>
      </c>
      <c r="C9" s="146">
        <v>232.68648852000001</v>
      </c>
      <c r="D9" s="146">
        <v>355.26985858</v>
      </c>
      <c r="E9" s="146">
        <v>282.22094913999996</v>
      </c>
      <c r="F9" s="172"/>
      <c r="G9" s="85"/>
    </row>
    <row r="10" spans="1:7">
      <c r="B10" s="503" t="s">
        <v>4452</v>
      </c>
      <c r="C10" s="22">
        <v>45277.135289809994</v>
      </c>
      <c r="D10" s="22">
        <v>45717.063417189995</v>
      </c>
      <c r="E10" s="22">
        <v>49083.266530100002</v>
      </c>
      <c r="F10" s="506"/>
      <c r="G10" s="112" t="s">
        <v>4450</v>
      </c>
    </row>
    <row r="11" spans="1:7">
      <c r="B11" s="507" t="s">
        <v>4453</v>
      </c>
      <c r="C11" s="22">
        <v>3948.3214913100001</v>
      </c>
      <c r="D11" s="22">
        <v>3948.1650982900005</v>
      </c>
      <c r="E11" s="22">
        <v>5241.6809646500005</v>
      </c>
      <c r="F11" s="506"/>
      <c r="G11" s="112"/>
    </row>
    <row r="12" spans="1:7">
      <c r="B12" s="508" t="s">
        <v>4454</v>
      </c>
      <c r="C12" s="146">
        <v>129.84106484</v>
      </c>
      <c r="D12" s="146">
        <v>97.757767000000001</v>
      </c>
      <c r="E12" s="146">
        <v>109.194684</v>
      </c>
      <c r="F12" s="172"/>
      <c r="G12" s="85"/>
    </row>
    <row r="13" spans="1:7">
      <c r="B13" s="508" t="s">
        <v>4455</v>
      </c>
      <c r="C13" s="146"/>
      <c r="D13" s="146"/>
      <c r="E13" s="146"/>
      <c r="F13" s="172"/>
      <c r="G13" s="85"/>
    </row>
    <row r="14" spans="1:7">
      <c r="B14" s="509" t="s">
        <v>4456</v>
      </c>
      <c r="C14" s="146">
        <v>2729.8604082600004</v>
      </c>
      <c r="D14" s="146">
        <v>2779.93236471</v>
      </c>
      <c r="E14" s="146">
        <v>2836.16891136</v>
      </c>
      <c r="F14" s="172"/>
      <c r="G14" s="85"/>
    </row>
    <row r="15" spans="1:7">
      <c r="B15" s="509" t="s">
        <v>4457</v>
      </c>
      <c r="C15" s="146">
        <v>475.18479500000001</v>
      </c>
      <c r="D15" s="146">
        <v>480.31600100000003</v>
      </c>
      <c r="E15" s="146">
        <v>510.54695199999998</v>
      </c>
      <c r="F15" s="172"/>
      <c r="G15" s="85"/>
    </row>
    <row r="16" spans="1:7">
      <c r="B16" s="509" t="s">
        <v>4458</v>
      </c>
      <c r="C16" s="146">
        <v>57.005217999999999</v>
      </c>
      <c r="D16" s="146">
        <v>42.158620999999997</v>
      </c>
      <c r="E16" s="146">
        <v>61.341425999999998</v>
      </c>
      <c r="F16" s="172"/>
      <c r="G16" s="85"/>
    </row>
    <row r="17" spans="2:7">
      <c r="B17" s="509" t="s">
        <v>4459</v>
      </c>
      <c r="C17" s="146">
        <v>0</v>
      </c>
      <c r="D17" s="146">
        <v>6.975138499999999</v>
      </c>
      <c r="E17" s="146">
        <v>1138.850158</v>
      </c>
      <c r="F17" s="172"/>
      <c r="G17" s="85"/>
    </row>
    <row r="18" spans="2:7">
      <c r="B18" s="509" t="s">
        <v>4460</v>
      </c>
      <c r="C18" s="146">
        <v>22.353440210000002</v>
      </c>
      <c r="D18" s="146">
        <v>42.645411079999995</v>
      </c>
      <c r="E18" s="146">
        <v>70.164236290000005</v>
      </c>
      <c r="F18" s="172"/>
      <c r="G18" s="85"/>
    </row>
    <row r="19" spans="2:7">
      <c r="B19" s="508" t="s">
        <v>4461</v>
      </c>
      <c r="C19" s="146"/>
      <c r="D19" s="146"/>
      <c r="E19" s="146"/>
      <c r="F19" s="172"/>
      <c r="G19" s="85"/>
    </row>
    <row r="20" spans="2:7">
      <c r="B20" s="509" t="s">
        <v>4462</v>
      </c>
      <c r="C20" s="146">
        <v>380.528413</v>
      </c>
      <c r="D20" s="146">
        <v>355.168004</v>
      </c>
      <c r="E20" s="146">
        <v>367.60346700000002</v>
      </c>
      <c r="F20" s="172" t="s">
        <v>4463</v>
      </c>
      <c r="G20" s="85"/>
    </row>
    <row r="21" spans="2:7">
      <c r="B21" s="509" t="s">
        <v>4464</v>
      </c>
      <c r="C21" s="146">
        <v>153.54815199999999</v>
      </c>
      <c r="D21" s="146">
        <v>143.21179100000001</v>
      </c>
      <c r="E21" s="146">
        <v>147.81112999999999</v>
      </c>
      <c r="F21" s="172"/>
      <c r="G21" s="85"/>
    </row>
    <row r="22" spans="2:7">
      <c r="B22" s="507" t="s">
        <v>4465</v>
      </c>
      <c r="C22" s="22">
        <v>63.390996999999999</v>
      </c>
      <c r="D22" s="22">
        <v>62.630400000000002</v>
      </c>
      <c r="E22" s="22">
        <v>61.437489999999997</v>
      </c>
      <c r="F22" s="506"/>
      <c r="G22" s="112"/>
    </row>
    <row r="23" spans="2:7">
      <c r="B23" s="508" t="s">
        <v>4466</v>
      </c>
      <c r="C23" s="146">
        <v>63.390996999999999</v>
      </c>
      <c r="D23" s="146">
        <v>62.630400000000002</v>
      </c>
      <c r="E23" s="146">
        <v>61.437489999999997</v>
      </c>
      <c r="F23" s="172"/>
      <c r="G23" s="85" t="s">
        <v>4467</v>
      </c>
    </row>
    <row r="24" spans="2:7">
      <c r="B24" s="507" t="s">
        <v>1158</v>
      </c>
      <c r="C24" s="22">
        <v>537.85620084999994</v>
      </c>
      <c r="D24" s="22">
        <v>543.65820067000004</v>
      </c>
      <c r="E24" s="22">
        <v>585.82088498000007</v>
      </c>
      <c r="F24" s="506"/>
      <c r="G24" s="112"/>
    </row>
    <row r="25" spans="2:7">
      <c r="B25" s="508" t="s">
        <v>4468</v>
      </c>
      <c r="C25" s="146">
        <v>334.98585187999998</v>
      </c>
      <c r="D25" s="146">
        <v>354.84782194000002</v>
      </c>
      <c r="E25" s="146">
        <v>382.92129345000001</v>
      </c>
      <c r="F25" s="172"/>
      <c r="G25" s="85"/>
    </row>
    <row r="26" spans="2:7">
      <c r="B26" s="508" t="s">
        <v>4469</v>
      </c>
      <c r="C26" s="146">
        <v>53.829813999999999</v>
      </c>
      <c r="D26" s="146">
        <v>23</v>
      </c>
      <c r="E26" s="146">
        <v>21</v>
      </c>
      <c r="F26" s="172"/>
      <c r="G26" s="85"/>
    </row>
    <row r="27" spans="2:7">
      <c r="B27" s="508" t="s">
        <v>4470</v>
      </c>
      <c r="C27" s="146">
        <v>88.718168300000002</v>
      </c>
      <c r="D27" s="146">
        <v>88.952851190000004</v>
      </c>
      <c r="E27" s="146">
        <v>101.54005869</v>
      </c>
      <c r="F27" s="172"/>
      <c r="G27" s="85"/>
    </row>
    <row r="28" spans="2:7">
      <c r="B28" s="508" t="s">
        <v>4471</v>
      </c>
      <c r="C28" s="146">
        <v>60.322366670000001</v>
      </c>
      <c r="D28" s="146">
        <v>76.857527539999978</v>
      </c>
      <c r="E28" s="146">
        <v>80.35953284</v>
      </c>
      <c r="F28" s="172"/>
      <c r="G28" s="85"/>
    </row>
    <row r="29" spans="2:7">
      <c r="B29" s="510" t="s">
        <v>4472</v>
      </c>
      <c r="C29" s="146">
        <v>0</v>
      </c>
      <c r="D29" s="146">
        <v>0</v>
      </c>
      <c r="E29" s="146">
        <v>0</v>
      </c>
      <c r="F29" s="172"/>
      <c r="G29" s="85"/>
    </row>
    <row r="30" spans="2:7">
      <c r="B30" s="507" t="s">
        <v>4473</v>
      </c>
      <c r="C30" s="22">
        <v>179.72143354999997</v>
      </c>
      <c r="D30" s="22">
        <v>221.56035765999997</v>
      </c>
      <c r="E30" s="22">
        <v>244.24298116</v>
      </c>
      <c r="F30" s="506"/>
      <c r="G30" s="112"/>
    </row>
    <row r="31" spans="2:7">
      <c r="B31" s="508" t="s">
        <v>4470</v>
      </c>
      <c r="C31" s="146">
        <v>168.72143354999997</v>
      </c>
      <c r="D31" s="146">
        <v>195.56035765999997</v>
      </c>
      <c r="E31" s="146">
        <v>218.24298116</v>
      </c>
      <c r="F31" s="172"/>
      <c r="G31" s="85"/>
    </row>
    <row r="32" spans="2:7">
      <c r="B32" s="508" t="s">
        <v>4474</v>
      </c>
      <c r="C32" s="146">
        <v>11</v>
      </c>
      <c r="D32" s="146">
        <v>26</v>
      </c>
      <c r="E32" s="146">
        <v>26</v>
      </c>
      <c r="F32" s="172"/>
      <c r="G32" s="85"/>
    </row>
    <row r="33" spans="2:7">
      <c r="B33" s="507" t="s">
        <v>2986</v>
      </c>
      <c r="C33" s="22">
        <v>3974.6266240499999</v>
      </c>
      <c r="D33" s="22">
        <v>3290.4208104099994</v>
      </c>
      <c r="E33" s="22">
        <v>3336.5089530199998</v>
      </c>
      <c r="F33" s="506"/>
      <c r="G33" s="112"/>
    </row>
    <row r="34" spans="2:7">
      <c r="B34" s="508" t="s">
        <v>4475</v>
      </c>
      <c r="C34" s="146">
        <v>2454.0948233300001</v>
      </c>
      <c r="D34" s="146">
        <v>2188.9755961799997</v>
      </c>
      <c r="E34" s="146">
        <v>2122.9036639999999</v>
      </c>
      <c r="F34" s="172"/>
      <c r="G34" s="85"/>
    </row>
    <row r="35" spans="2:7">
      <c r="B35" s="508" t="s">
        <v>4476</v>
      </c>
      <c r="C35" s="146"/>
      <c r="D35" s="146"/>
      <c r="E35" s="146"/>
      <c r="F35" s="172"/>
      <c r="G35" s="85"/>
    </row>
    <row r="36" spans="2:7">
      <c r="B36" s="509" t="s">
        <v>4477</v>
      </c>
      <c r="C36" s="146">
        <v>34.378675139999999</v>
      </c>
      <c r="D36" s="146">
        <v>28.373001659999996</v>
      </c>
      <c r="E36" s="146">
        <v>46.913140479999996</v>
      </c>
      <c r="F36" s="172"/>
      <c r="G36" s="85"/>
    </row>
    <row r="37" spans="2:7">
      <c r="B37" s="509" t="s">
        <v>4478</v>
      </c>
      <c r="C37" s="146">
        <v>154.49655856000001</v>
      </c>
      <c r="D37" s="146">
        <v>306.18657938000007</v>
      </c>
      <c r="E37" s="146">
        <v>202.61634906999998</v>
      </c>
      <c r="F37" s="172"/>
      <c r="G37" s="85"/>
    </row>
    <row r="38" spans="2:7">
      <c r="B38" s="509" t="s">
        <v>4479</v>
      </c>
      <c r="C38" s="146">
        <v>55.657001520000001</v>
      </c>
      <c r="D38" s="146">
        <v>47.720942039999997</v>
      </c>
      <c r="E38" s="146">
        <v>36.933510560000002</v>
      </c>
      <c r="F38" s="511"/>
      <c r="G38" s="85"/>
    </row>
    <row r="39" spans="2:7">
      <c r="B39" s="509" t="s">
        <v>72</v>
      </c>
      <c r="C39" s="146">
        <v>1033.0701299400002</v>
      </c>
      <c r="D39" s="146">
        <v>477.75460015000004</v>
      </c>
      <c r="E39" s="146">
        <v>646.90551290999997</v>
      </c>
      <c r="F39" s="172"/>
      <c r="G39" s="85"/>
    </row>
    <row r="40" spans="2:7">
      <c r="B40" s="508" t="s">
        <v>4480</v>
      </c>
      <c r="C40" s="146">
        <v>26.791499999999999</v>
      </c>
      <c r="D40" s="146">
        <v>29.5</v>
      </c>
      <c r="E40" s="146">
        <v>35.5</v>
      </c>
      <c r="F40" s="172"/>
      <c r="G40" s="85"/>
    </row>
    <row r="41" spans="2:7">
      <c r="B41" s="508" t="s">
        <v>4481</v>
      </c>
      <c r="C41" s="146">
        <v>186.83596700000001</v>
      </c>
      <c r="D41" s="146">
        <v>180.156767</v>
      </c>
      <c r="E41" s="146">
        <v>210</v>
      </c>
      <c r="F41" s="172"/>
      <c r="G41" s="85"/>
    </row>
    <row r="42" spans="2:7">
      <c r="B42" s="508" t="s">
        <v>4482</v>
      </c>
      <c r="C42" s="146">
        <v>29.301968560000002</v>
      </c>
      <c r="D42" s="146">
        <v>31.753323999999999</v>
      </c>
      <c r="E42" s="146">
        <v>34.736775999999999</v>
      </c>
      <c r="F42" s="172"/>
      <c r="G42" s="85"/>
    </row>
    <row r="43" spans="2:7">
      <c r="B43" s="507" t="s">
        <v>4483</v>
      </c>
      <c r="C43" s="22">
        <v>6377.9167761099998</v>
      </c>
      <c r="D43" s="22">
        <v>6093.7443142300008</v>
      </c>
      <c r="E43" s="22">
        <v>6372.44342736</v>
      </c>
      <c r="F43" s="506"/>
      <c r="G43" s="112"/>
    </row>
    <row r="44" spans="2:7">
      <c r="B44" s="508" t="s">
        <v>4484</v>
      </c>
      <c r="C44" s="146">
        <v>6377.9167761099998</v>
      </c>
      <c r="D44" s="146">
        <v>6093.7443142300008</v>
      </c>
      <c r="E44" s="146">
        <v>6372.44342736</v>
      </c>
      <c r="F44" s="172"/>
      <c r="G44" s="85" t="s">
        <v>4467</v>
      </c>
    </row>
    <row r="45" spans="2:7">
      <c r="B45" s="507" t="s">
        <v>2987</v>
      </c>
      <c r="C45" s="22">
        <v>14.466400999999999</v>
      </c>
      <c r="D45" s="22">
        <v>14.213005000000001</v>
      </c>
      <c r="E45" s="22">
        <v>16.403269999999999</v>
      </c>
      <c r="F45" s="506"/>
      <c r="G45" s="112"/>
    </row>
    <row r="46" spans="2:7">
      <c r="B46" s="508" t="s">
        <v>4485</v>
      </c>
      <c r="C46" s="146">
        <v>14.466400999999999</v>
      </c>
      <c r="D46" s="146">
        <v>14.213005000000001</v>
      </c>
      <c r="E46" s="146">
        <v>16.403269999999999</v>
      </c>
      <c r="F46" s="172"/>
      <c r="G46" s="85" t="s">
        <v>4467</v>
      </c>
    </row>
    <row r="47" spans="2:7">
      <c r="B47" s="507" t="s">
        <v>3027</v>
      </c>
      <c r="C47" s="22">
        <v>217.32614621000002</v>
      </c>
      <c r="D47" s="22">
        <v>221.82073371999999</v>
      </c>
      <c r="E47" s="22">
        <v>225.45589066999997</v>
      </c>
      <c r="F47" s="506"/>
      <c r="G47" s="112"/>
    </row>
    <row r="48" spans="2:7">
      <c r="B48" s="508" t="s">
        <v>4486</v>
      </c>
      <c r="C48" s="146">
        <v>3.9726153200000005</v>
      </c>
      <c r="D48" s="146">
        <v>4.6297747200000003</v>
      </c>
      <c r="E48" s="146">
        <v>3.8202499100000002</v>
      </c>
      <c r="F48" s="172"/>
      <c r="G48" s="85"/>
    </row>
    <row r="49" spans="2:7">
      <c r="B49" s="508" t="s">
        <v>4474</v>
      </c>
      <c r="C49" s="146">
        <v>29.695057000000002</v>
      </c>
      <c r="D49" s="146">
        <v>30.140482999999996</v>
      </c>
      <c r="E49" s="146">
        <v>30.441891999999999</v>
      </c>
      <c r="F49" s="172"/>
      <c r="G49" s="85"/>
    </row>
    <row r="50" spans="2:7">
      <c r="B50" s="508" t="s">
        <v>4487</v>
      </c>
      <c r="C50" s="146">
        <v>183.65847389000001</v>
      </c>
      <c r="D50" s="146">
        <v>187.050476</v>
      </c>
      <c r="E50" s="146">
        <v>191.19374875999998</v>
      </c>
      <c r="F50" s="172"/>
      <c r="G50" s="85"/>
    </row>
    <row r="51" spans="2:7">
      <c r="B51" s="507" t="s">
        <v>4488</v>
      </c>
      <c r="C51" s="22">
        <v>1292.0052544300002</v>
      </c>
      <c r="D51" s="22">
        <v>1370.4405999999997</v>
      </c>
      <c r="E51" s="22">
        <v>1501.1339452699999</v>
      </c>
      <c r="F51" s="506"/>
      <c r="G51" s="112"/>
    </row>
    <row r="52" spans="2:7">
      <c r="B52" s="508" t="s">
        <v>4489</v>
      </c>
      <c r="C52" s="146">
        <v>1292.0052544300002</v>
      </c>
      <c r="D52" s="146">
        <v>1370.4405999999997</v>
      </c>
      <c r="E52" s="146">
        <v>1501.1339452699999</v>
      </c>
      <c r="F52" s="172"/>
      <c r="G52" s="85"/>
    </row>
    <row r="53" spans="2:7">
      <c r="B53" s="507" t="s">
        <v>4490</v>
      </c>
      <c r="C53" s="22">
        <v>830.64841543999978</v>
      </c>
      <c r="D53" s="22">
        <v>857.66774715999986</v>
      </c>
      <c r="E53" s="22">
        <v>750.17878209999992</v>
      </c>
      <c r="F53" s="506"/>
      <c r="G53" s="112"/>
    </row>
    <row r="54" spans="2:7">
      <c r="B54" s="508" t="s">
        <v>4491</v>
      </c>
      <c r="C54" s="146">
        <v>166.19910769000001</v>
      </c>
      <c r="D54" s="146">
        <v>170.34962357000001</v>
      </c>
      <c r="E54" s="146">
        <v>235.96416515000001</v>
      </c>
      <c r="F54" s="172"/>
      <c r="G54" s="85"/>
    </row>
    <row r="55" spans="2:7">
      <c r="B55" s="508" t="s">
        <v>4492</v>
      </c>
      <c r="C55" s="146">
        <v>550.02952174999973</v>
      </c>
      <c r="D55" s="146">
        <v>594.62995576999992</v>
      </c>
      <c r="E55" s="146">
        <v>514.21461694999994</v>
      </c>
      <c r="F55" s="172"/>
      <c r="G55" s="85"/>
    </row>
    <row r="56" spans="2:7">
      <c r="B56" s="508" t="s">
        <v>4474</v>
      </c>
      <c r="C56" s="146">
        <v>114.419786</v>
      </c>
      <c r="D56" s="146">
        <v>92.68816781999999</v>
      </c>
      <c r="E56" s="146">
        <v>0</v>
      </c>
      <c r="F56" s="172"/>
      <c r="G56" s="85"/>
    </row>
    <row r="57" spans="2:7">
      <c r="B57" s="507" t="s">
        <v>4493</v>
      </c>
      <c r="C57" s="22">
        <v>16008.512175420001</v>
      </c>
      <c r="D57" s="22">
        <v>16366.609535760001</v>
      </c>
      <c r="E57" s="22">
        <v>16854.01684579</v>
      </c>
      <c r="F57" s="506"/>
      <c r="G57" s="112"/>
    </row>
    <row r="58" spans="2:7">
      <c r="B58" s="508" t="s">
        <v>4494</v>
      </c>
      <c r="C58" s="146">
        <v>8683.3755970000002</v>
      </c>
      <c r="D58" s="146">
        <v>8680.7138009400005</v>
      </c>
      <c r="E58" s="146">
        <v>8599.0083839199997</v>
      </c>
      <c r="F58" s="172"/>
      <c r="G58" s="85" t="s">
        <v>4467</v>
      </c>
    </row>
    <row r="59" spans="2:7">
      <c r="B59" s="508" t="s">
        <v>4495</v>
      </c>
      <c r="C59" s="146">
        <v>421.67523842000003</v>
      </c>
      <c r="D59" s="146">
        <v>408.61205281999997</v>
      </c>
      <c r="E59" s="146">
        <v>395.28275487000002</v>
      </c>
      <c r="F59" s="172"/>
      <c r="G59" s="85" t="s">
        <v>4467</v>
      </c>
    </row>
    <row r="60" spans="2:7">
      <c r="B60" s="508" t="s">
        <v>386</v>
      </c>
      <c r="C60" s="146">
        <v>915.22045500000002</v>
      </c>
      <c r="D60" s="146">
        <v>970.13368200000002</v>
      </c>
      <c r="E60" s="146">
        <v>1028.484629</v>
      </c>
      <c r="F60" s="172"/>
      <c r="G60" s="85" t="s">
        <v>4467</v>
      </c>
    </row>
    <row r="61" spans="2:7">
      <c r="B61" s="508" t="s">
        <v>4496</v>
      </c>
      <c r="C61" s="146">
        <v>128.194097</v>
      </c>
      <c r="D61" s="146">
        <v>148.06</v>
      </c>
      <c r="E61" s="146">
        <v>145</v>
      </c>
      <c r="F61" s="172"/>
      <c r="G61" s="85" t="s">
        <v>4467</v>
      </c>
    </row>
    <row r="62" spans="2:7">
      <c r="B62" s="508" t="s">
        <v>4497</v>
      </c>
      <c r="C62" s="146">
        <v>337.30786999999998</v>
      </c>
      <c r="D62" s="146">
        <v>297.27</v>
      </c>
      <c r="E62" s="146">
        <v>440.15657800000002</v>
      </c>
      <c r="F62" s="172"/>
      <c r="G62" s="85"/>
    </row>
    <row r="63" spans="2:7">
      <c r="B63" s="508" t="s">
        <v>4498</v>
      </c>
      <c r="C63" s="146">
        <v>33.939816999999998</v>
      </c>
      <c r="D63" s="146">
        <v>34</v>
      </c>
      <c r="E63" s="146">
        <v>38</v>
      </c>
      <c r="F63" s="172"/>
      <c r="G63" s="85"/>
    </row>
    <row r="64" spans="2:7">
      <c r="B64" s="508" t="s">
        <v>4499</v>
      </c>
      <c r="C64" s="146"/>
      <c r="D64" s="146"/>
      <c r="E64" s="146"/>
      <c r="F64" s="172"/>
      <c r="G64" s="85"/>
    </row>
    <row r="65" spans="2:7">
      <c r="B65" s="509" t="s">
        <v>4500</v>
      </c>
      <c r="C65" s="146">
        <v>5076.8822999999993</v>
      </c>
      <c r="D65" s="146">
        <v>5055.1562999999996</v>
      </c>
      <c r="E65" s="146">
        <v>5717.7668999999996</v>
      </c>
      <c r="F65" s="172"/>
      <c r="G65" s="85" t="s">
        <v>4467</v>
      </c>
    </row>
    <row r="66" spans="2:7">
      <c r="B66" s="509" t="s">
        <v>4501</v>
      </c>
      <c r="C66" s="146">
        <v>411.91680100000002</v>
      </c>
      <c r="D66" s="146">
        <v>772.66369999999995</v>
      </c>
      <c r="E66" s="146">
        <v>490.31760000000003</v>
      </c>
      <c r="F66" s="172"/>
      <c r="G66" s="85" t="s">
        <v>4467</v>
      </c>
    </row>
    <row r="67" spans="2:7">
      <c r="B67" s="507" t="s">
        <v>69</v>
      </c>
      <c r="C67" s="22">
        <v>10699.615810039999</v>
      </c>
      <c r="D67" s="22">
        <v>11521.324807179999</v>
      </c>
      <c r="E67" s="22">
        <v>12757.445207749999</v>
      </c>
      <c r="F67" s="506"/>
      <c r="G67" s="112"/>
    </row>
    <row r="68" spans="2:7">
      <c r="B68" s="508" t="s">
        <v>4502</v>
      </c>
      <c r="C68" s="146">
        <v>10614.72266704</v>
      </c>
      <c r="D68" s="146">
        <v>11429.758233549999</v>
      </c>
      <c r="E68" s="146">
        <v>12670.50539375</v>
      </c>
      <c r="F68" s="172"/>
      <c r="G68" s="85"/>
    </row>
    <row r="69" spans="2:7">
      <c r="B69" s="508" t="s">
        <v>4503</v>
      </c>
      <c r="C69" s="146">
        <v>15.538599</v>
      </c>
      <c r="D69" s="146">
        <v>16.774194000000001</v>
      </c>
      <c r="E69" s="146">
        <v>18.306867</v>
      </c>
      <c r="F69" s="172"/>
      <c r="G69" s="85"/>
    </row>
    <row r="70" spans="2:7">
      <c r="B70" s="508" t="s">
        <v>4504</v>
      </c>
      <c r="C70" s="146">
        <v>19.970098</v>
      </c>
      <c r="D70" s="146">
        <v>18.05634414</v>
      </c>
      <c r="E70" s="146">
        <v>17.744337999999999</v>
      </c>
      <c r="F70" s="172"/>
      <c r="G70" s="85"/>
    </row>
    <row r="71" spans="2:7">
      <c r="B71" s="508" t="s">
        <v>4505</v>
      </c>
      <c r="C71" s="146">
        <v>49.384445999999997</v>
      </c>
      <c r="D71" s="146">
        <v>56.736035489999999</v>
      </c>
      <c r="E71" s="146">
        <v>50.888609000000002</v>
      </c>
      <c r="F71" s="172"/>
      <c r="G71" s="85"/>
    </row>
    <row r="72" spans="2:7">
      <c r="B72" s="507" t="s">
        <v>4506</v>
      </c>
      <c r="C72" s="22">
        <v>329.35477990999999</v>
      </c>
      <c r="D72" s="22">
        <v>349.41115975999998</v>
      </c>
      <c r="E72" s="22">
        <v>315.91208477999999</v>
      </c>
      <c r="F72" s="506"/>
      <c r="G72" s="112"/>
    </row>
    <row r="73" spans="2:7">
      <c r="B73" s="508" t="s">
        <v>4474</v>
      </c>
      <c r="C73" s="146">
        <v>23.03745576</v>
      </c>
      <c r="D73" s="146">
        <v>23.198575759999997</v>
      </c>
      <c r="E73" s="146">
        <v>23.36075576</v>
      </c>
      <c r="F73" s="172"/>
      <c r="G73" s="85"/>
    </row>
    <row r="74" spans="2:7">
      <c r="B74" s="508" t="s">
        <v>4507</v>
      </c>
      <c r="C74" s="146">
        <v>194.85179858000001</v>
      </c>
      <c r="D74" s="146">
        <v>201.21258399999999</v>
      </c>
      <c r="E74" s="146">
        <v>183.67473002</v>
      </c>
      <c r="F74" s="172"/>
      <c r="G74" s="85"/>
    </row>
    <row r="75" spans="2:7">
      <c r="B75" s="508" t="s">
        <v>4508</v>
      </c>
      <c r="C75" s="146">
        <v>111.46552557</v>
      </c>
      <c r="D75" s="146">
        <v>125</v>
      </c>
      <c r="E75" s="146">
        <v>108.876599</v>
      </c>
      <c r="F75" s="172"/>
      <c r="G75" s="85"/>
    </row>
    <row r="76" spans="2:7">
      <c r="B76" s="507" t="s">
        <v>4509</v>
      </c>
      <c r="C76" s="22">
        <v>793.37278448999996</v>
      </c>
      <c r="D76" s="22">
        <v>846.05664734999993</v>
      </c>
      <c r="E76" s="22">
        <v>813.55238456999996</v>
      </c>
      <c r="F76" s="506"/>
      <c r="G76" s="112"/>
    </row>
    <row r="77" spans="2:7">
      <c r="B77" s="508" t="s">
        <v>4474</v>
      </c>
      <c r="C77" s="146">
        <v>165.08552825999999</v>
      </c>
      <c r="D77" s="146">
        <v>195.04455022000002</v>
      </c>
      <c r="E77" s="146">
        <v>187.26944127000002</v>
      </c>
      <c r="F77" s="172"/>
      <c r="G77" s="85"/>
    </row>
    <row r="78" spans="2:7">
      <c r="B78" s="508" t="s">
        <v>4510</v>
      </c>
      <c r="C78" s="146">
        <v>619.78725623000003</v>
      </c>
      <c r="D78" s="146">
        <v>650.81679799999995</v>
      </c>
      <c r="E78" s="146">
        <v>626.28294329999994</v>
      </c>
      <c r="F78" s="172"/>
      <c r="G78" s="85"/>
    </row>
    <row r="79" spans="2:7">
      <c r="B79" s="508" t="s">
        <v>4511</v>
      </c>
      <c r="C79" s="146">
        <v>8.5</v>
      </c>
      <c r="D79" s="146">
        <v>0.19529913000000002</v>
      </c>
      <c r="E79" s="146">
        <v>0</v>
      </c>
      <c r="F79" s="172"/>
      <c r="G79" s="85"/>
    </row>
    <row r="80" spans="2:7">
      <c r="B80" s="507" t="s">
        <v>4512</v>
      </c>
      <c r="C80" s="22">
        <v>10</v>
      </c>
      <c r="D80" s="22">
        <v>9.34</v>
      </c>
      <c r="E80" s="22">
        <v>7.0334180000000002</v>
      </c>
      <c r="F80" s="506"/>
      <c r="G80" s="112"/>
    </row>
    <row r="81" spans="2:7">
      <c r="B81" s="508" t="s">
        <v>4513</v>
      </c>
      <c r="C81" s="146">
        <v>10</v>
      </c>
      <c r="D81" s="146">
        <v>9.34</v>
      </c>
      <c r="E81" s="146">
        <v>7.0334180000000002</v>
      </c>
      <c r="F81" s="172"/>
      <c r="G81" s="85"/>
    </row>
    <row r="82" spans="2:7">
      <c r="B82" s="503" t="s">
        <v>4514</v>
      </c>
      <c r="C82" s="22">
        <v>10308.741078120007</v>
      </c>
      <c r="D82" s="22">
        <v>12949.79099645</v>
      </c>
      <c r="E82" s="22">
        <v>10900.864405870001</v>
      </c>
      <c r="F82" s="506"/>
      <c r="G82" s="112" t="s">
        <v>4450</v>
      </c>
    </row>
    <row r="83" spans="2:7">
      <c r="B83" s="503" t="s">
        <v>4515</v>
      </c>
      <c r="C83" s="22">
        <v>3570.3795886600005</v>
      </c>
      <c r="D83" s="22">
        <v>4073.1571666499976</v>
      </c>
      <c r="E83" s="22">
        <v>3455.2531517299999</v>
      </c>
      <c r="F83" s="506"/>
      <c r="G83" s="112"/>
    </row>
    <row r="84" spans="2:7">
      <c r="B84" s="503" t="s">
        <v>4516</v>
      </c>
      <c r="C84" s="22">
        <v>60096.343707270004</v>
      </c>
      <c r="D84" s="22">
        <v>63949.433858749988</v>
      </c>
      <c r="E84" s="22">
        <v>64642.377379540005</v>
      </c>
      <c r="F84" s="506"/>
      <c r="G84" s="112"/>
    </row>
    <row r="85" spans="2:7">
      <c r="B85" s="504" t="s">
        <v>789</v>
      </c>
      <c r="C85" s="146">
        <v>4944.9884909499988</v>
      </c>
      <c r="D85" s="146">
        <v>4062.0757501999997</v>
      </c>
      <c r="E85" s="146">
        <v>3698.9565157399998</v>
      </c>
      <c r="F85" s="172"/>
      <c r="G85" s="85"/>
    </row>
    <row r="86" spans="2:7">
      <c r="B86" s="504" t="s">
        <v>4449</v>
      </c>
      <c r="C86" s="146">
        <v>0</v>
      </c>
      <c r="D86" s="146">
        <v>3588.1257501999999</v>
      </c>
      <c r="E86" s="146">
        <v>3657.5775730500004</v>
      </c>
      <c r="F86" s="172"/>
      <c r="G86" s="85" t="s">
        <v>4450</v>
      </c>
    </row>
    <row r="87" spans="2:7">
      <c r="B87" s="504" t="s">
        <v>4517</v>
      </c>
      <c r="C87" s="146">
        <v>0</v>
      </c>
      <c r="D87" s="146">
        <v>473.95</v>
      </c>
      <c r="E87" s="146">
        <v>41.378942689999995</v>
      </c>
      <c r="F87" s="172"/>
      <c r="G87" s="85" t="s">
        <v>4447</v>
      </c>
    </row>
    <row r="88" spans="2:7">
      <c r="B88" s="504" t="s">
        <v>3978</v>
      </c>
      <c r="C88" s="146">
        <v>49865.832765380001</v>
      </c>
      <c r="D88" s="146">
        <v>58844.227989480001</v>
      </c>
      <c r="E88" s="146">
        <v>75767.499743420005</v>
      </c>
      <c r="F88" s="172"/>
      <c r="G88" s="85"/>
    </row>
    <row r="89" spans="2:7">
      <c r="B89" s="13" t="s">
        <v>815</v>
      </c>
      <c r="C89" s="19">
        <v>114907.16496359999</v>
      </c>
      <c r="D89" s="19">
        <v>126855.73759842999</v>
      </c>
      <c r="E89" s="19">
        <v>144108.83363870002</v>
      </c>
      <c r="F89" s="14"/>
      <c r="G89" s="14"/>
    </row>
    <row r="90" spans="2:7" ht="258" customHeight="1">
      <c r="B90" s="763" t="s">
        <v>5844</v>
      </c>
      <c r="C90" s="763"/>
      <c r="D90" s="763"/>
      <c r="E90" s="763"/>
      <c r="F90" s="763"/>
      <c r="G90" s="763"/>
    </row>
    <row r="91" spans="2:7"/>
  </sheetData>
  <mergeCells count="7">
    <mergeCell ref="B3:G3"/>
    <mergeCell ref="B90:G90"/>
    <mergeCell ref="B4:B5"/>
    <mergeCell ref="C4:C5"/>
    <mergeCell ref="D4:D5"/>
    <mergeCell ref="E4:E5"/>
    <mergeCell ref="F4:G4"/>
  </mergeCells>
  <pageMargins left="0.7" right="0.7" top="0.75" bottom="0.75" header="0.3" footer="0.3"/>
  <drawing r:id="rId1"/>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63E5F-813E-4B7F-BCBC-D0C06BE07775}">
  <sheetPr codeName="Folha243">
    <tabColor rgb="FF0035BA"/>
  </sheetPr>
  <dimension ref="A1:M82"/>
  <sheetViews>
    <sheetView showGridLines="0" workbookViewId="0">
      <selection activeCell="B3" sqref="B3:L3"/>
    </sheetView>
  </sheetViews>
  <sheetFormatPr baseColWidth="10" defaultColWidth="0" defaultRowHeight="15" zeroHeight="1"/>
  <cols>
    <col min="1" max="1" width="8.6640625" customWidth="1"/>
    <col min="2" max="2" width="70.6640625" customWidth="1"/>
    <col min="3" max="7" width="10.5" customWidth="1"/>
    <col min="8" max="11" width="12.83203125" customWidth="1"/>
    <col min="12" max="12" width="10.5" customWidth="1"/>
    <col min="13" max="13" width="8.6640625" customWidth="1"/>
    <col min="14" max="16384" width="8.6640625" hidden="1"/>
  </cols>
  <sheetData>
    <row r="1" spans="1:12" ht="100" customHeight="1">
      <c r="A1" s="42" t="s">
        <v>50</v>
      </c>
    </row>
    <row r="2" spans="1:12" s="9" customFormat="1" ht="16">
      <c r="B2" s="9" t="s">
        <v>3567</v>
      </c>
    </row>
    <row r="3" spans="1:12" s="10" customFormat="1" ht="12" customHeight="1">
      <c r="B3" s="790" t="s">
        <v>51</v>
      </c>
      <c r="C3" s="790"/>
      <c r="D3" s="790"/>
      <c r="E3" s="790"/>
      <c r="F3" s="790"/>
      <c r="G3" s="790"/>
      <c r="H3" s="790"/>
      <c r="I3" s="790"/>
      <c r="J3" s="790"/>
      <c r="K3" s="790"/>
      <c r="L3" s="790"/>
    </row>
    <row r="4" spans="1:12" ht="20" customHeight="1">
      <c r="B4" s="797" t="s">
        <v>4354</v>
      </c>
      <c r="C4" s="87" t="s">
        <v>4355</v>
      </c>
      <c r="D4" s="87" t="s">
        <v>4355</v>
      </c>
      <c r="E4" s="87" t="s">
        <v>4356</v>
      </c>
      <c r="F4" s="794" t="s">
        <v>4357</v>
      </c>
      <c r="G4" s="87" t="s">
        <v>781</v>
      </c>
      <c r="H4" s="791" t="s">
        <v>4358</v>
      </c>
      <c r="I4" s="793"/>
      <c r="J4" s="791" t="s">
        <v>4359</v>
      </c>
      <c r="K4" s="793"/>
      <c r="L4" s="794" t="s">
        <v>4360</v>
      </c>
    </row>
    <row r="5" spans="1:12" ht="20" customHeight="1">
      <c r="B5" s="797">
        <v>0</v>
      </c>
      <c r="C5" s="426" t="s">
        <v>4361</v>
      </c>
      <c r="D5" s="426" t="s">
        <v>4362</v>
      </c>
      <c r="E5" s="426" t="s">
        <v>4363</v>
      </c>
      <c r="F5" s="761"/>
      <c r="G5" s="426" t="s">
        <v>4364</v>
      </c>
      <c r="H5" s="87" t="s">
        <v>83</v>
      </c>
      <c r="I5" s="87" t="s">
        <v>84</v>
      </c>
      <c r="J5" s="87" t="s">
        <v>83</v>
      </c>
      <c r="K5" s="87" t="s">
        <v>84</v>
      </c>
      <c r="L5" s="761"/>
    </row>
    <row r="6" spans="1:12" ht="20" customHeight="1">
      <c r="B6" s="797">
        <v>0</v>
      </c>
      <c r="C6" s="292" t="s">
        <v>338</v>
      </c>
      <c r="D6" s="292" t="s">
        <v>339</v>
      </c>
      <c r="E6" s="292" t="s">
        <v>4365</v>
      </c>
      <c r="F6" s="292" t="s">
        <v>2970</v>
      </c>
      <c r="G6" s="292" t="s">
        <v>342</v>
      </c>
      <c r="H6" s="292" t="s">
        <v>4366</v>
      </c>
      <c r="I6" s="12" t="s">
        <v>4367</v>
      </c>
      <c r="J6" s="292" t="s">
        <v>4368</v>
      </c>
      <c r="K6" s="12" t="s">
        <v>4369</v>
      </c>
      <c r="L6" s="762"/>
    </row>
    <row r="7" spans="1:12">
      <c r="B7" s="503" t="s">
        <v>4370</v>
      </c>
      <c r="C7" s="22">
        <v>28185.627099000001</v>
      </c>
      <c r="D7" s="22">
        <v>28985.452069999999</v>
      </c>
      <c r="E7" s="22">
        <v>42.999167</v>
      </c>
      <c r="F7" s="22">
        <v>8.2731820000000003</v>
      </c>
      <c r="G7" s="22">
        <v>27293.381198069979</v>
      </c>
      <c r="H7" s="22">
        <v>-892.24590093002189</v>
      </c>
      <c r="I7" s="22">
        <v>-3.1656059941333643</v>
      </c>
      <c r="J7" s="22">
        <v>-1692.0708719300201</v>
      </c>
      <c r="K7" s="22">
        <v>-5.8376556206322441</v>
      </c>
      <c r="L7" s="22">
        <v>33.716953291824105</v>
      </c>
    </row>
    <row r="8" spans="1:12">
      <c r="B8" s="504" t="s">
        <v>4371</v>
      </c>
      <c r="C8" s="146">
        <v>134.28691900000001</v>
      </c>
      <c r="D8" s="146">
        <v>227.26792900000001</v>
      </c>
      <c r="E8" s="146">
        <v>0.245227</v>
      </c>
      <c r="F8" s="146">
        <v>0</v>
      </c>
      <c r="G8" s="146">
        <v>172.35394617000003</v>
      </c>
      <c r="H8" s="146">
        <v>38.067027170000017</v>
      </c>
      <c r="I8" s="146">
        <v>28.347531876876271</v>
      </c>
      <c r="J8" s="146">
        <v>-54.913982829999981</v>
      </c>
      <c r="K8" s="146">
        <v>-24.162662576997381</v>
      </c>
      <c r="L8" s="146">
        <v>0.21291791993461009</v>
      </c>
    </row>
    <row r="9" spans="1:12">
      <c r="B9" s="504" t="s">
        <v>4372</v>
      </c>
      <c r="C9" s="146">
        <v>1.4100630000000001</v>
      </c>
      <c r="D9" s="146">
        <v>1.2927249999999999</v>
      </c>
      <c r="E9" s="146">
        <v>7.0939000000000002E-2</v>
      </c>
      <c r="F9" s="146">
        <v>7.2400000000000003E-4</v>
      </c>
      <c r="G9" s="146">
        <v>1.1780285100000001</v>
      </c>
      <c r="H9" s="146">
        <v>-0.23203448999999998</v>
      </c>
      <c r="I9" s="146">
        <v>-16.455611557781459</v>
      </c>
      <c r="J9" s="146">
        <v>-0.11469648999999982</v>
      </c>
      <c r="K9" s="146">
        <v>-8.8724585662070297</v>
      </c>
      <c r="L9" s="146">
        <v>1.4552807495656077E-3</v>
      </c>
    </row>
    <row r="10" spans="1:12">
      <c r="B10" s="504" t="s">
        <v>4373</v>
      </c>
      <c r="C10" s="146">
        <v>429.259411</v>
      </c>
      <c r="D10" s="146">
        <v>560.56381799999997</v>
      </c>
      <c r="E10" s="146">
        <v>0.38820100000000002</v>
      </c>
      <c r="F10" s="146">
        <v>1.9610000000000001E-3</v>
      </c>
      <c r="G10" s="146">
        <v>418.0036054600003</v>
      </c>
      <c r="H10" s="146">
        <v>-11.255805539999699</v>
      </c>
      <c r="I10" s="146">
        <v>-2.6221453162269048</v>
      </c>
      <c r="J10" s="146">
        <v>-142.56021253999967</v>
      </c>
      <c r="K10" s="146">
        <v>-25.431575846017175</v>
      </c>
      <c r="L10" s="146">
        <v>0.5163819000229084</v>
      </c>
    </row>
    <row r="11" spans="1:12">
      <c r="B11" s="504" t="s">
        <v>4374</v>
      </c>
      <c r="C11" s="146">
        <v>6671.13</v>
      </c>
      <c r="D11" s="146">
        <v>6672.63</v>
      </c>
      <c r="E11" s="146">
        <v>0.10100000000000001</v>
      </c>
      <c r="F11" s="146">
        <v>0</v>
      </c>
      <c r="G11" s="146">
        <v>6292.4930453299994</v>
      </c>
      <c r="H11" s="146">
        <v>-378.6369546700007</v>
      </c>
      <c r="I11" s="146">
        <v>-5.6757544024775513</v>
      </c>
      <c r="J11" s="146">
        <v>-380.1369546700007</v>
      </c>
      <c r="K11" s="146">
        <v>-5.696958390769467</v>
      </c>
      <c r="L11" s="146">
        <v>7.7734485353365637</v>
      </c>
    </row>
    <row r="12" spans="1:12">
      <c r="B12" s="504" t="s">
        <v>4375</v>
      </c>
      <c r="C12" s="146">
        <v>1818.5106599999999</v>
      </c>
      <c r="D12" s="146">
        <v>1999.507212</v>
      </c>
      <c r="E12" s="146">
        <v>22.521433999999999</v>
      </c>
      <c r="F12" s="146">
        <v>2.8307150000000001</v>
      </c>
      <c r="G12" s="146">
        <v>1504.4619310100002</v>
      </c>
      <c r="H12" s="146">
        <v>-314.04872898999974</v>
      </c>
      <c r="I12" s="146">
        <v>-17.269556670621871</v>
      </c>
      <c r="J12" s="146">
        <v>-495.04528098999981</v>
      </c>
      <c r="K12" s="146">
        <v>-24.758364361928585</v>
      </c>
      <c r="L12" s="146">
        <v>1.858541171175182</v>
      </c>
    </row>
    <row r="13" spans="1:12">
      <c r="B13" s="504" t="s">
        <v>4376</v>
      </c>
      <c r="C13" s="146">
        <v>392.07290599999999</v>
      </c>
      <c r="D13" s="146">
        <v>468.35340300000001</v>
      </c>
      <c r="E13" s="146">
        <v>17.675688000000001</v>
      </c>
      <c r="F13" s="146">
        <v>5.1407619999999996</v>
      </c>
      <c r="G13" s="146">
        <v>368.19088035000004</v>
      </c>
      <c r="H13" s="146">
        <v>-23.882025649999946</v>
      </c>
      <c r="I13" s="146">
        <v>-6.0912206083426605</v>
      </c>
      <c r="J13" s="146">
        <v>-100.16252264999997</v>
      </c>
      <c r="K13" s="146">
        <v>-21.386099045809637</v>
      </c>
      <c r="L13" s="146">
        <v>0.45484561348941288</v>
      </c>
    </row>
    <row r="14" spans="1:12">
      <c r="B14" s="504" t="s">
        <v>4377</v>
      </c>
      <c r="C14" s="146">
        <v>1337.7705109999999</v>
      </c>
      <c r="D14" s="146">
        <v>388.86426499999999</v>
      </c>
      <c r="E14" s="146">
        <v>1.996678</v>
      </c>
      <c r="F14" s="146">
        <v>0.29902000000000001</v>
      </c>
      <c r="G14" s="146">
        <v>139.58877307999998</v>
      </c>
      <c r="H14" s="146">
        <v>-1198.1817379199999</v>
      </c>
      <c r="I14" s="146">
        <v>-89.565566595151239</v>
      </c>
      <c r="J14" s="146">
        <v>-249.27549192000001</v>
      </c>
      <c r="K14" s="146">
        <v>-64.103471148216713</v>
      </c>
      <c r="L14" s="146">
        <v>0.17244137352737404</v>
      </c>
    </row>
    <row r="15" spans="1:12">
      <c r="B15" s="504" t="s">
        <v>4378</v>
      </c>
      <c r="C15" s="146">
        <v>17401.186629</v>
      </c>
      <c r="D15" s="146">
        <v>18666.972718000001</v>
      </c>
      <c r="E15" s="146">
        <v>0</v>
      </c>
      <c r="F15" s="146">
        <v>0</v>
      </c>
      <c r="G15" s="146">
        <v>18397.110988160002</v>
      </c>
      <c r="H15" s="146">
        <v>995.9243591600025</v>
      </c>
      <c r="I15" s="146">
        <v>5.7233129003986534</v>
      </c>
      <c r="J15" s="146">
        <v>-269.86172983999859</v>
      </c>
      <c r="K15" s="146">
        <v>-1.4456641358873312</v>
      </c>
      <c r="L15" s="146">
        <v>22.726921497588513</v>
      </c>
    </row>
    <row r="16" spans="1:12">
      <c r="B16" s="503" t="s">
        <v>1158</v>
      </c>
      <c r="C16" s="22">
        <v>2251.4001600000001</v>
      </c>
      <c r="D16" s="22">
        <v>2481.5629119999999</v>
      </c>
      <c r="E16" s="22">
        <v>10.666874999999999</v>
      </c>
      <c r="F16" s="22">
        <v>2.3145060000000002</v>
      </c>
      <c r="G16" s="22">
        <v>2038.4122235999994</v>
      </c>
      <c r="H16" s="22">
        <v>-212.98793640000076</v>
      </c>
      <c r="I16" s="22">
        <v>-9.4602434602296892</v>
      </c>
      <c r="J16" s="22">
        <v>-443.15068840000049</v>
      </c>
      <c r="K16" s="22">
        <v>-17.857725317261693</v>
      </c>
      <c r="L16" s="22">
        <v>2.518158129028901</v>
      </c>
    </row>
    <row r="17" spans="2:12">
      <c r="B17" s="504" t="s">
        <v>4379</v>
      </c>
      <c r="C17" s="146">
        <v>5.991924</v>
      </c>
      <c r="D17" s="146">
        <v>4.9997759999999998</v>
      </c>
      <c r="E17" s="146">
        <v>0</v>
      </c>
      <c r="F17" s="146">
        <v>0</v>
      </c>
      <c r="G17" s="146">
        <v>4.31750744</v>
      </c>
      <c r="H17" s="146">
        <v>-1.6744165600000001</v>
      </c>
      <c r="I17" s="146">
        <v>-27.944556039095293</v>
      </c>
      <c r="J17" s="146">
        <v>-0.6822685599999998</v>
      </c>
      <c r="K17" s="146">
        <v>-13.645982540017791</v>
      </c>
      <c r="L17" s="146">
        <v>5.3336446530808388E-3</v>
      </c>
    </row>
    <row r="18" spans="2:12">
      <c r="B18" s="504" t="s">
        <v>4380</v>
      </c>
      <c r="C18" s="146">
        <v>1831.2254929999999</v>
      </c>
      <c r="D18" s="146">
        <v>2145.7294230000002</v>
      </c>
      <c r="E18" s="146">
        <v>8.7840849999999993</v>
      </c>
      <c r="F18" s="146">
        <v>1.5599730000000001</v>
      </c>
      <c r="G18" s="146">
        <v>1914.7700868699999</v>
      </c>
      <c r="H18" s="146">
        <v>83.544593869999972</v>
      </c>
      <c r="I18" s="146">
        <v>4.5622231772851354</v>
      </c>
      <c r="J18" s="146">
        <v>-230.95933613000034</v>
      </c>
      <c r="K18" s="146">
        <v>-10.763674751082551</v>
      </c>
      <c r="L18" s="146">
        <v>2.3654164764365313</v>
      </c>
    </row>
    <row r="19" spans="2:12">
      <c r="B19" s="504" t="s">
        <v>4381</v>
      </c>
      <c r="C19" s="146">
        <v>401.20807100000002</v>
      </c>
      <c r="D19" s="146">
        <v>316.80070499999999</v>
      </c>
      <c r="E19" s="146">
        <v>1.8596649999999999</v>
      </c>
      <c r="F19" s="146">
        <v>0.75453300000000001</v>
      </c>
      <c r="G19" s="146">
        <v>108.86483675999999</v>
      </c>
      <c r="H19" s="146">
        <v>-292.34323424000002</v>
      </c>
      <c r="I19" s="146">
        <v>-72.865741088244462</v>
      </c>
      <c r="J19" s="146">
        <v>-207.93586823999999</v>
      </c>
      <c r="K19" s="146">
        <v>-65.636175980100802</v>
      </c>
      <c r="L19" s="146">
        <v>0.1344864745603061</v>
      </c>
    </row>
    <row r="20" spans="2:12">
      <c r="B20" s="504" t="s">
        <v>4382</v>
      </c>
      <c r="C20" s="146">
        <v>12.974672</v>
      </c>
      <c r="D20" s="146">
        <v>14.033008000000001</v>
      </c>
      <c r="E20" s="146">
        <v>2.3125E-2</v>
      </c>
      <c r="F20" s="146">
        <v>0</v>
      </c>
      <c r="G20" s="146">
        <v>10.459792530000001</v>
      </c>
      <c r="H20" s="146">
        <v>-2.5148794699999986</v>
      </c>
      <c r="I20" s="146">
        <v>-19.382990722231732</v>
      </c>
      <c r="J20" s="146">
        <v>-3.5732154699999992</v>
      </c>
      <c r="K20" s="146">
        <v>-25.46293332120953</v>
      </c>
      <c r="L20" s="146">
        <v>1.2921533378983455E-2</v>
      </c>
    </row>
    <row r="21" spans="2:12">
      <c r="B21" s="503" t="s">
        <v>1160</v>
      </c>
      <c r="C21" s="22">
        <v>4344.1147970000002</v>
      </c>
      <c r="D21" s="22">
        <v>4726.5191539999996</v>
      </c>
      <c r="E21" s="22">
        <v>33.664400000000001</v>
      </c>
      <c r="F21" s="22">
        <v>7.5439550000000004</v>
      </c>
      <c r="G21" s="22">
        <v>4172.8587718400004</v>
      </c>
      <c r="H21" s="22">
        <v>-171.25602515999981</v>
      </c>
      <c r="I21" s="22">
        <v>-3.9422536733667219</v>
      </c>
      <c r="J21" s="22">
        <v>-553.66038215999924</v>
      </c>
      <c r="K21" s="22">
        <v>-11.713913857546578</v>
      </c>
      <c r="L21" s="22">
        <v>5.1549525242939467</v>
      </c>
    </row>
    <row r="22" spans="2:12">
      <c r="B22" s="504" t="s">
        <v>4383</v>
      </c>
      <c r="C22" s="146">
        <v>297.683896</v>
      </c>
      <c r="D22" s="146">
        <v>360.13738999999998</v>
      </c>
      <c r="E22" s="146">
        <v>0.51136000000000004</v>
      </c>
      <c r="F22" s="146">
        <v>0</v>
      </c>
      <c r="G22" s="146">
        <v>330.67731950000018</v>
      </c>
      <c r="H22" s="146">
        <v>32.993423500000176</v>
      </c>
      <c r="I22" s="146">
        <v>11.08337533314203</v>
      </c>
      <c r="J22" s="146">
        <v>-29.460070499999802</v>
      </c>
      <c r="K22" s="146">
        <v>-8.180231022388373</v>
      </c>
      <c r="L22" s="146">
        <v>0.40850313324446291</v>
      </c>
    </row>
    <row r="23" spans="2:12">
      <c r="B23" s="504" t="s">
        <v>4384</v>
      </c>
      <c r="C23" s="146">
        <v>0</v>
      </c>
      <c r="D23" s="146">
        <v>3.8898130000000002</v>
      </c>
      <c r="E23" s="146">
        <v>8.2114000000000006E-2</v>
      </c>
      <c r="F23" s="146">
        <v>0</v>
      </c>
      <c r="G23" s="146">
        <v>5.7560150000000004E-2</v>
      </c>
      <c r="H23" s="146">
        <v>5.7560150000000004E-2</v>
      </c>
      <c r="I23" s="146" t="s">
        <v>137</v>
      </c>
      <c r="J23" s="146">
        <v>-3.8322528500000002</v>
      </c>
      <c r="K23" s="146">
        <v>-98.520233491944211</v>
      </c>
      <c r="L23" s="146">
        <v>7.1107089112052829E-5</v>
      </c>
    </row>
    <row r="24" spans="2:12">
      <c r="B24" s="504" t="s">
        <v>4385</v>
      </c>
      <c r="C24" s="146">
        <v>808.95700999999997</v>
      </c>
      <c r="D24" s="146">
        <v>805.74926000000005</v>
      </c>
      <c r="E24" s="146">
        <v>24.730447999999999</v>
      </c>
      <c r="F24" s="146">
        <v>7.2976289999999997</v>
      </c>
      <c r="G24" s="146">
        <v>607.60999868999988</v>
      </c>
      <c r="H24" s="146">
        <v>-201.34701131000008</v>
      </c>
      <c r="I24" s="146">
        <v>-24.889704745867782</v>
      </c>
      <c r="J24" s="146">
        <v>-198.13926131000017</v>
      </c>
      <c r="K24" s="146">
        <v>-24.590684862682981</v>
      </c>
      <c r="L24" s="146">
        <v>0.75061267773319085</v>
      </c>
    </row>
    <row r="25" spans="2:12">
      <c r="B25" s="504" t="s">
        <v>4386</v>
      </c>
      <c r="C25" s="146">
        <v>268.41679599999998</v>
      </c>
      <c r="D25" s="146">
        <v>298.72926999999999</v>
      </c>
      <c r="E25" s="146">
        <v>0.56470799999999999</v>
      </c>
      <c r="F25" s="146">
        <v>1.6250000000000001E-2</v>
      </c>
      <c r="G25" s="146">
        <v>251.90257122</v>
      </c>
      <c r="H25" s="146">
        <v>-16.514224779999978</v>
      </c>
      <c r="I25" s="146">
        <v>-6.152455817258164</v>
      </c>
      <c r="J25" s="146">
        <v>-46.826698779999987</v>
      </c>
      <c r="K25" s="146">
        <v>-15.675296491703003</v>
      </c>
      <c r="L25" s="146">
        <v>0.31118853198429419</v>
      </c>
    </row>
    <row r="26" spans="2:12">
      <c r="B26" s="504" t="s">
        <v>4387</v>
      </c>
      <c r="C26" s="146">
        <v>2205.6092619999999</v>
      </c>
      <c r="D26" s="146">
        <v>2464.4475109999998</v>
      </c>
      <c r="E26" s="146">
        <v>4.6131419999999999</v>
      </c>
      <c r="F26" s="146">
        <v>0.22500000000000001</v>
      </c>
      <c r="G26" s="146">
        <v>2234.3910697200013</v>
      </c>
      <c r="H26" s="146">
        <v>28.781807720001325</v>
      </c>
      <c r="I26" s="146">
        <v>1.3049368360877569</v>
      </c>
      <c r="J26" s="146">
        <v>-230.05644127999858</v>
      </c>
      <c r="K26" s="146">
        <v>-9.3350107986941246</v>
      </c>
      <c r="L26" s="146">
        <v>2.7602611338878575</v>
      </c>
    </row>
    <row r="27" spans="2:12">
      <c r="B27" s="504" t="s">
        <v>4388</v>
      </c>
      <c r="C27" s="146">
        <v>763.44783299999995</v>
      </c>
      <c r="D27" s="146">
        <v>793.56591000000003</v>
      </c>
      <c r="E27" s="146">
        <v>3.1626280000000002</v>
      </c>
      <c r="F27" s="146">
        <v>5.0759999999999998E-3</v>
      </c>
      <c r="G27" s="146">
        <v>748.22025255999972</v>
      </c>
      <c r="H27" s="146">
        <v>-15.227580440000224</v>
      </c>
      <c r="I27" s="146">
        <v>-1.994580347443363</v>
      </c>
      <c r="J27" s="146">
        <v>-45.345657440000309</v>
      </c>
      <c r="K27" s="146">
        <v>-5.7141639867065743</v>
      </c>
      <c r="L27" s="146">
        <v>0.92431594035502984</v>
      </c>
    </row>
    <row r="28" spans="2:12">
      <c r="B28" s="503" t="s">
        <v>1162</v>
      </c>
      <c r="C28" s="22">
        <v>10149.84132</v>
      </c>
      <c r="D28" s="22">
        <v>11184.649755</v>
      </c>
      <c r="E28" s="22">
        <v>394.65769130000001</v>
      </c>
      <c r="F28" s="22">
        <v>144.18463499999999</v>
      </c>
      <c r="G28" s="22">
        <v>8577.6503111299971</v>
      </c>
      <c r="H28" s="22">
        <v>-1572.1910088700024</v>
      </c>
      <c r="I28" s="22">
        <v>-15.489808749739179</v>
      </c>
      <c r="J28" s="22">
        <v>-2606.9994438700032</v>
      </c>
      <c r="K28" s="22">
        <v>-23.308726701116115</v>
      </c>
      <c r="L28" s="22">
        <v>10.596423828734782</v>
      </c>
    </row>
    <row r="29" spans="2:12">
      <c r="B29" s="504" t="s">
        <v>4389</v>
      </c>
      <c r="C29" s="146">
        <v>1480.9731839999999</v>
      </c>
      <c r="D29" s="146">
        <v>1682.7320030000001</v>
      </c>
      <c r="E29" s="146">
        <v>26.044235</v>
      </c>
      <c r="F29" s="146">
        <v>11.761867000000001</v>
      </c>
      <c r="G29" s="146">
        <v>1262.9709030399997</v>
      </c>
      <c r="H29" s="146">
        <v>-218.00228096000023</v>
      </c>
      <c r="I29" s="146">
        <v>-14.720204478732835</v>
      </c>
      <c r="J29" s="146">
        <v>-419.76109996000037</v>
      </c>
      <c r="K29" s="146">
        <v>-24.945214045471527</v>
      </c>
      <c r="L29" s="146">
        <v>1.5602145676895403</v>
      </c>
    </row>
    <row r="30" spans="2:12">
      <c r="B30" s="504" t="s">
        <v>4390</v>
      </c>
      <c r="C30" s="146">
        <v>247.21978100000001</v>
      </c>
      <c r="D30" s="146">
        <v>314.61084699999998</v>
      </c>
      <c r="E30" s="146">
        <v>19.047208999999999</v>
      </c>
      <c r="F30" s="146">
        <v>5.2413720000000001</v>
      </c>
      <c r="G30" s="146">
        <v>188.95051083999994</v>
      </c>
      <c r="H30" s="146">
        <v>-58.269270160000076</v>
      </c>
      <c r="I30" s="146">
        <v>-23.569825167024185</v>
      </c>
      <c r="J30" s="146">
        <v>-125.66033616000004</v>
      </c>
      <c r="K30" s="146">
        <v>-39.941514209775498</v>
      </c>
      <c r="L30" s="146">
        <v>0.23342053160159901</v>
      </c>
    </row>
    <row r="31" spans="2:12">
      <c r="B31" s="504" t="s">
        <v>4391</v>
      </c>
      <c r="C31" s="146">
        <v>2276.6614380000001</v>
      </c>
      <c r="D31" s="146">
        <v>2597.3006140000002</v>
      </c>
      <c r="E31" s="146">
        <v>109.284188</v>
      </c>
      <c r="F31" s="146">
        <v>43.095948</v>
      </c>
      <c r="G31" s="146">
        <v>1918.2582334200006</v>
      </c>
      <c r="H31" s="146">
        <v>-358.40320457999951</v>
      </c>
      <c r="I31" s="146">
        <v>-15.74249023582748</v>
      </c>
      <c r="J31" s="146">
        <v>-679.04238057999964</v>
      </c>
      <c r="K31" s="146">
        <v>-26.144158166360004</v>
      </c>
      <c r="L31" s="146">
        <v>2.3697255678403377</v>
      </c>
    </row>
    <row r="32" spans="2:12">
      <c r="B32" s="504" t="s">
        <v>4392</v>
      </c>
      <c r="C32" s="146">
        <v>119.15352799999999</v>
      </c>
      <c r="D32" s="146">
        <v>118.715705</v>
      </c>
      <c r="E32" s="146">
        <v>22.311848300000001</v>
      </c>
      <c r="F32" s="146">
        <v>3.2441810000000002</v>
      </c>
      <c r="G32" s="146">
        <v>84.773741329999993</v>
      </c>
      <c r="H32" s="146">
        <v>-34.379786670000001</v>
      </c>
      <c r="I32" s="146">
        <v>-28.853351845360386</v>
      </c>
      <c r="J32" s="146">
        <v>-33.941963670000007</v>
      </c>
      <c r="K32" s="146">
        <v>-28.590963318627477</v>
      </c>
      <c r="L32" s="146">
        <v>0.1047254737716011</v>
      </c>
    </row>
    <row r="33" spans="2:12">
      <c r="B33" s="504" t="s">
        <v>4393</v>
      </c>
      <c r="C33" s="146">
        <v>55.01529</v>
      </c>
      <c r="D33" s="146">
        <v>77.985570999999993</v>
      </c>
      <c r="E33" s="146">
        <v>0</v>
      </c>
      <c r="F33" s="146">
        <v>0</v>
      </c>
      <c r="G33" s="146">
        <v>67.58906383999998</v>
      </c>
      <c r="H33" s="146">
        <v>12.57377383999998</v>
      </c>
      <c r="I33" s="146">
        <v>22.855053277007137</v>
      </c>
      <c r="J33" s="146">
        <v>-10.396507160000013</v>
      </c>
      <c r="K33" s="146">
        <v>-13.331321456888498</v>
      </c>
      <c r="L33" s="146">
        <v>8.349633532002794E-2</v>
      </c>
    </row>
    <row r="34" spans="2:12">
      <c r="B34" s="504" t="s">
        <v>4394</v>
      </c>
      <c r="C34" s="146">
        <v>42.176372999999998</v>
      </c>
      <c r="D34" s="146">
        <v>45.960549</v>
      </c>
      <c r="E34" s="146">
        <v>2.1484100000000002</v>
      </c>
      <c r="F34" s="146">
        <v>1.0315879999999999</v>
      </c>
      <c r="G34" s="146">
        <v>25.836503269999994</v>
      </c>
      <c r="H34" s="146">
        <v>-16.339869730000004</v>
      </c>
      <c r="I34" s="146">
        <v>-38.74176124627882</v>
      </c>
      <c r="J34" s="146">
        <v>-20.124045730000006</v>
      </c>
      <c r="K34" s="146">
        <v>-43.785477257897867</v>
      </c>
      <c r="L34" s="146">
        <v>3.1917195149139356E-2</v>
      </c>
    </row>
    <row r="35" spans="2:12">
      <c r="B35" s="504" t="s">
        <v>4395</v>
      </c>
      <c r="C35" s="146">
        <v>569.43502100000001</v>
      </c>
      <c r="D35" s="146">
        <v>645.52127499999995</v>
      </c>
      <c r="E35" s="146">
        <v>3.8053999999999998E-2</v>
      </c>
      <c r="F35" s="146">
        <v>0</v>
      </c>
      <c r="G35" s="146">
        <v>609.11672936000002</v>
      </c>
      <c r="H35" s="146">
        <v>39.681708360000016</v>
      </c>
      <c r="I35" s="146">
        <v>6.9686104465991408</v>
      </c>
      <c r="J35" s="146">
        <v>-36.404545639999924</v>
      </c>
      <c r="K35" s="146">
        <v>-5.639557834867631</v>
      </c>
      <c r="L35" s="146">
        <v>0.75247402159729748</v>
      </c>
    </row>
    <row r="36" spans="2:12">
      <c r="B36" s="504" t="s">
        <v>4396</v>
      </c>
      <c r="C36" s="146">
        <v>246.48245600000001</v>
      </c>
      <c r="D36" s="146">
        <v>283.35568699999999</v>
      </c>
      <c r="E36" s="146">
        <v>17.142683000000002</v>
      </c>
      <c r="F36" s="146">
        <v>6.7387189999999997</v>
      </c>
      <c r="G36" s="146">
        <v>229.56975198999999</v>
      </c>
      <c r="H36" s="146">
        <v>-16.912704010000027</v>
      </c>
      <c r="I36" s="146">
        <v>-6.8616258878887617</v>
      </c>
      <c r="J36" s="146">
        <v>-53.785935010000003</v>
      </c>
      <c r="K36" s="146">
        <v>-18.981773607388373</v>
      </c>
      <c r="L36" s="146">
        <v>0.28359962251983006</v>
      </c>
    </row>
    <row r="37" spans="2:12">
      <c r="B37" s="504" t="s">
        <v>1030</v>
      </c>
      <c r="C37" s="146">
        <v>5112.7242489999999</v>
      </c>
      <c r="D37" s="146">
        <v>5418.4675040000002</v>
      </c>
      <c r="E37" s="146">
        <v>198.641064</v>
      </c>
      <c r="F37" s="146">
        <v>73.070959999999999</v>
      </c>
      <c r="G37" s="146">
        <v>4190.5848740399988</v>
      </c>
      <c r="H37" s="146">
        <v>-922.13937496000108</v>
      </c>
      <c r="I37" s="146">
        <v>-18.036164871210545</v>
      </c>
      <c r="J37" s="146">
        <v>-1227.8826299600014</v>
      </c>
      <c r="K37" s="146">
        <v>-22.661068448847548</v>
      </c>
      <c r="L37" s="146">
        <v>5.1768505132454106</v>
      </c>
    </row>
    <row r="38" spans="2:12">
      <c r="B38" s="503" t="s">
        <v>1181</v>
      </c>
      <c r="C38" s="22">
        <v>1568.74512</v>
      </c>
      <c r="D38" s="22">
        <v>1674.445201</v>
      </c>
      <c r="E38" s="22">
        <v>28.221865999999999</v>
      </c>
      <c r="F38" s="22">
        <v>19.67315</v>
      </c>
      <c r="G38" s="22">
        <v>1225.2241330099998</v>
      </c>
      <c r="H38" s="22">
        <v>-343.52098699000021</v>
      </c>
      <c r="I38" s="22">
        <v>-21.897820277522214</v>
      </c>
      <c r="J38" s="22">
        <v>-449.22106799000017</v>
      </c>
      <c r="K38" s="22">
        <v>-26.828054314451116</v>
      </c>
      <c r="L38" s="22">
        <v>1.5135839918447003</v>
      </c>
    </row>
    <row r="39" spans="2:12">
      <c r="B39" s="504" t="s">
        <v>4397</v>
      </c>
      <c r="C39" s="146">
        <v>6.1218209999999997</v>
      </c>
      <c r="D39" s="146">
        <v>11.20097</v>
      </c>
      <c r="E39" s="146">
        <v>0</v>
      </c>
      <c r="F39" s="146">
        <v>0</v>
      </c>
      <c r="G39" s="146">
        <v>9.0903802400000018</v>
      </c>
      <c r="H39" s="146">
        <v>2.968559240000002</v>
      </c>
      <c r="I39" s="146">
        <v>48.491441353806366</v>
      </c>
      <c r="J39" s="146">
        <v>-2.1105897599999981</v>
      </c>
      <c r="K39" s="146">
        <v>-18.842919497150675</v>
      </c>
      <c r="L39" s="146">
        <v>1.1229826152088281E-2</v>
      </c>
    </row>
    <row r="40" spans="2:12">
      <c r="B40" s="504" t="s">
        <v>4398</v>
      </c>
      <c r="C40" s="146">
        <v>2.5903870000000002</v>
      </c>
      <c r="D40" s="146">
        <v>2.6559710000000001</v>
      </c>
      <c r="E40" s="146">
        <v>0</v>
      </c>
      <c r="F40" s="146">
        <v>0</v>
      </c>
      <c r="G40" s="146">
        <v>2.5381021900000005</v>
      </c>
      <c r="H40" s="146">
        <v>-5.2284809999999737E-2</v>
      </c>
      <c r="I40" s="146">
        <v>-2.0184169392449753</v>
      </c>
      <c r="J40" s="146">
        <v>-0.1178688099999996</v>
      </c>
      <c r="K40" s="146">
        <v>-4.4378801575770064</v>
      </c>
      <c r="L40" s="146">
        <v>3.1354514989941212E-3</v>
      </c>
    </row>
    <row r="41" spans="2:12">
      <c r="B41" s="504" t="s">
        <v>4399</v>
      </c>
      <c r="C41" s="146">
        <v>44.240831</v>
      </c>
      <c r="D41" s="146">
        <v>57.68723</v>
      </c>
      <c r="E41" s="146">
        <v>0</v>
      </c>
      <c r="F41" s="146">
        <v>0</v>
      </c>
      <c r="G41" s="146">
        <v>10.03090944</v>
      </c>
      <c r="H41" s="146">
        <v>-34.209921559999998</v>
      </c>
      <c r="I41" s="146">
        <v>-77.326579964106003</v>
      </c>
      <c r="J41" s="146">
        <v>-47.656320559999997</v>
      </c>
      <c r="K41" s="146">
        <v>-82.611559889424399</v>
      </c>
      <c r="L41" s="146">
        <v>1.2391711477906362E-2</v>
      </c>
    </row>
    <row r="42" spans="2:12">
      <c r="B42" s="504" t="s">
        <v>4400</v>
      </c>
      <c r="C42" s="146">
        <v>1387.837156</v>
      </c>
      <c r="D42" s="146">
        <v>1499.84746</v>
      </c>
      <c r="E42" s="146">
        <v>28.221865999999999</v>
      </c>
      <c r="F42" s="146">
        <v>19.67315</v>
      </c>
      <c r="G42" s="146">
        <v>1100.5111734999996</v>
      </c>
      <c r="H42" s="146">
        <v>-287.32598250000046</v>
      </c>
      <c r="I42" s="146">
        <v>-20.703148150906003</v>
      </c>
      <c r="J42" s="146">
        <v>-399.33628650000037</v>
      </c>
      <c r="K42" s="146">
        <v>-26.625126697884355</v>
      </c>
      <c r="L42" s="146">
        <v>1.3595194953952396</v>
      </c>
    </row>
    <row r="43" spans="2:12">
      <c r="B43" s="504" t="s">
        <v>4401</v>
      </c>
      <c r="C43" s="146">
        <v>127.954925</v>
      </c>
      <c r="D43" s="146">
        <v>103.05356999999999</v>
      </c>
      <c r="E43" s="146">
        <v>0</v>
      </c>
      <c r="F43" s="146">
        <v>0</v>
      </c>
      <c r="G43" s="146">
        <v>103.05356763999998</v>
      </c>
      <c r="H43" s="146">
        <v>-24.90135736000002</v>
      </c>
      <c r="I43" s="146">
        <v>-19.461038611839303</v>
      </c>
      <c r="J43" s="146">
        <v>-2.3600000105261643E-6</v>
      </c>
      <c r="K43" s="146">
        <v>-2.2900710868397517E-6</v>
      </c>
      <c r="L43" s="146">
        <v>0.12730750732047158</v>
      </c>
    </row>
    <row r="44" spans="2:12">
      <c r="B44" s="503" t="s">
        <v>4402</v>
      </c>
      <c r="C44" s="22">
        <v>580.05404999999996</v>
      </c>
      <c r="D44" s="22">
        <v>799.29609100000005</v>
      </c>
      <c r="E44" s="22">
        <v>14.790554999999999</v>
      </c>
      <c r="F44" s="22">
        <v>1.909162</v>
      </c>
      <c r="G44" s="22">
        <v>356.28526038000001</v>
      </c>
      <c r="H44" s="22">
        <v>-223.76878961999995</v>
      </c>
      <c r="I44" s="22">
        <v>-38.577230797716169</v>
      </c>
      <c r="J44" s="22">
        <v>-443.01083062000004</v>
      </c>
      <c r="K44" s="22">
        <v>-55.425121629926757</v>
      </c>
      <c r="L44" s="22">
        <v>0.44013797321847847</v>
      </c>
    </row>
    <row r="45" spans="2:12">
      <c r="B45" s="504" t="s">
        <v>4403</v>
      </c>
      <c r="C45" s="146">
        <v>0</v>
      </c>
      <c r="D45" s="146">
        <v>5.7441000000000004</v>
      </c>
      <c r="E45" s="146">
        <v>0</v>
      </c>
      <c r="F45" s="146">
        <v>0</v>
      </c>
      <c r="G45" s="146">
        <v>0.23845789000000001</v>
      </c>
      <c r="H45" s="146">
        <v>0.23845789000000001</v>
      </c>
      <c r="I45" s="146" t="s">
        <v>137</v>
      </c>
      <c r="J45" s="146">
        <v>-5.5056421100000001</v>
      </c>
      <c r="K45" s="146">
        <v>-95.848646611305512</v>
      </c>
      <c r="L45" s="146">
        <v>2.9457960817861126E-4</v>
      </c>
    </row>
    <row r="46" spans="2:12">
      <c r="B46" s="504" t="s">
        <v>4404</v>
      </c>
      <c r="C46" s="146">
        <v>435.24397499999998</v>
      </c>
      <c r="D46" s="146">
        <v>635.31038799999999</v>
      </c>
      <c r="E46" s="146">
        <v>12.563029999999999</v>
      </c>
      <c r="F46" s="146">
        <v>1.0850059999999999</v>
      </c>
      <c r="G46" s="146">
        <v>237.41476713999995</v>
      </c>
      <c r="H46" s="146">
        <v>-197.82920786000003</v>
      </c>
      <c r="I46" s="146">
        <v>-45.452486242916983</v>
      </c>
      <c r="J46" s="146">
        <v>-397.89562086000001</v>
      </c>
      <c r="K46" s="146">
        <v>-62.630114094718692</v>
      </c>
      <c r="L46" s="146">
        <v>0.29329098349363664</v>
      </c>
    </row>
    <row r="47" spans="2:12">
      <c r="B47" s="504" t="s">
        <v>4405</v>
      </c>
      <c r="C47" s="146">
        <v>5.697247</v>
      </c>
      <c r="D47" s="146">
        <v>5.5823419999999997</v>
      </c>
      <c r="E47" s="146">
        <v>0</v>
      </c>
      <c r="F47" s="146">
        <v>0</v>
      </c>
      <c r="G47" s="146">
        <v>1.5964785699999999</v>
      </c>
      <c r="H47" s="146">
        <v>-4.1007684300000005</v>
      </c>
      <c r="I47" s="146">
        <v>-71.978069934478896</v>
      </c>
      <c r="J47" s="146">
        <v>-3.9858634299999998</v>
      </c>
      <c r="K47" s="146">
        <v>-71.401276202712054</v>
      </c>
      <c r="L47" s="146">
        <v>1.9722141784285249E-3</v>
      </c>
    </row>
    <row r="48" spans="2:12">
      <c r="B48" s="504" t="s">
        <v>4406</v>
      </c>
      <c r="C48" s="146">
        <v>104.35887099999999</v>
      </c>
      <c r="D48" s="146">
        <v>118.53765799999999</v>
      </c>
      <c r="E48" s="146">
        <v>2.165025</v>
      </c>
      <c r="F48" s="146">
        <v>0.824156</v>
      </c>
      <c r="G48" s="146">
        <v>87.990739390000002</v>
      </c>
      <c r="H48" s="146">
        <v>-16.368131609999992</v>
      </c>
      <c r="I48" s="146">
        <v>-15.684465971273292</v>
      </c>
      <c r="J48" s="146">
        <v>-30.546918609999992</v>
      </c>
      <c r="K48" s="146">
        <v>-25.769801028125588</v>
      </c>
      <c r="L48" s="146">
        <v>0.10869960114489184</v>
      </c>
    </row>
    <row r="49" spans="2:12">
      <c r="B49" s="504" t="s">
        <v>4407</v>
      </c>
      <c r="C49" s="146">
        <v>34.753957</v>
      </c>
      <c r="D49" s="146">
        <v>34.121603</v>
      </c>
      <c r="E49" s="146">
        <v>6.25E-2</v>
      </c>
      <c r="F49" s="146">
        <v>0</v>
      </c>
      <c r="G49" s="146">
        <v>29.044817389999999</v>
      </c>
      <c r="H49" s="146">
        <v>-5.7091396100000011</v>
      </c>
      <c r="I49" s="146">
        <v>-16.427308147961401</v>
      </c>
      <c r="J49" s="146">
        <v>-5.0767856100000017</v>
      </c>
      <c r="K49" s="146">
        <v>-14.878508521419706</v>
      </c>
      <c r="L49" s="146">
        <v>3.5880594793342817E-2</v>
      </c>
    </row>
    <row r="50" spans="2:12">
      <c r="B50" s="503" t="s">
        <v>69</v>
      </c>
      <c r="C50" s="22">
        <v>15597.961810000001</v>
      </c>
      <c r="D50" s="22">
        <v>17544.808840999998</v>
      </c>
      <c r="E50" s="22">
        <v>3.230305</v>
      </c>
      <c r="F50" s="22">
        <v>1.6410769999999999</v>
      </c>
      <c r="G50" s="22">
        <v>15567.04688903999</v>
      </c>
      <c r="H50" s="22">
        <v>-30.914920960010932</v>
      </c>
      <c r="I50" s="22">
        <v>-0.19819846552125217</v>
      </c>
      <c r="J50" s="22">
        <v>-1977.7619519600084</v>
      </c>
      <c r="K50" s="22">
        <v>-11.272633232333822</v>
      </c>
      <c r="L50" s="22">
        <v>19.230794053706795</v>
      </c>
    </row>
    <row r="51" spans="2:12">
      <c r="B51" s="504" t="s">
        <v>4408</v>
      </c>
      <c r="C51" s="146">
        <v>55.296875999999997</v>
      </c>
      <c r="D51" s="146">
        <v>80.484835000000004</v>
      </c>
      <c r="E51" s="146">
        <v>0</v>
      </c>
      <c r="F51" s="146">
        <v>0</v>
      </c>
      <c r="G51" s="146">
        <v>65.308099769999998</v>
      </c>
      <c r="H51" s="146">
        <v>10.011223770000001</v>
      </c>
      <c r="I51" s="146">
        <v>18.104501545439931</v>
      </c>
      <c r="J51" s="146">
        <v>-15.176735230000006</v>
      </c>
      <c r="K51" s="146">
        <v>-18.856639552034871</v>
      </c>
      <c r="L51" s="146">
        <v>8.0678540102557525E-2</v>
      </c>
    </row>
    <row r="52" spans="2:12">
      <c r="B52" s="504" t="s">
        <v>4409</v>
      </c>
      <c r="C52" s="146">
        <v>2175.4354859999999</v>
      </c>
      <c r="D52" s="146">
        <v>2081.372421</v>
      </c>
      <c r="E52" s="146">
        <v>3.1939869999999999</v>
      </c>
      <c r="F52" s="146">
        <v>1.6410769999999999</v>
      </c>
      <c r="G52" s="146">
        <v>1215.4557567299958</v>
      </c>
      <c r="H52" s="146">
        <v>-959.9797292700041</v>
      </c>
      <c r="I52" s="146">
        <v>-44.128163553823917</v>
      </c>
      <c r="J52" s="146">
        <v>-865.91666427000428</v>
      </c>
      <c r="K52" s="146">
        <v>-41.60315835519588</v>
      </c>
      <c r="L52" s="146">
        <v>1.5015166014257679</v>
      </c>
    </row>
    <row r="53" spans="2:12">
      <c r="B53" s="504" t="s">
        <v>4410</v>
      </c>
      <c r="C53" s="146">
        <v>4595.4572559999997</v>
      </c>
      <c r="D53" s="146">
        <v>5160.4242869999998</v>
      </c>
      <c r="E53" s="146">
        <v>0</v>
      </c>
      <c r="F53" s="146">
        <v>0</v>
      </c>
      <c r="G53" s="146">
        <v>4850.8139424999999</v>
      </c>
      <c r="H53" s="146">
        <v>255.35668650000025</v>
      </c>
      <c r="I53" s="146">
        <v>5.5567198708375987</v>
      </c>
      <c r="J53" s="146">
        <v>-309.61034449999988</v>
      </c>
      <c r="K53" s="146">
        <v>-5.9997071419100525</v>
      </c>
      <c r="L53" s="146">
        <v>5.9924663030818328</v>
      </c>
    </row>
    <row r="54" spans="2:12">
      <c r="B54" s="504" t="s">
        <v>4411</v>
      </c>
      <c r="C54" s="146">
        <v>245.27445800000001</v>
      </c>
      <c r="D54" s="146">
        <v>298.10762999999997</v>
      </c>
      <c r="E54" s="146">
        <v>0</v>
      </c>
      <c r="F54" s="146">
        <v>0</v>
      </c>
      <c r="G54" s="146">
        <v>247.47114276999997</v>
      </c>
      <c r="H54" s="146">
        <v>2.1966847699999619</v>
      </c>
      <c r="I54" s="146">
        <v>0.89560274148071362</v>
      </c>
      <c r="J54" s="146">
        <v>-50.63648723</v>
      </c>
      <c r="K54" s="146">
        <v>-16.985974907787501</v>
      </c>
      <c r="L54" s="146">
        <v>0.30571415469917873</v>
      </c>
    </row>
    <row r="55" spans="2:12">
      <c r="B55" s="504" t="s">
        <v>4412</v>
      </c>
      <c r="C55" s="146">
        <v>8526.4977340000005</v>
      </c>
      <c r="D55" s="146">
        <v>9924.4196680000005</v>
      </c>
      <c r="E55" s="146">
        <v>3.6318000000000003E-2</v>
      </c>
      <c r="F55" s="146">
        <v>0</v>
      </c>
      <c r="G55" s="146">
        <v>9187.9979472699961</v>
      </c>
      <c r="H55" s="146">
        <v>661.50021326999558</v>
      </c>
      <c r="I55" s="146">
        <v>7.7581702817115366</v>
      </c>
      <c r="J55" s="146">
        <v>-736.42172073000438</v>
      </c>
      <c r="K55" s="146">
        <v>-7.420300081671277</v>
      </c>
      <c r="L55" s="146">
        <v>11.350418454397461</v>
      </c>
    </row>
    <row r="56" spans="2:12">
      <c r="B56" s="503" t="s">
        <v>4413</v>
      </c>
      <c r="C56" s="22">
        <v>873.40918899999997</v>
      </c>
      <c r="D56" s="22">
        <v>888.88634400000001</v>
      </c>
      <c r="E56" s="22">
        <v>24.509667</v>
      </c>
      <c r="F56" s="22">
        <v>6.5240819999999999</v>
      </c>
      <c r="G56" s="22">
        <v>667.71403648</v>
      </c>
      <c r="H56" s="22">
        <v>-205.69515251999997</v>
      </c>
      <c r="I56" s="22">
        <v>-23.550834489789178</v>
      </c>
      <c r="J56" s="22">
        <v>-221.17230752</v>
      </c>
      <c r="K56" s="22">
        <v>-24.881955833039552</v>
      </c>
      <c r="L56" s="22">
        <v>0.82486236560105997</v>
      </c>
    </row>
    <row r="57" spans="2:12">
      <c r="B57" s="504" t="s">
        <v>4414</v>
      </c>
      <c r="C57" s="146">
        <v>6.0319999999999999E-2</v>
      </c>
      <c r="D57" s="146">
        <v>0.31211</v>
      </c>
      <c r="E57" s="146">
        <v>1.5646E-2</v>
      </c>
      <c r="F57" s="146">
        <v>0</v>
      </c>
      <c r="G57" s="146">
        <v>0.29292949000000001</v>
      </c>
      <c r="H57" s="146">
        <v>0.23260949000000003</v>
      </c>
      <c r="I57" s="146">
        <v>385.62581233421753</v>
      </c>
      <c r="J57" s="146">
        <v>-1.9180509999999984E-2</v>
      </c>
      <c r="K57" s="146">
        <v>-6.1454327000096072</v>
      </c>
      <c r="L57" s="146">
        <v>3.6187124858045341E-4</v>
      </c>
    </row>
    <row r="58" spans="2:12">
      <c r="B58" s="504" t="s">
        <v>4415</v>
      </c>
      <c r="C58" s="146">
        <v>496.65326299999998</v>
      </c>
      <c r="D58" s="146">
        <v>511.04742299999998</v>
      </c>
      <c r="E58" s="146">
        <v>24.262416999999999</v>
      </c>
      <c r="F58" s="146">
        <v>6.4119729999999997</v>
      </c>
      <c r="G58" s="146">
        <v>310.41101408999992</v>
      </c>
      <c r="H58" s="146">
        <v>-186.24224891000006</v>
      </c>
      <c r="I58" s="146">
        <v>-37.49945138485883</v>
      </c>
      <c r="J58" s="146">
        <v>-200.63640891000006</v>
      </c>
      <c r="K58" s="146">
        <v>-39.259841627261281</v>
      </c>
      <c r="L58" s="146">
        <v>0.38346709729318473</v>
      </c>
    </row>
    <row r="59" spans="2:12">
      <c r="B59" s="504" t="s">
        <v>4416</v>
      </c>
      <c r="C59" s="146">
        <v>274.02906899999999</v>
      </c>
      <c r="D59" s="146">
        <v>273.88953199999997</v>
      </c>
      <c r="E59" s="146">
        <v>4.4999999999999998E-2</v>
      </c>
      <c r="F59" s="146">
        <v>4.4999999999999998E-2</v>
      </c>
      <c r="G59" s="146">
        <v>264.46906837999995</v>
      </c>
      <c r="H59" s="146">
        <v>-9.5600006200000394</v>
      </c>
      <c r="I59" s="146">
        <v>-3.488681202650088</v>
      </c>
      <c r="J59" s="146">
        <v>-9.4204636200000209</v>
      </c>
      <c r="K59" s="146">
        <v>-3.4395121095756305</v>
      </c>
      <c r="L59" s="146">
        <v>0.32671258870378633</v>
      </c>
    </row>
    <row r="60" spans="2:12">
      <c r="B60" s="504" t="s">
        <v>4417</v>
      </c>
      <c r="C60" s="146">
        <v>102.66653700000001</v>
      </c>
      <c r="D60" s="146">
        <v>103.63727900000001</v>
      </c>
      <c r="E60" s="146">
        <v>0.18660399999999999</v>
      </c>
      <c r="F60" s="146">
        <v>6.7109000000000002E-2</v>
      </c>
      <c r="G60" s="146">
        <v>92.541024519999993</v>
      </c>
      <c r="H60" s="146">
        <v>-10.125512480000012</v>
      </c>
      <c r="I60" s="146">
        <v>-9.8625246120846661</v>
      </c>
      <c r="J60" s="146">
        <v>-11.096254480000013</v>
      </c>
      <c r="K60" s="146">
        <v>-10.706817650046576</v>
      </c>
      <c r="L60" s="146">
        <v>0.11432080835550819</v>
      </c>
    </row>
    <row r="61" spans="2:12">
      <c r="B61" s="503" t="s">
        <v>1188</v>
      </c>
      <c r="C61" s="22">
        <v>9851.3913350000003</v>
      </c>
      <c r="D61" s="22">
        <v>11094.526302</v>
      </c>
      <c r="E61" s="22">
        <v>6.2395838000000001</v>
      </c>
      <c r="F61" s="22">
        <v>2.1497999999999999</v>
      </c>
      <c r="G61" s="22">
        <v>9340.4419999900056</v>
      </c>
      <c r="H61" s="22">
        <v>-510.94933500999468</v>
      </c>
      <c r="I61" s="22">
        <v>-5.1865702786031358</v>
      </c>
      <c r="J61" s="22">
        <v>-1754.0843020099946</v>
      </c>
      <c r="K61" s="22">
        <v>-15.810357777003849</v>
      </c>
      <c r="L61" s="22">
        <v>11.538740632872745</v>
      </c>
    </row>
    <row r="62" spans="2:12">
      <c r="B62" s="504" t="s">
        <v>4418</v>
      </c>
      <c r="C62" s="146">
        <v>390.01186300000001</v>
      </c>
      <c r="D62" s="146">
        <v>400.81294000000003</v>
      </c>
      <c r="E62" s="146">
        <v>2.9374377999999997</v>
      </c>
      <c r="F62" s="146">
        <v>7.2519E-2</v>
      </c>
      <c r="G62" s="146">
        <v>205.01763879000009</v>
      </c>
      <c r="H62" s="146">
        <v>-184.99422420999991</v>
      </c>
      <c r="I62" s="146">
        <v>-47.432973650342504</v>
      </c>
      <c r="J62" s="146">
        <v>-195.79530120999993</v>
      </c>
      <c r="K62" s="146">
        <v>-48.849545927833546</v>
      </c>
      <c r="L62" s="146">
        <v>0.25326910216500814</v>
      </c>
    </row>
    <row r="63" spans="2:12">
      <c r="B63" s="504" t="s">
        <v>4419</v>
      </c>
      <c r="C63" s="146">
        <v>162.41439600000001</v>
      </c>
      <c r="D63" s="146">
        <v>163.53432000000001</v>
      </c>
      <c r="E63" s="146">
        <v>0</v>
      </c>
      <c r="F63" s="146">
        <v>0</v>
      </c>
      <c r="G63" s="146">
        <v>162.92634324000002</v>
      </c>
      <c r="H63" s="146">
        <v>0.51194724000001202</v>
      </c>
      <c r="I63" s="146">
        <v>0.31521050633960551</v>
      </c>
      <c r="J63" s="146">
        <v>-0.60797675999998546</v>
      </c>
      <c r="K63" s="146">
        <v>-0.37177319109529144</v>
      </c>
      <c r="L63" s="146">
        <v>0.20127150480788508</v>
      </c>
    </row>
    <row r="64" spans="2:12">
      <c r="B64" s="504" t="s">
        <v>4420</v>
      </c>
      <c r="C64" s="146">
        <v>479.30787500000002</v>
      </c>
      <c r="D64" s="146">
        <v>631.70533399999999</v>
      </c>
      <c r="E64" s="146">
        <v>3.2455129999999999</v>
      </c>
      <c r="F64" s="146">
        <v>2.0208520000000001</v>
      </c>
      <c r="G64" s="146">
        <v>364.5607785900001</v>
      </c>
      <c r="H64" s="146">
        <v>-114.74709640999993</v>
      </c>
      <c r="I64" s="146">
        <v>-23.940165057792953</v>
      </c>
      <c r="J64" s="146">
        <v>-267.1445554099999</v>
      </c>
      <c r="K64" s="146">
        <v>-42.289425311390502</v>
      </c>
      <c r="L64" s="146">
        <v>0.45036115732774318</v>
      </c>
    </row>
    <row r="65" spans="2:12">
      <c r="B65" s="504" t="s">
        <v>4421</v>
      </c>
      <c r="C65" s="146">
        <v>5997.7219379999997</v>
      </c>
      <c r="D65" s="146">
        <v>6233.0134710000002</v>
      </c>
      <c r="E65" s="146">
        <v>3.2899999999999997E-4</v>
      </c>
      <c r="F65" s="146">
        <v>3.2899999999999997E-4</v>
      </c>
      <c r="G65" s="146">
        <v>5863.8913652799984</v>
      </c>
      <c r="H65" s="146">
        <v>-133.83057272000133</v>
      </c>
      <c r="I65" s="146">
        <v>-2.2313567401663916</v>
      </c>
      <c r="J65" s="146">
        <v>-369.12210572000185</v>
      </c>
      <c r="K65" s="146">
        <v>-5.9220489003817498</v>
      </c>
      <c r="L65" s="146">
        <v>7.2439742748127296</v>
      </c>
    </row>
    <row r="66" spans="2:12">
      <c r="B66" s="504" t="s">
        <v>4422</v>
      </c>
      <c r="C66" s="146">
        <v>21.556799000000002</v>
      </c>
      <c r="D66" s="146">
        <v>20.479637</v>
      </c>
      <c r="E66" s="146">
        <v>0</v>
      </c>
      <c r="F66" s="146">
        <v>0</v>
      </c>
      <c r="G66" s="146">
        <v>20.030987970000002</v>
      </c>
      <c r="H66" s="146">
        <v>-1.5258110299999998</v>
      </c>
      <c r="I66" s="146">
        <v>-7.078096474342038</v>
      </c>
      <c r="J66" s="146">
        <v>-0.44864902999999856</v>
      </c>
      <c r="K66" s="146">
        <v>-2.1907079212390266</v>
      </c>
      <c r="L66" s="146">
        <v>2.4745335906616789E-2</v>
      </c>
    </row>
    <row r="67" spans="2:12">
      <c r="B67" s="504" t="s">
        <v>4423</v>
      </c>
      <c r="C67" s="146">
        <v>1938.933644</v>
      </c>
      <c r="D67" s="146">
        <v>2546.5998140000002</v>
      </c>
      <c r="E67" s="146">
        <v>0</v>
      </c>
      <c r="F67" s="146">
        <v>0</v>
      </c>
      <c r="G67" s="146">
        <v>1982.6149246600005</v>
      </c>
      <c r="H67" s="146">
        <v>43.681280660000539</v>
      </c>
      <c r="I67" s="146">
        <v>2.2528507251999872</v>
      </c>
      <c r="J67" s="146">
        <v>-563.98488933999965</v>
      </c>
      <c r="K67" s="146">
        <v>-22.146584879158386</v>
      </c>
      <c r="L67" s="146">
        <v>2.4492287828069341</v>
      </c>
    </row>
    <row r="68" spans="2:12">
      <c r="B68" s="504" t="s">
        <v>4424</v>
      </c>
      <c r="C68" s="146">
        <v>453.55609099999998</v>
      </c>
      <c r="D68" s="146">
        <v>610.58032200000002</v>
      </c>
      <c r="E68" s="146">
        <v>2.04E-4</v>
      </c>
      <c r="F68" s="146">
        <v>0</v>
      </c>
      <c r="G68" s="146">
        <v>385.708821</v>
      </c>
      <c r="H68" s="146">
        <v>-67.84726999999998</v>
      </c>
      <c r="I68" s="146">
        <v>-14.958959067314121</v>
      </c>
      <c r="J68" s="146">
        <v>-224.87150100000002</v>
      </c>
      <c r="K68" s="146">
        <v>-36.829143177005299</v>
      </c>
      <c r="L68" s="146">
        <v>0.47648644949938163</v>
      </c>
    </row>
    <row r="69" spans="2:12">
      <c r="B69" s="504" t="s">
        <v>4425</v>
      </c>
      <c r="C69" s="146">
        <v>407.88872900000001</v>
      </c>
      <c r="D69" s="146">
        <v>487.80046399999998</v>
      </c>
      <c r="E69" s="146">
        <v>5.6099999999999997E-2</v>
      </c>
      <c r="F69" s="146">
        <v>5.6099999999999997E-2</v>
      </c>
      <c r="G69" s="146">
        <v>355.69114045999999</v>
      </c>
      <c r="H69" s="146">
        <v>-52.197588540000027</v>
      </c>
      <c r="I69" s="146">
        <v>-12.797016644213285</v>
      </c>
      <c r="J69" s="146">
        <v>-132.10932353999999</v>
      </c>
      <c r="K69" s="146">
        <v>-27.082656391241152</v>
      </c>
      <c r="L69" s="146">
        <v>0.43940402554643998</v>
      </c>
    </row>
    <row r="70" spans="2:12">
      <c r="B70" s="503" t="s">
        <v>1190</v>
      </c>
      <c r="C70" s="22">
        <v>11615.578304000001</v>
      </c>
      <c r="D70" s="22">
        <v>11965.149646999998</v>
      </c>
      <c r="E70" s="22">
        <v>33.610574</v>
      </c>
      <c r="F70" s="22">
        <v>3.3648540000000002</v>
      </c>
      <c r="G70" s="22">
        <v>11709.524511680005</v>
      </c>
      <c r="H70" s="22">
        <v>93.946207680004591</v>
      </c>
      <c r="I70" s="22">
        <v>0.80879492369013428</v>
      </c>
      <c r="J70" s="22">
        <v>-255.62513531999321</v>
      </c>
      <c r="K70" s="22">
        <v>-2.1364140262473494</v>
      </c>
      <c r="L70" s="22">
        <v>14.465393208874488</v>
      </c>
    </row>
    <row r="71" spans="2:12">
      <c r="B71" s="504" t="s">
        <v>4426</v>
      </c>
      <c r="C71" s="146">
        <v>22.509941999999999</v>
      </c>
      <c r="D71" s="146">
        <v>22.539964999999999</v>
      </c>
      <c r="E71" s="146">
        <v>0.515733</v>
      </c>
      <c r="F71" s="146">
        <v>0.20788499999999999</v>
      </c>
      <c r="G71" s="146">
        <v>10.771081820000001</v>
      </c>
      <c r="H71" s="146">
        <v>-11.738860179999998</v>
      </c>
      <c r="I71" s="146">
        <v>-52.149668710830078</v>
      </c>
      <c r="J71" s="146">
        <v>-11.768883179999998</v>
      </c>
      <c r="K71" s="146">
        <v>-52.213404856662372</v>
      </c>
      <c r="L71" s="146">
        <v>1.3306085456829981E-2</v>
      </c>
    </row>
    <row r="72" spans="2:12">
      <c r="B72" s="504" t="s">
        <v>4427</v>
      </c>
      <c r="C72" s="146">
        <v>57.232120999999999</v>
      </c>
      <c r="D72" s="146">
        <v>58.218407999999997</v>
      </c>
      <c r="E72" s="146">
        <v>2.4706510000000002</v>
      </c>
      <c r="F72" s="146">
        <v>1.371273</v>
      </c>
      <c r="G72" s="146">
        <v>48.968653809999992</v>
      </c>
      <c r="H72" s="146">
        <v>-8.2634671900000072</v>
      </c>
      <c r="I72" s="146">
        <v>-14.438512928779989</v>
      </c>
      <c r="J72" s="146">
        <v>-9.2497541900000044</v>
      </c>
      <c r="K72" s="146">
        <v>-15.888023234850401</v>
      </c>
      <c r="L72" s="146">
        <v>6.0493560738895481E-2</v>
      </c>
    </row>
    <row r="73" spans="2:12">
      <c r="B73" s="504" t="s">
        <v>4428</v>
      </c>
      <c r="C73" s="146">
        <v>11535.828740999999</v>
      </c>
      <c r="D73" s="146">
        <v>11884.383774</v>
      </c>
      <c r="E73" s="146">
        <v>30.624189999999999</v>
      </c>
      <c r="F73" s="146">
        <v>1.7856959999999999</v>
      </c>
      <c r="G73" s="146">
        <v>11649.778048090009</v>
      </c>
      <c r="H73" s="146">
        <v>113.94930709000982</v>
      </c>
      <c r="I73" s="146">
        <v>0.98778605029925193</v>
      </c>
      <c r="J73" s="146">
        <v>-234.60572590999072</v>
      </c>
      <c r="K73" s="146">
        <v>-1.9740672328610609</v>
      </c>
      <c r="L73" s="146">
        <v>14.391585251274938</v>
      </c>
    </row>
    <row r="74" spans="2:12">
      <c r="B74" s="504" t="s">
        <v>4429</v>
      </c>
      <c r="C74" s="146">
        <v>7.4999999999999997E-3</v>
      </c>
      <c r="D74" s="146">
        <v>7.4999999999999997E-3</v>
      </c>
      <c r="E74" s="146">
        <v>0</v>
      </c>
      <c r="F74" s="146">
        <v>0</v>
      </c>
      <c r="G74" s="146">
        <v>6.7279599999999998E-3</v>
      </c>
      <c r="H74" s="146">
        <v>-7.7203999999999988E-4</v>
      </c>
      <c r="I74" s="146">
        <v>-10.293866666666664</v>
      </c>
      <c r="J74" s="146">
        <v>-7.7203999999999988E-4</v>
      </c>
      <c r="K74" s="146">
        <v>-10.293866666666664</v>
      </c>
      <c r="L74" s="146">
        <v>8.311403831684366E-6</v>
      </c>
    </row>
    <row r="75" spans="2:12">
      <c r="B75" s="503" t="s">
        <v>4430</v>
      </c>
      <c r="C75" s="22">
        <v>85018.123183999996</v>
      </c>
      <c r="D75" s="22">
        <v>91345.296317</v>
      </c>
      <c r="E75" s="22">
        <v>592.59068410000009</v>
      </c>
      <c r="F75" s="22">
        <v>197.57840299999998</v>
      </c>
      <c r="G75" s="22">
        <v>80948.539335219975</v>
      </c>
      <c r="H75" s="22">
        <v>-4069.5838487800211</v>
      </c>
      <c r="I75" s="22">
        <v>-4.7867251079777979</v>
      </c>
      <c r="J75" s="22">
        <v>-10396.756981780025</v>
      </c>
      <c r="K75" s="22">
        <v>-11.381819755337656</v>
      </c>
      <c r="L75" s="22">
        <v>100</v>
      </c>
    </row>
    <row r="76" spans="2:12">
      <c r="B76" s="504" t="s">
        <v>3977</v>
      </c>
      <c r="C76" s="146">
        <v>10764.249277999999</v>
      </c>
      <c r="D76" s="146">
        <v>17499.459949000004</v>
      </c>
      <c r="E76" s="146">
        <v>0</v>
      </c>
      <c r="F76" s="146">
        <v>0</v>
      </c>
      <c r="G76" s="146">
        <v>7025.7615783200026</v>
      </c>
      <c r="H76" s="146">
        <v>-3738.4876996799967</v>
      </c>
      <c r="I76" s="146">
        <v>-34.730593867987878</v>
      </c>
      <c r="J76" s="146">
        <v>-10473.698370680002</v>
      </c>
      <c r="K76" s="146">
        <v>-59.851551997629016</v>
      </c>
      <c r="L76" s="146"/>
    </row>
    <row r="77" spans="2:12">
      <c r="B77" s="504" t="s">
        <v>4431</v>
      </c>
      <c r="C77" s="146">
        <v>130678.785685</v>
      </c>
      <c r="D77" s="146">
        <v>127465.50111899998</v>
      </c>
      <c r="E77" s="146">
        <v>0</v>
      </c>
      <c r="F77" s="146">
        <v>0</v>
      </c>
      <c r="G77" s="146">
        <v>72747.186077430029</v>
      </c>
      <c r="H77" s="146">
        <v>-57931.599607569966</v>
      </c>
      <c r="I77" s="146">
        <v>-44.331296242079837</v>
      </c>
      <c r="J77" s="146">
        <v>-54718.315041569949</v>
      </c>
      <c r="K77" s="146">
        <v>-42.92794094182841</v>
      </c>
      <c r="L77" s="146"/>
    </row>
    <row r="78" spans="2:12">
      <c r="B78" s="503" t="s">
        <v>4432</v>
      </c>
      <c r="C78" s="22">
        <v>226461.15814700001</v>
      </c>
      <c r="D78" s="22">
        <v>236310.257385</v>
      </c>
      <c r="E78" s="22">
        <v>592.59068410000009</v>
      </c>
      <c r="F78" s="22">
        <v>197.57840299999998</v>
      </c>
      <c r="G78" s="22">
        <v>160721.48699097001</v>
      </c>
      <c r="H78" s="22">
        <v>-65739.671156030003</v>
      </c>
      <c r="I78" s="22">
        <v>-29.029115497747831</v>
      </c>
      <c r="J78" s="22">
        <v>-75588.770394029998</v>
      </c>
      <c r="K78" s="22">
        <v>-31.987088174035421</v>
      </c>
      <c r="L78" s="22"/>
    </row>
    <row r="79" spans="2:12">
      <c r="B79" s="503" t="s">
        <v>4433</v>
      </c>
      <c r="C79" s="22">
        <v>54015.650523999997</v>
      </c>
      <c r="D79" s="22">
        <v>59890.672823000001</v>
      </c>
      <c r="E79" s="22">
        <v>4.5170529999999998</v>
      </c>
      <c r="F79" s="22">
        <v>-7.4227000000000001E-2</v>
      </c>
      <c r="G79" s="22">
        <v>53298.050982729997</v>
      </c>
      <c r="H79" s="22">
        <v>-717.59954126999946</v>
      </c>
      <c r="I79" s="22">
        <v>-1.3285030066446368</v>
      </c>
      <c r="J79" s="22">
        <v>-6592.6218402700033</v>
      </c>
      <c r="K79" s="22">
        <v>-11.007760523502114</v>
      </c>
      <c r="L79" s="22"/>
    </row>
    <row r="80" spans="2:12">
      <c r="B80" s="503" t="s">
        <v>4434</v>
      </c>
      <c r="C80" s="22">
        <v>280476.80867100001</v>
      </c>
      <c r="D80" s="22">
        <v>296200.93020800001</v>
      </c>
      <c r="E80" s="22">
        <v>597.10773710000012</v>
      </c>
      <c r="F80" s="22">
        <v>197.50417599999997</v>
      </c>
      <c r="G80" s="22">
        <v>214019.5379737</v>
      </c>
      <c r="H80" s="22">
        <v>-66457.270697300002</v>
      </c>
      <c r="I80" s="22">
        <v>-23.69439063864084</v>
      </c>
      <c r="J80" s="22">
        <v>-82181.392234300001</v>
      </c>
      <c r="K80" s="22">
        <v>-27.745149948242933</v>
      </c>
      <c r="L80" s="22"/>
    </row>
    <row r="81" spans="2:12" ht="105" customHeight="1">
      <c r="B81" s="763" t="s">
        <v>5845</v>
      </c>
      <c r="C81" s="763"/>
      <c r="D81" s="763"/>
      <c r="E81" s="763"/>
      <c r="F81" s="763"/>
      <c r="G81" s="763"/>
      <c r="H81" s="763"/>
      <c r="I81" s="763"/>
      <c r="J81" s="763"/>
      <c r="K81" s="763"/>
      <c r="L81" s="763"/>
    </row>
    <row r="82" spans="2:12"/>
  </sheetData>
  <mergeCells count="7">
    <mergeCell ref="B3:L3"/>
    <mergeCell ref="B81:L81"/>
    <mergeCell ref="B4:B6"/>
    <mergeCell ref="F4:F5"/>
    <mergeCell ref="H4:I4"/>
    <mergeCell ref="J4:K4"/>
    <mergeCell ref="L4:L6"/>
  </mergeCells>
  <pageMargins left="0.7" right="0.7" top="0.75" bottom="0.75" header="0.3" footer="0.3"/>
  <ignoredErrors>
    <ignoredError sqref="C4:L6" numberStoredAsText="1"/>
  </ignoredErrors>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0B4D7-13E5-449D-A348-1DDA8E3857C8}">
  <sheetPr codeName="Folha33">
    <tabColor rgb="FF0035BA"/>
  </sheetPr>
  <dimension ref="A1:G75"/>
  <sheetViews>
    <sheetView showGridLines="0" workbookViewId="0">
      <selection activeCell="B3" sqref="B3:F3"/>
    </sheetView>
  </sheetViews>
  <sheetFormatPr baseColWidth="10" defaultColWidth="0" defaultRowHeight="15" customHeight="1" zeroHeight="1"/>
  <cols>
    <col min="1" max="1" width="9.1640625" customWidth="1"/>
    <col min="2" max="2" width="47.5" customWidth="1"/>
    <col min="3" max="6" width="10.33203125" customWidth="1"/>
    <col min="7" max="7" width="35.5" customWidth="1"/>
    <col min="8" max="16384" width="9.1640625" hidden="1"/>
  </cols>
  <sheetData>
    <row r="1" spans="1:6" ht="100" customHeight="1">
      <c r="A1" s="20" t="s">
        <v>50</v>
      </c>
    </row>
    <row r="2" spans="1:6" ht="16">
      <c r="B2" s="9" t="s">
        <v>9</v>
      </c>
      <c r="C2" s="9"/>
      <c r="D2" s="9"/>
      <c r="E2" s="9"/>
      <c r="F2" s="9"/>
    </row>
    <row r="3" spans="1:6">
      <c r="B3" s="790" t="s">
        <v>51</v>
      </c>
      <c r="C3" s="790"/>
      <c r="D3" s="790"/>
      <c r="E3" s="790"/>
      <c r="F3" s="790"/>
    </row>
    <row r="4" spans="1:6" ht="30" customHeight="1">
      <c r="B4" s="11"/>
      <c r="C4" s="139">
        <v>2022</v>
      </c>
      <c r="D4" s="139">
        <v>2023</v>
      </c>
      <c r="E4" s="11" t="s">
        <v>503</v>
      </c>
      <c r="F4" s="11" t="s">
        <v>691</v>
      </c>
    </row>
    <row r="5" spans="1:6">
      <c r="B5" s="46" t="s">
        <v>692</v>
      </c>
      <c r="C5" s="140">
        <v>5056227012.2299995</v>
      </c>
      <c r="D5" s="140">
        <v>5361183804.5299997</v>
      </c>
      <c r="E5" s="140">
        <v>304956792.30000019</v>
      </c>
      <c r="F5" s="141">
        <v>6.0313113228969116E-2</v>
      </c>
    </row>
    <row r="6" spans="1:6">
      <c r="B6" s="46" t="s">
        <v>563</v>
      </c>
      <c r="C6" s="140">
        <v>4207371955</v>
      </c>
      <c r="D6" s="140">
        <v>4012906465.21</v>
      </c>
      <c r="E6" s="140">
        <v>-194465489.78999996</v>
      </c>
      <c r="F6" s="141">
        <v>-4.6220180167075332E-2</v>
      </c>
    </row>
    <row r="7" spans="1:6">
      <c r="B7" s="46" t="s">
        <v>693</v>
      </c>
      <c r="C7" s="140">
        <v>4015530233</v>
      </c>
      <c r="D7" s="140">
        <v>3984342186.6199999</v>
      </c>
      <c r="E7" s="140">
        <v>-31188046.380000114</v>
      </c>
      <c r="F7" s="141">
        <v>-7.7668563229069615E-3</v>
      </c>
    </row>
    <row r="8" spans="1:6">
      <c r="B8" s="46" t="s">
        <v>694</v>
      </c>
      <c r="C8" s="140">
        <v>3374905254</v>
      </c>
      <c r="D8" s="140">
        <v>3369927853.5599995</v>
      </c>
      <c r="E8" s="140">
        <v>-4977400.4400005341</v>
      </c>
      <c r="F8" s="141">
        <v>-1.4748267182023043E-3</v>
      </c>
    </row>
    <row r="9" spans="1:6">
      <c r="B9" s="46" t="s">
        <v>695</v>
      </c>
      <c r="C9" s="140">
        <v>746627540</v>
      </c>
      <c r="D9" s="140">
        <v>697529240.25</v>
      </c>
      <c r="E9" s="140">
        <v>-49098299.75</v>
      </c>
      <c r="F9" s="141">
        <v>-6.5760097397425221E-2</v>
      </c>
    </row>
    <row r="10" spans="1:6">
      <c r="B10" s="46" t="s">
        <v>696</v>
      </c>
      <c r="C10" s="140">
        <v>360000000</v>
      </c>
      <c r="D10" s="140">
        <v>365749975.09999996</v>
      </c>
      <c r="E10" s="140">
        <v>5749975.0999999642</v>
      </c>
      <c r="F10" s="141">
        <v>1.5972153055555455E-2</v>
      </c>
    </row>
    <row r="11" spans="1:6">
      <c r="B11" s="46" t="s">
        <v>697</v>
      </c>
      <c r="C11" s="140">
        <v>256918870</v>
      </c>
      <c r="D11" s="140">
        <v>210194855.22000003</v>
      </c>
      <c r="E11" s="140">
        <v>-46724014.779999971</v>
      </c>
      <c r="F11" s="141">
        <v>-0.18186291563558554</v>
      </c>
    </row>
    <row r="12" spans="1:6">
      <c r="B12" s="46" t="s">
        <v>698</v>
      </c>
      <c r="C12" s="140">
        <v>2114349168</v>
      </c>
      <c r="D12" s="140">
        <v>202627895.47999999</v>
      </c>
      <c r="E12" s="140">
        <v>-1911721272.52</v>
      </c>
      <c r="F12" s="141">
        <v>-0.90416535804648135</v>
      </c>
    </row>
    <row r="13" spans="1:6">
      <c r="B13" s="46" t="s">
        <v>699</v>
      </c>
      <c r="C13" s="140">
        <v>254356064.43000001</v>
      </c>
      <c r="D13" s="140">
        <v>123242596.8</v>
      </c>
      <c r="E13" s="140">
        <v>-131113467.63000001</v>
      </c>
      <c r="F13" s="141">
        <v>-0.51547215091497478</v>
      </c>
    </row>
    <row r="14" spans="1:6">
      <c r="B14" s="46" t="s">
        <v>700</v>
      </c>
      <c r="C14" s="140">
        <v>102810768.98999999</v>
      </c>
      <c r="D14" s="140">
        <v>102810768.98999999</v>
      </c>
      <c r="E14" s="140">
        <v>0</v>
      </c>
      <c r="F14" s="141" t="s">
        <v>137</v>
      </c>
    </row>
    <row r="15" spans="1:6">
      <c r="B15" s="46" t="s">
        <v>701</v>
      </c>
      <c r="C15" s="140">
        <v>84751726</v>
      </c>
      <c r="D15" s="140">
        <v>71662479.390000001</v>
      </c>
      <c r="E15" s="140">
        <v>-13089246.609999999</v>
      </c>
      <c r="F15" s="141">
        <v>-0.15444224239161808</v>
      </c>
    </row>
    <row r="16" spans="1:6">
      <c r="B16" s="46" t="s">
        <v>702</v>
      </c>
      <c r="C16" s="140">
        <v>47640000</v>
      </c>
      <c r="D16" s="140">
        <v>42302000</v>
      </c>
      <c r="E16" s="140">
        <v>-5338000</v>
      </c>
      <c r="F16" s="141">
        <v>-0.11204869857262804</v>
      </c>
    </row>
    <row r="17" spans="2:6">
      <c r="B17" s="46" t="s">
        <v>703</v>
      </c>
      <c r="C17" s="140">
        <v>125471801</v>
      </c>
      <c r="D17" s="140">
        <v>127481146.08</v>
      </c>
      <c r="E17" s="140">
        <v>2009345.0799999982</v>
      </c>
      <c r="F17" s="141">
        <v>1.6014316077283357E-2</v>
      </c>
    </row>
    <row r="18" spans="2:6">
      <c r="B18" s="46" t="s">
        <v>704</v>
      </c>
      <c r="C18" s="140">
        <v>26758220.090000153</v>
      </c>
      <c r="D18" s="140">
        <v>25043485.730003357</v>
      </c>
      <c r="E18" s="140">
        <v>-1714734.3599967957</v>
      </c>
      <c r="F18" s="141">
        <v>-6.4082526947956867E-2</v>
      </c>
    </row>
    <row r="19" spans="2:6">
      <c r="B19" s="13" t="s">
        <v>56</v>
      </c>
      <c r="C19" s="142">
        <v>20773718612.740002</v>
      </c>
      <c r="D19" s="142">
        <v>18697004752.960003</v>
      </c>
      <c r="E19" s="142">
        <v>-2076713859.7799988</v>
      </c>
      <c r="F19" s="143">
        <v>-9.9968325290899149E-2</v>
      </c>
    </row>
    <row r="20" spans="2:6" ht="59.25" customHeight="1">
      <c r="B20" s="144" t="s">
        <v>5732</v>
      </c>
      <c r="C20" s="144"/>
      <c r="D20" s="144"/>
      <c r="E20" s="144"/>
      <c r="F20" s="144"/>
    </row>
    <row r="21" spans="2:6"/>
    <row r="22" spans="2:6" hidden="1"/>
    <row r="23" spans="2:6" hidden="1"/>
    <row r="24" spans="2:6" hidden="1"/>
    <row r="25" spans="2:6" hidden="1"/>
    <row r="26" spans="2:6" hidden="1"/>
    <row r="27" spans="2:6" hidden="1"/>
    <row r="28" spans="2:6" hidden="1"/>
    <row r="29" spans="2:6" hidden="1"/>
    <row r="30" spans="2:6" hidden="1"/>
    <row r="31" spans="2:6" hidden="1"/>
    <row r="32" spans="2:6"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t="69.75" hidden="1" customHeight="1"/>
    <row r="75" hidden="1"/>
  </sheetData>
  <mergeCells count="1">
    <mergeCell ref="B3:F3"/>
  </mergeCells>
  <pageMargins left="0.7" right="0.7" top="0.75" bottom="0.75" header="0.3" footer="0.3"/>
  <drawing r:id="rId1"/>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B1BF-E808-4E31-9A10-CDA7E6AAE74C}">
  <sheetPr codeName="Folha244">
    <tabColor rgb="FF0035BA"/>
  </sheetPr>
  <dimension ref="A1:M35"/>
  <sheetViews>
    <sheetView showGridLines="0" workbookViewId="0">
      <selection activeCell="B3" sqref="B3:L3"/>
    </sheetView>
  </sheetViews>
  <sheetFormatPr baseColWidth="10" defaultColWidth="0" defaultRowHeight="15" zeroHeight="1"/>
  <cols>
    <col min="1" max="1" width="8.6640625" customWidth="1"/>
    <col min="2" max="2" width="61.6640625" customWidth="1"/>
    <col min="3" max="7" width="10.83203125" customWidth="1"/>
    <col min="8" max="11" width="12.1640625" customWidth="1"/>
    <col min="12" max="12" width="10.83203125" customWidth="1"/>
    <col min="13" max="13" width="8.6640625" customWidth="1"/>
    <col min="14" max="16384" width="8.6640625" hidden="1"/>
  </cols>
  <sheetData>
    <row r="1" spans="1:12" ht="100" customHeight="1">
      <c r="A1" s="42" t="s">
        <v>50</v>
      </c>
    </row>
    <row r="2" spans="1:12" s="9" customFormat="1" ht="16">
      <c r="B2" s="9" t="s">
        <v>5433</v>
      </c>
    </row>
    <row r="3" spans="1:12" s="10" customFormat="1" ht="12" customHeight="1">
      <c r="B3" s="790" t="s">
        <v>51</v>
      </c>
      <c r="C3" s="790"/>
      <c r="D3" s="790"/>
      <c r="E3" s="790"/>
      <c r="F3" s="790"/>
      <c r="G3" s="790"/>
      <c r="H3" s="790"/>
      <c r="I3" s="790"/>
      <c r="J3" s="790"/>
      <c r="K3" s="790"/>
      <c r="L3" s="790"/>
    </row>
    <row r="4" spans="1:12" ht="20" customHeight="1">
      <c r="B4" s="797" t="s">
        <v>4354</v>
      </c>
      <c r="C4" s="87" t="s">
        <v>4355</v>
      </c>
      <c r="D4" s="87" t="s">
        <v>4355</v>
      </c>
      <c r="E4" s="87" t="s">
        <v>4356</v>
      </c>
      <c r="F4" s="794" t="s">
        <v>4357</v>
      </c>
      <c r="G4" s="87" t="s">
        <v>781</v>
      </c>
      <c r="H4" s="791" t="s">
        <v>4358</v>
      </c>
      <c r="I4" s="793"/>
      <c r="J4" s="791" t="s">
        <v>4359</v>
      </c>
      <c r="K4" s="793"/>
      <c r="L4" s="794" t="s">
        <v>4360</v>
      </c>
    </row>
    <row r="5" spans="1:12" ht="20" customHeight="1">
      <c r="B5" s="797">
        <v>0</v>
      </c>
      <c r="C5" s="426" t="s">
        <v>4361</v>
      </c>
      <c r="D5" s="426" t="s">
        <v>4362</v>
      </c>
      <c r="E5" s="426" t="s">
        <v>4363</v>
      </c>
      <c r="F5" s="761"/>
      <c r="G5" s="426" t="s">
        <v>4364</v>
      </c>
      <c r="H5" s="87" t="s">
        <v>83</v>
      </c>
      <c r="I5" s="87" t="s">
        <v>84</v>
      </c>
      <c r="J5" s="87" t="s">
        <v>83</v>
      </c>
      <c r="K5" s="87" t="s">
        <v>84</v>
      </c>
      <c r="L5" s="761"/>
    </row>
    <row r="6" spans="1:12" ht="20" customHeight="1">
      <c r="B6" s="797">
        <v>0</v>
      </c>
      <c r="C6" s="292" t="s">
        <v>338</v>
      </c>
      <c r="D6" s="292" t="s">
        <v>339</v>
      </c>
      <c r="E6" s="292" t="s">
        <v>4365</v>
      </c>
      <c r="F6" s="292" t="s">
        <v>2970</v>
      </c>
      <c r="G6" s="292" t="s">
        <v>342</v>
      </c>
      <c r="H6" s="292" t="s">
        <v>4366</v>
      </c>
      <c r="I6" s="12" t="s">
        <v>4367</v>
      </c>
      <c r="J6" s="292" t="s">
        <v>4368</v>
      </c>
      <c r="K6" s="12" t="s">
        <v>4369</v>
      </c>
      <c r="L6" s="762"/>
    </row>
    <row r="7" spans="1:12">
      <c r="B7" s="512" t="s">
        <v>4518</v>
      </c>
      <c r="C7" s="146">
        <v>5587.6824669999996</v>
      </c>
      <c r="D7" s="146">
        <v>5718.3188060000002</v>
      </c>
      <c r="E7" s="146">
        <v>0.48733199999999999</v>
      </c>
      <c r="F7" s="146">
        <v>0.150391</v>
      </c>
      <c r="G7" s="146">
        <v>5593.709345289999</v>
      </c>
      <c r="H7" s="146">
        <v>6.0268782899993312</v>
      </c>
      <c r="I7" s="146">
        <v>0.10786007124766225</v>
      </c>
      <c r="J7" s="146">
        <v>-124.60946071000126</v>
      </c>
      <c r="K7" s="146">
        <v>-2.1791275537008112</v>
      </c>
      <c r="L7" s="146">
        <v>6.9102041756746377</v>
      </c>
    </row>
    <row r="8" spans="1:12">
      <c r="B8" s="512" t="s">
        <v>4519</v>
      </c>
      <c r="C8" s="146">
        <v>1544.7260590000001</v>
      </c>
      <c r="D8" s="146">
        <v>1857.5884490000001</v>
      </c>
      <c r="E8" s="146">
        <v>17.219888000000001</v>
      </c>
      <c r="F8" s="146">
        <v>5.7702669999999996</v>
      </c>
      <c r="G8" s="146">
        <v>1480.1987108800001</v>
      </c>
      <c r="H8" s="146">
        <v>-64.527348119999942</v>
      </c>
      <c r="I8" s="146">
        <v>-4.1772680498296646</v>
      </c>
      <c r="J8" s="146">
        <v>-377.38973811999995</v>
      </c>
      <c r="K8" s="146">
        <v>-20.316111371340678</v>
      </c>
      <c r="L8" s="146">
        <v>1.8285675356664262</v>
      </c>
    </row>
    <row r="9" spans="1:12">
      <c r="B9" s="512" t="s">
        <v>3023</v>
      </c>
      <c r="C9" s="146">
        <v>454.785327</v>
      </c>
      <c r="D9" s="146">
        <v>629.98247100000003</v>
      </c>
      <c r="E9" s="146">
        <v>3.5252599999999998</v>
      </c>
      <c r="F9" s="146">
        <v>1.5586150000000001</v>
      </c>
      <c r="G9" s="146">
        <v>549.49068495999995</v>
      </c>
      <c r="H9" s="146">
        <v>94.705357959999958</v>
      </c>
      <c r="I9" s="146">
        <v>20.824189422452488</v>
      </c>
      <c r="J9" s="146">
        <v>-80.491786040000079</v>
      </c>
      <c r="K9" s="146">
        <v>-12.776829474672807</v>
      </c>
      <c r="L9" s="146">
        <v>0.67881482417425332</v>
      </c>
    </row>
    <row r="10" spans="1:12">
      <c r="B10" s="512" t="s">
        <v>4520</v>
      </c>
      <c r="C10" s="146">
        <v>2582.7491559999999</v>
      </c>
      <c r="D10" s="146">
        <v>2847.69308</v>
      </c>
      <c r="E10" s="146">
        <v>12.803979</v>
      </c>
      <c r="F10" s="146">
        <v>3.1916380000000002</v>
      </c>
      <c r="G10" s="146">
        <v>2313.97135802</v>
      </c>
      <c r="H10" s="146">
        <v>-268.77779797999983</v>
      </c>
      <c r="I10" s="146">
        <v>-10.406655147117192</v>
      </c>
      <c r="J10" s="146">
        <v>-533.72172197999998</v>
      </c>
      <c r="K10" s="146">
        <v>-18.742248795295033</v>
      </c>
      <c r="L10" s="146">
        <v>2.8585708612202358</v>
      </c>
    </row>
    <row r="11" spans="1:12">
      <c r="B11" s="512" t="s">
        <v>3879</v>
      </c>
      <c r="C11" s="146">
        <v>2464.8166849999998</v>
      </c>
      <c r="D11" s="146">
        <v>2732.379762</v>
      </c>
      <c r="E11" s="146">
        <v>12.721124</v>
      </c>
      <c r="F11" s="146">
        <v>2.7149019999999999</v>
      </c>
      <c r="G11" s="146">
        <v>2429.6033809900014</v>
      </c>
      <c r="H11" s="146">
        <v>-35.21330400999841</v>
      </c>
      <c r="I11" s="146">
        <v>-1.428637846550378</v>
      </c>
      <c r="J11" s="146">
        <v>-302.77638100999866</v>
      </c>
      <c r="K11" s="146">
        <v>-11.081050490155061</v>
      </c>
      <c r="L11" s="146">
        <v>3.001417197818296</v>
      </c>
    </row>
    <row r="12" spans="1:12">
      <c r="B12" s="512" t="s">
        <v>4521</v>
      </c>
      <c r="C12" s="146">
        <v>1693.670854</v>
      </c>
      <c r="D12" s="146">
        <v>1838.4223790000001</v>
      </c>
      <c r="E12" s="146">
        <v>25.089737</v>
      </c>
      <c r="F12" s="146">
        <v>6.0769219999999997</v>
      </c>
      <c r="G12" s="146">
        <v>1562.4948234900003</v>
      </c>
      <c r="H12" s="146">
        <v>-131.17603050999969</v>
      </c>
      <c r="I12" s="146">
        <v>-7.745072202204863</v>
      </c>
      <c r="J12" s="146">
        <v>-275.92755550999982</v>
      </c>
      <c r="K12" s="146">
        <v>-15.008931498108129</v>
      </c>
      <c r="L12" s="146">
        <v>1.9302322640059946</v>
      </c>
    </row>
    <row r="13" spans="1:12">
      <c r="B13" s="512" t="s">
        <v>2986</v>
      </c>
      <c r="C13" s="146">
        <v>12562.309781</v>
      </c>
      <c r="D13" s="146">
        <v>11864.367910999999</v>
      </c>
      <c r="E13" s="146">
        <v>67.302816000000007</v>
      </c>
      <c r="F13" s="146">
        <v>19.682209</v>
      </c>
      <c r="G13" s="146">
        <v>10426.882302080001</v>
      </c>
      <c r="H13" s="146">
        <v>-2135.427478919999</v>
      </c>
      <c r="I13" s="146">
        <v>-16.99868508377137</v>
      </c>
      <c r="J13" s="146">
        <v>-1437.4856089199984</v>
      </c>
      <c r="K13" s="146">
        <v>-12.115989825191106</v>
      </c>
      <c r="L13" s="146">
        <v>12.880877638694285</v>
      </c>
    </row>
    <row r="14" spans="1:12">
      <c r="B14" s="512" t="s">
        <v>2987</v>
      </c>
      <c r="C14" s="146">
        <v>1316.7452940000001</v>
      </c>
      <c r="D14" s="146">
        <v>1394.2963970000001</v>
      </c>
      <c r="E14" s="146">
        <v>61.017125999999998</v>
      </c>
      <c r="F14" s="146">
        <v>32.078248000000002</v>
      </c>
      <c r="G14" s="146">
        <v>1182.5211581099993</v>
      </c>
      <c r="H14" s="146">
        <v>-134.22413589000075</v>
      </c>
      <c r="I14" s="146">
        <v>-10.19362943627887</v>
      </c>
      <c r="J14" s="146">
        <v>-211.77523889000076</v>
      </c>
      <c r="K14" s="146">
        <v>-15.188681498830608</v>
      </c>
      <c r="L14" s="146">
        <v>1.4608307547255455</v>
      </c>
    </row>
    <row r="15" spans="1:12">
      <c r="B15" s="512" t="s">
        <v>3027</v>
      </c>
      <c r="C15" s="146">
        <v>749.75852699999996</v>
      </c>
      <c r="D15" s="146">
        <v>763.22900700000002</v>
      </c>
      <c r="E15" s="146">
        <v>24.462330999999999</v>
      </c>
      <c r="F15" s="146">
        <v>6.4116239999999998</v>
      </c>
      <c r="G15" s="146">
        <v>554.73967719999985</v>
      </c>
      <c r="H15" s="146">
        <v>-195.01884980000011</v>
      </c>
      <c r="I15" s="146">
        <v>-26.010887876170845</v>
      </c>
      <c r="J15" s="146">
        <v>-208.48932980000018</v>
      </c>
      <c r="K15" s="146">
        <v>-27.316746073305382</v>
      </c>
      <c r="L15" s="146">
        <v>0.6852991811288156</v>
      </c>
    </row>
    <row r="16" spans="1:12">
      <c r="B16" s="512" t="s">
        <v>4522</v>
      </c>
      <c r="C16" s="146">
        <v>3254.1940169999998</v>
      </c>
      <c r="D16" s="146">
        <v>4228.9988350000003</v>
      </c>
      <c r="E16" s="146">
        <v>0.10402515</v>
      </c>
      <c r="F16" s="146">
        <v>5.1370000000000001E-3</v>
      </c>
      <c r="G16" s="146">
        <v>3079.2796128600012</v>
      </c>
      <c r="H16" s="146">
        <v>-174.91440413999862</v>
      </c>
      <c r="I16" s="146">
        <v>-5.3750453484408407</v>
      </c>
      <c r="J16" s="146">
        <v>-1149.7192221399991</v>
      </c>
      <c r="K16" s="146">
        <v>-27.186558024672504</v>
      </c>
      <c r="L16" s="146">
        <v>3.8039965120411177</v>
      </c>
    </row>
    <row r="17" spans="2:12">
      <c r="B17" s="504" t="s">
        <v>4523</v>
      </c>
      <c r="C17" s="146">
        <v>2519.0934619999998</v>
      </c>
      <c r="D17" s="146">
        <v>3375.0174809999999</v>
      </c>
      <c r="E17" s="146">
        <v>0</v>
      </c>
      <c r="F17" s="146">
        <v>0</v>
      </c>
      <c r="G17" s="146">
        <v>2494.6819015300011</v>
      </c>
      <c r="H17" s="146">
        <v>-24.411560469998676</v>
      </c>
      <c r="I17" s="146">
        <v>-0.96906132456941285</v>
      </c>
      <c r="J17" s="146">
        <v>-880.33557946999872</v>
      </c>
      <c r="K17" s="146">
        <v>-26.083882066565177</v>
      </c>
      <c r="L17" s="146">
        <v>3.0818121265896479</v>
      </c>
    </row>
    <row r="18" spans="2:12">
      <c r="B18" s="512" t="s">
        <v>1188</v>
      </c>
      <c r="C18" s="146">
        <v>6871.9143819999999</v>
      </c>
      <c r="D18" s="146">
        <v>7266.3250029999999</v>
      </c>
      <c r="E18" s="146">
        <v>6.2061686499999995</v>
      </c>
      <c r="F18" s="146">
        <v>2.1450580000000001</v>
      </c>
      <c r="G18" s="146">
        <v>6569.4372588599999</v>
      </c>
      <c r="H18" s="146">
        <v>-302.47712314</v>
      </c>
      <c r="I18" s="146">
        <v>-4.4016427784999141</v>
      </c>
      <c r="J18" s="146">
        <v>-696.88774414</v>
      </c>
      <c r="K18" s="146">
        <v>-9.5906492463835651</v>
      </c>
      <c r="L18" s="146">
        <v>8.1155723288038306</v>
      </c>
    </row>
    <row r="19" spans="2:12">
      <c r="B19" s="504" t="s">
        <v>4524</v>
      </c>
      <c r="C19" s="146">
        <v>5578.796139</v>
      </c>
      <c r="D19" s="146">
        <v>5820.0004470000003</v>
      </c>
      <c r="E19" s="146">
        <v>0</v>
      </c>
      <c r="F19" s="146">
        <v>0</v>
      </c>
      <c r="G19" s="146">
        <v>5777.672053459999</v>
      </c>
      <c r="H19" s="146">
        <v>198.87591445999897</v>
      </c>
      <c r="I19" s="146">
        <v>3.5648535903598644</v>
      </c>
      <c r="J19" s="146">
        <v>-42.328393540001343</v>
      </c>
      <c r="K19" s="146">
        <v>-0.72729192936437148</v>
      </c>
      <c r="L19" s="146">
        <v>7.1374630115730628</v>
      </c>
    </row>
    <row r="20" spans="2:12">
      <c r="B20" s="512" t="s">
        <v>4525</v>
      </c>
      <c r="C20" s="146">
        <v>22247.937884999999</v>
      </c>
      <c r="D20" s="146">
        <v>23756.867418999998</v>
      </c>
      <c r="E20" s="146">
        <v>49.092163999999997</v>
      </c>
      <c r="F20" s="146">
        <v>3.554176</v>
      </c>
      <c r="G20" s="146">
        <v>23309.728958920005</v>
      </c>
      <c r="H20" s="146">
        <v>1061.7910739200051</v>
      </c>
      <c r="I20" s="146">
        <v>4.7725370297616916</v>
      </c>
      <c r="J20" s="146">
        <v>-447.13846007999382</v>
      </c>
      <c r="K20" s="146">
        <v>-1.8821440225843349</v>
      </c>
      <c r="L20" s="146">
        <v>28.795737576426095</v>
      </c>
    </row>
    <row r="21" spans="2:12">
      <c r="B21" s="512" t="s">
        <v>69</v>
      </c>
      <c r="C21" s="146">
        <v>14799.595072</v>
      </c>
      <c r="D21" s="146">
        <v>16700.838221999998</v>
      </c>
      <c r="E21" s="146">
        <v>3.1939869999999999</v>
      </c>
      <c r="F21" s="146">
        <v>1.6410769999999999</v>
      </c>
      <c r="G21" s="146">
        <v>14807.820919609974</v>
      </c>
      <c r="H21" s="146">
        <v>8.2258476099741529</v>
      </c>
      <c r="I21" s="146">
        <v>5.5581572130557762E-2</v>
      </c>
      <c r="J21" s="146">
        <v>-1893.0173023900243</v>
      </c>
      <c r="K21" s="146">
        <v>-11.334864018360195</v>
      </c>
      <c r="L21" s="146">
        <v>18.292882170842606</v>
      </c>
    </row>
    <row r="22" spans="2:12">
      <c r="B22" s="504" t="s">
        <v>4526</v>
      </c>
      <c r="C22" s="146">
        <v>14089.291740999999</v>
      </c>
      <c r="D22" s="146">
        <v>15894.680668999999</v>
      </c>
      <c r="E22" s="146">
        <v>0.66790099999999997</v>
      </c>
      <c r="F22" s="146">
        <v>0.66790099999999997</v>
      </c>
      <c r="G22" s="146">
        <v>14406.643416469995</v>
      </c>
      <c r="H22" s="146">
        <v>317.35167546999583</v>
      </c>
      <c r="I22" s="146">
        <v>2.2524317141258341</v>
      </c>
      <c r="J22" s="146">
        <v>-1488.0372525300045</v>
      </c>
      <c r="K22" s="146">
        <v>-9.3618568596485243</v>
      </c>
      <c r="L22" s="146">
        <v>17.797286442451952</v>
      </c>
    </row>
    <row r="23" spans="2:12">
      <c r="B23" s="512" t="s">
        <v>2995</v>
      </c>
      <c r="C23" s="146">
        <v>2640.4519059999998</v>
      </c>
      <c r="D23" s="146">
        <v>2997.1183860000001</v>
      </c>
      <c r="E23" s="146">
        <v>76.826995299999993</v>
      </c>
      <c r="F23" s="146">
        <v>26.773665999999999</v>
      </c>
      <c r="G23" s="146">
        <v>2105.1675062500003</v>
      </c>
      <c r="H23" s="146">
        <v>-535.28439974999947</v>
      </c>
      <c r="I23" s="146">
        <v>-20.272454064914125</v>
      </c>
      <c r="J23" s="146">
        <v>-891.95087974999979</v>
      </c>
      <c r="K23" s="146">
        <v>-29.760281873296673</v>
      </c>
      <c r="L23" s="146">
        <v>2.6006244504699301</v>
      </c>
    </row>
    <row r="24" spans="2:12">
      <c r="B24" s="512" t="s">
        <v>2988</v>
      </c>
      <c r="C24" s="146">
        <v>4206.9578279999996</v>
      </c>
      <c r="D24" s="146">
        <v>4287.7850429999999</v>
      </c>
      <c r="E24" s="146">
        <v>187.043071</v>
      </c>
      <c r="F24" s="146">
        <v>71.704875999999999</v>
      </c>
      <c r="G24" s="146">
        <v>3403.1804294799999</v>
      </c>
      <c r="H24" s="146">
        <v>-803.77739851999968</v>
      </c>
      <c r="I24" s="146">
        <v>-19.105905772821068</v>
      </c>
      <c r="J24" s="146">
        <v>-884.60461351999993</v>
      </c>
      <c r="K24" s="146">
        <v>-20.630805990709732</v>
      </c>
      <c r="L24" s="146">
        <v>4.2041282738739989</v>
      </c>
    </row>
    <row r="25" spans="2:12">
      <c r="B25" s="512" t="s">
        <v>4174</v>
      </c>
      <c r="C25" s="146">
        <v>134.19827900000001</v>
      </c>
      <c r="D25" s="146">
        <v>151.88210599999999</v>
      </c>
      <c r="E25" s="146">
        <v>4.1908779999999997</v>
      </c>
      <c r="F25" s="146">
        <v>1.1615949999999999</v>
      </c>
      <c r="G25" s="146">
        <v>86.55884690000002</v>
      </c>
      <c r="H25" s="146">
        <v>-47.639432099999993</v>
      </c>
      <c r="I25" s="146">
        <v>-35.499286917084824</v>
      </c>
      <c r="J25" s="146">
        <v>-65.323259099999973</v>
      </c>
      <c r="K25" s="146">
        <v>-43.009187073031484</v>
      </c>
      <c r="L25" s="146">
        <v>0.10693070883162807</v>
      </c>
    </row>
    <row r="26" spans="2:12">
      <c r="B26" s="512" t="s">
        <v>4512</v>
      </c>
      <c r="C26" s="146">
        <v>1457.490196</v>
      </c>
      <c r="D26" s="146">
        <v>1660.1889940000001</v>
      </c>
      <c r="E26" s="146">
        <v>27.168597999999999</v>
      </c>
      <c r="F26" s="146">
        <v>11.545763000000001</v>
      </c>
      <c r="G26" s="146">
        <v>1248.1640141699988</v>
      </c>
      <c r="H26" s="146">
        <v>-209.32618183000113</v>
      </c>
      <c r="I26" s="146">
        <v>-14.362098791778161</v>
      </c>
      <c r="J26" s="146">
        <v>-412.02497983000126</v>
      </c>
      <c r="K26" s="146">
        <v>-24.817956348287971</v>
      </c>
      <c r="L26" s="146">
        <v>1.541922836928737</v>
      </c>
    </row>
    <row r="27" spans="2:12">
      <c r="B27" s="512" t="s">
        <v>3268</v>
      </c>
      <c r="C27" s="146">
        <v>448.13946900000002</v>
      </c>
      <c r="D27" s="146">
        <v>649.01404700000001</v>
      </c>
      <c r="E27" s="146">
        <v>14.135204</v>
      </c>
      <c r="F27" s="146">
        <v>1.412239</v>
      </c>
      <c r="G27" s="146">
        <v>245.59034715000001</v>
      </c>
      <c r="H27" s="146">
        <v>-202.54912185000001</v>
      </c>
      <c r="I27" s="146">
        <v>-45.197786818906593</v>
      </c>
      <c r="J27" s="146">
        <v>-403.42369984999999</v>
      </c>
      <c r="K27" s="146">
        <v>-62.159471234064057</v>
      </c>
      <c r="L27" s="146">
        <v>0.30339070867353601</v>
      </c>
    </row>
    <row r="28" spans="2:12">
      <c r="B28" s="503" t="s">
        <v>4430</v>
      </c>
      <c r="C28" s="22">
        <v>85018.123183999996</v>
      </c>
      <c r="D28" s="22">
        <v>91345.296316999986</v>
      </c>
      <c r="E28" s="22">
        <v>592.59068409999986</v>
      </c>
      <c r="F28" s="22">
        <v>197.57840300000001</v>
      </c>
      <c r="G28" s="22">
        <v>80948.539335220004</v>
      </c>
      <c r="H28" s="22">
        <v>-4069.583848779992</v>
      </c>
      <c r="I28" s="22">
        <v>-4.7867251079777633</v>
      </c>
      <c r="J28" s="22">
        <v>-10396.756981779981</v>
      </c>
      <c r="K28" s="22">
        <v>-11.381819755337609</v>
      </c>
      <c r="L28" s="22">
        <v>100</v>
      </c>
    </row>
    <row r="29" spans="2:12">
      <c r="B29" s="504" t="s">
        <v>3977</v>
      </c>
      <c r="C29" s="146">
        <v>10764.249277999999</v>
      </c>
      <c r="D29" s="146">
        <v>17499.459949000004</v>
      </c>
      <c r="E29" s="146">
        <v>0</v>
      </c>
      <c r="F29" s="146">
        <v>0</v>
      </c>
      <c r="G29" s="146">
        <v>7025.7615783200026</v>
      </c>
      <c r="H29" s="146">
        <v>-3738.4876996799967</v>
      </c>
      <c r="I29" s="146">
        <v>-34.730593867987878</v>
      </c>
      <c r="J29" s="146">
        <v>-10473.698370680002</v>
      </c>
      <c r="K29" s="146">
        <v>-59.851551997629016</v>
      </c>
      <c r="L29" s="146"/>
    </row>
    <row r="30" spans="2:12">
      <c r="B30" s="504" t="s">
        <v>4431</v>
      </c>
      <c r="C30" s="146">
        <v>130678.785685</v>
      </c>
      <c r="D30" s="146">
        <v>127465.50111899998</v>
      </c>
      <c r="E30" s="146">
        <v>0</v>
      </c>
      <c r="F30" s="146">
        <v>0</v>
      </c>
      <c r="G30" s="146">
        <v>72747.186077430029</v>
      </c>
      <c r="H30" s="146">
        <v>-57931.599607569966</v>
      </c>
      <c r="I30" s="146">
        <v>-44.331296242079837</v>
      </c>
      <c r="J30" s="146">
        <v>-54718.315041569949</v>
      </c>
      <c r="K30" s="146">
        <v>-42.92794094182841</v>
      </c>
      <c r="L30" s="146"/>
    </row>
    <row r="31" spans="2:12">
      <c r="B31" s="503" t="s">
        <v>4432</v>
      </c>
      <c r="C31" s="22">
        <v>226461.15814700001</v>
      </c>
      <c r="D31" s="22">
        <v>236310.25738499995</v>
      </c>
      <c r="E31" s="22">
        <v>592.59068409999986</v>
      </c>
      <c r="F31" s="22">
        <v>197.57840300000001</v>
      </c>
      <c r="G31" s="22">
        <v>160721.48699097004</v>
      </c>
      <c r="H31" s="22">
        <v>-65739.671156029974</v>
      </c>
      <c r="I31" s="22">
        <v>-29.029115497747814</v>
      </c>
      <c r="J31" s="22">
        <v>-75588.770394029911</v>
      </c>
      <c r="K31" s="22">
        <v>-31.987088174035389</v>
      </c>
      <c r="L31" s="22"/>
    </row>
    <row r="32" spans="2:12">
      <c r="B32" s="503" t="s">
        <v>4433</v>
      </c>
      <c r="C32" s="22">
        <v>54015.650523999997</v>
      </c>
      <c r="D32" s="22">
        <v>59890.672823000001</v>
      </c>
      <c r="E32" s="22">
        <v>4.5170529999999998</v>
      </c>
      <c r="F32" s="22">
        <v>-7.4227000000000001E-2</v>
      </c>
      <c r="G32" s="22">
        <v>53298.050982729997</v>
      </c>
      <c r="H32" s="22">
        <v>-717.59954126999946</v>
      </c>
      <c r="I32" s="22">
        <v>-1.3285030066446368</v>
      </c>
      <c r="J32" s="22">
        <v>-6592.6218402700033</v>
      </c>
      <c r="K32" s="22">
        <v>-11.007760523502114</v>
      </c>
      <c r="L32" s="22"/>
    </row>
    <row r="33" spans="2:12">
      <c r="B33" s="513" t="s">
        <v>4434</v>
      </c>
      <c r="C33" s="457">
        <v>280476.80867100001</v>
      </c>
      <c r="D33" s="457">
        <v>296200.93020799995</v>
      </c>
      <c r="E33" s="457">
        <v>597.10773709999989</v>
      </c>
      <c r="F33" s="457">
        <v>197.504176</v>
      </c>
      <c r="G33" s="457">
        <v>214019.53797370003</v>
      </c>
      <c r="H33" s="457">
        <v>-66457.270697299973</v>
      </c>
      <c r="I33" s="457">
        <v>-23.694390638640826</v>
      </c>
      <c r="J33" s="457">
        <v>-82181.392234299914</v>
      </c>
      <c r="K33" s="457">
        <v>-27.745149948242908</v>
      </c>
      <c r="L33" s="457"/>
    </row>
    <row r="34" spans="2:12" ht="153" customHeight="1">
      <c r="B34" s="763" t="s">
        <v>5846</v>
      </c>
      <c r="C34" s="763"/>
      <c r="D34" s="763"/>
      <c r="E34" s="763"/>
      <c r="F34" s="763"/>
      <c r="G34" s="763"/>
      <c r="H34" s="763"/>
      <c r="I34" s="763"/>
      <c r="J34" s="763"/>
      <c r="K34" s="763"/>
      <c r="L34" s="763"/>
    </row>
    <row r="35" spans="2:12"/>
  </sheetData>
  <mergeCells count="7">
    <mergeCell ref="B3:L3"/>
    <mergeCell ref="B34:L34"/>
    <mergeCell ref="B4:B6"/>
    <mergeCell ref="F4:F5"/>
    <mergeCell ref="H4:I4"/>
    <mergeCell ref="J4:K4"/>
    <mergeCell ref="L4:L6"/>
  </mergeCells>
  <pageMargins left="0.7" right="0.7" top="0.75" bottom="0.75" header="0.3" footer="0.3"/>
  <ignoredErrors>
    <ignoredError sqref="C6:G6" numberStoredAsText="1"/>
  </ignoredErrors>
  <drawing r:id="rId1"/>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2336B-81D2-4DB6-971D-396298910B62}">
  <sheetPr codeName="Folha245">
    <tabColor rgb="FF0035BA"/>
  </sheetPr>
  <dimension ref="A1:F1003"/>
  <sheetViews>
    <sheetView showGridLines="0" workbookViewId="0">
      <selection activeCell="B3" sqref="B3:E3"/>
    </sheetView>
  </sheetViews>
  <sheetFormatPr baseColWidth="10" defaultColWidth="0" defaultRowHeight="15" zeroHeight="1"/>
  <cols>
    <col min="1" max="1" width="8.6640625" customWidth="1"/>
    <col min="2" max="2" width="39.1640625" customWidth="1"/>
    <col min="3" max="3" width="38.1640625" customWidth="1"/>
    <col min="4" max="4" width="28" style="1" customWidth="1"/>
    <col min="5" max="5" width="16.1640625" customWidth="1"/>
    <col min="6" max="6" width="8.6640625" customWidth="1"/>
    <col min="7" max="16384" width="8.6640625" hidden="1"/>
  </cols>
  <sheetData>
    <row r="1" spans="1:5" ht="100" customHeight="1">
      <c r="A1" s="42" t="s">
        <v>50</v>
      </c>
    </row>
    <row r="2" spans="1:5" s="9" customFormat="1" ht="16">
      <c r="B2" s="9" t="s">
        <v>5434</v>
      </c>
    </row>
    <row r="3" spans="1:5" s="10" customFormat="1" ht="12" customHeight="1">
      <c r="B3" s="790" t="s">
        <v>108</v>
      </c>
      <c r="C3" s="790"/>
      <c r="D3" s="790"/>
      <c r="E3" s="790"/>
    </row>
    <row r="4" spans="1:5" ht="30" customHeight="1">
      <c r="B4" s="514" t="s">
        <v>4527</v>
      </c>
      <c r="C4" s="514" t="s">
        <v>4528</v>
      </c>
      <c r="D4" s="514" t="s">
        <v>4529</v>
      </c>
      <c r="E4" s="514" t="s">
        <v>322</v>
      </c>
    </row>
    <row r="5" spans="1:5">
      <c r="B5" s="515" t="s">
        <v>4530</v>
      </c>
      <c r="C5" s="516"/>
      <c r="D5" s="515"/>
      <c r="E5" s="517">
        <v>35707607206.789993</v>
      </c>
    </row>
    <row r="6" spans="1:5">
      <c r="B6" s="518" t="s">
        <v>4531</v>
      </c>
      <c r="C6" s="519"/>
      <c r="D6" s="518"/>
      <c r="E6" s="520">
        <v>32558060506.569992</v>
      </c>
    </row>
    <row r="7" spans="1:5">
      <c r="B7" s="521" t="s">
        <v>4532</v>
      </c>
      <c r="C7" s="519"/>
      <c r="D7" s="518"/>
      <c r="E7" s="520">
        <v>36628273.109999999</v>
      </c>
    </row>
    <row r="8" spans="1:5">
      <c r="B8" s="522"/>
      <c r="C8" s="523" t="s">
        <v>4533</v>
      </c>
      <c r="D8" s="524" t="s">
        <v>4534</v>
      </c>
      <c r="E8" s="525">
        <v>4568.4799999999996</v>
      </c>
    </row>
    <row r="9" spans="1:5">
      <c r="B9" s="526"/>
      <c r="C9" s="527" t="s">
        <v>4535</v>
      </c>
      <c r="D9" s="549" t="s">
        <v>4536</v>
      </c>
      <c r="E9" s="528">
        <v>193</v>
      </c>
    </row>
    <row r="10" spans="1:5">
      <c r="B10" s="529"/>
      <c r="C10" s="523" t="s">
        <v>3575</v>
      </c>
      <c r="D10" s="530" t="s">
        <v>4537</v>
      </c>
      <c r="E10" s="525">
        <v>12635141.439999999</v>
      </c>
    </row>
    <row r="11" spans="1:5">
      <c r="B11" s="526"/>
      <c r="C11" s="527" t="s">
        <v>330</v>
      </c>
      <c r="D11" s="549" t="s">
        <v>4538</v>
      </c>
      <c r="E11" s="528">
        <v>12585186.17</v>
      </c>
    </row>
    <row r="12" spans="1:5">
      <c r="B12" s="529"/>
      <c r="C12" s="523" t="s">
        <v>330</v>
      </c>
      <c r="D12" s="530" t="s">
        <v>4539</v>
      </c>
      <c r="E12" s="525">
        <v>1200000</v>
      </c>
    </row>
    <row r="13" spans="1:5">
      <c r="B13" s="526"/>
      <c r="C13" s="527" t="s">
        <v>330</v>
      </c>
      <c r="D13" s="549" t="s">
        <v>4540</v>
      </c>
      <c r="E13" s="528">
        <v>657699.75</v>
      </c>
    </row>
    <row r="14" spans="1:5">
      <c r="B14" s="529"/>
      <c r="C14" s="523" t="s">
        <v>330</v>
      </c>
      <c r="D14" s="530" t="s">
        <v>4541</v>
      </c>
      <c r="E14" s="525">
        <v>8390000</v>
      </c>
    </row>
    <row r="15" spans="1:5" ht="26">
      <c r="B15" s="526"/>
      <c r="C15" s="527" t="s">
        <v>4542</v>
      </c>
      <c r="D15" s="549" t="s">
        <v>3127</v>
      </c>
      <c r="E15" s="528">
        <v>383202.32999999996</v>
      </c>
    </row>
    <row r="16" spans="1:5" ht="26">
      <c r="B16" s="529"/>
      <c r="C16" s="523" t="s">
        <v>4543</v>
      </c>
      <c r="D16" s="530" t="s">
        <v>4544</v>
      </c>
      <c r="E16" s="525">
        <v>380000</v>
      </c>
    </row>
    <row r="17" spans="2:5">
      <c r="B17" s="526"/>
      <c r="C17" s="527" t="s">
        <v>4545</v>
      </c>
      <c r="D17" s="549" t="s">
        <v>4546</v>
      </c>
      <c r="E17" s="528">
        <v>42660.979999999996</v>
      </c>
    </row>
    <row r="18" spans="2:5">
      <c r="B18" s="529"/>
      <c r="C18" s="523" t="s">
        <v>330</v>
      </c>
      <c r="D18" s="549" t="s">
        <v>4547</v>
      </c>
      <c r="E18" s="525">
        <v>84331.33</v>
      </c>
    </row>
    <row r="19" spans="2:5">
      <c r="B19" s="526"/>
      <c r="C19" s="527" t="s">
        <v>4548</v>
      </c>
      <c r="D19" s="549" t="s">
        <v>4549</v>
      </c>
      <c r="E19" s="528">
        <v>69000</v>
      </c>
    </row>
    <row r="20" spans="2:5" ht="26">
      <c r="B20" s="529"/>
      <c r="C20" s="523" t="s">
        <v>330</v>
      </c>
      <c r="D20" s="530" t="s">
        <v>4550</v>
      </c>
      <c r="E20" s="525">
        <v>19200</v>
      </c>
    </row>
    <row r="21" spans="2:5">
      <c r="B21" s="526"/>
      <c r="C21" s="527" t="s">
        <v>330</v>
      </c>
      <c r="D21" s="549" t="s">
        <v>4551</v>
      </c>
      <c r="E21" s="528">
        <v>39532.699999999997</v>
      </c>
    </row>
    <row r="22" spans="2:5">
      <c r="B22" s="529"/>
      <c r="C22" s="523" t="s">
        <v>4552</v>
      </c>
      <c r="D22" s="530" t="s">
        <v>4553</v>
      </c>
      <c r="E22" s="525">
        <v>28778.36</v>
      </c>
    </row>
    <row r="23" spans="2:5" ht="39">
      <c r="B23" s="529"/>
      <c r="C23" s="523"/>
      <c r="D23" s="530" t="s">
        <v>4554</v>
      </c>
      <c r="E23" s="525">
        <v>5399.36</v>
      </c>
    </row>
    <row r="24" spans="2:5" ht="26">
      <c r="B24" s="529"/>
      <c r="C24" s="523"/>
      <c r="D24" s="530" t="s">
        <v>4555</v>
      </c>
      <c r="E24" s="525">
        <v>40593.279999999999</v>
      </c>
    </row>
    <row r="25" spans="2:5" ht="26">
      <c r="B25" s="529"/>
      <c r="C25" s="523" t="s">
        <v>4556</v>
      </c>
      <c r="D25" s="530" t="s">
        <v>4557</v>
      </c>
      <c r="E25" s="525">
        <v>62785.93</v>
      </c>
    </row>
    <row r="26" spans="2:5">
      <c r="B26" s="518" t="s">
        <v>4558</v>
      </c>
      <c r="C26" s="519"/>
      <c r="D26" s="518"/>
      <c r="E26" s="520">
        <v>1101490102.3299999</v>
      </c>
    </row>
    <row r="27" spans="2:5">
      <c r="B27" s="531" t="s">
        <v>4559</v>
      </c>
      <c r="C27" s="532"/>
      <c r="D27" s="533"/>
      <c r="E27" s="525">
        <v>1037018705.34</v>
      </c>
    </row>
    <row r="28" spans="2:5" ht="26">
      <c r="B28" s="529"/>
      <c r="C28" s="523" t="s">
        <v>4560</v>
      </c>
      <c r="D28" s="550"/>
      <c r="E28" s="525">
        <v>3917797.66</v>
      </c>
    </row>
    <row r="29" spans="2:5">
      <c r="B29" s="526"/>
      <c r="C29" s="527" t="s">
        <v>4561</v>
      </c>
      <c r="D29" s="549"/>
      <c r="E29" s="528">
        <v>690</v>
      </c>
    </row>
    <row r="30" spans="2:5">
      <c r="B30" s="529"/>
      <c r="C30" s="523" t="s">
        <v>4562</v>
      </c>
      <c r="D30" s="530"/>
      <c r="E30" s="525">
        <v>75000</v>
      </c>
    </row>
    <row r="31" spans="2:5">
      <c r="B31" s="526"/>
      <c r="C31" s="527" t="s">
        <v>4533</v>
      </c>
      <c r="D31" s="549"/>
      <c r="E31" s="528">
        <v>236.73000000000002</v>
      </c>
    </row>
    <row r="32" spans="2:5">
      <c r="B32" s="529"/>
      <c r="C32" s="523" t="s">
        <v>4563</v>
      </c>
      <c r="D32" s="530"/>
      <c r="E32" s="525">
        <v>1758524.1</v>
      </c>
    </row>
    <row r="33" spans="2:5">
      <c r="B33" s="526"/>
      <c r="C33" s="527" t="s">
        <v>4564</v>
      </c>
      <c r="D33" s="549"/>
      <c r="E33" s="528">
        <v>79535.399999999994</v>
      </c>
    </row>
    <row r="34" spans="2:5">
      <c r="B34" s="529"/>
      <c r="C34" s="523" t="s">
        <v>4565</v>
      </c>
      <c r="D34" s="530"/>
      <c r="E34" s="525">
        <v>1015987.48</v>
      </c>
    </row>
    <row r="35" spans="2:5" ht="26">
      <c r="B35" s="526"/>
      <c r="C35" s="527" t="s">
        <v>4566</v>
      </c>
      <c r="D35" s="549"/>
      <c r="E35" s="528">
        <v>1942</v>
      </c>
    </row>
    <row r="36" spans="2:5">
      <c r="B36" s="529"/>
      <c r="C36" s="523" t="s">
        <v>4567</v>
      </c>
      <c r="D36" s="530"/>
      <c r="E36" s="525">
        <v>10000</v>
      </c>
    </row>
    <row r="37" spans="2:5" ht="26">
      <c r="B37" s="526"/>
      <c r="C37" s="527" t="s">
        <v>4568</v>
      </c>
      <c r="D37" s="549"/>
      <c r="E37" s="528">
        <v>1361900.78</v>
      </c>
    </row>
    <row r="38" spans="2:5" ht="26">
      <c r="B38" s="529"/>
      <c r="C38" s="523" t="s">
        <v>4569</v>
      </c>
      <c r="D38" s="530"/>
      <c r="E38" s="525">
        <v>96976.91</v>
      </c>
    </row>
    <row r="39" spans="2:5">
      <c r="B39" s="526"/>
      <c r="C39" s="527" t="s">
        <v>4570</v>
      </c>
      <c r="D39" s="549"/>
      <c r="E39" s="528">
        <v>30585.24</v>
      </c>
    </row>
    <row r="40" spans="2:5">
      <c r="B40" s="529"/>
      <c r="C40" s="523" t="s">
        <v>4571</v>
      </c>
      <c r="D40" s="530"/>
      <c r="E40" s="525">
        <v>48322.86</v>
      </c>
    </row>
    <row r="41" spans="2:5">
      <c r="B41" s="526"/>
      <c r="C41" s="527" t="s">
        <v>4572</v>
      </c>
      <c r="D41" s="549"/>
      <c r="E41" s="528">
        <v>71300</v>
      </c>
    </row>
    <row r="42" spans="2:5">
      <c r="B42" s="529"/>
      <c r="C42" s="523" t="s">
        <v>4573</v>
      </c>
      <c r="D42" s="530"/>
      <c r="E42" s="525">
        <v>38675</v>
      </c>
    </row>
    <row r="43" spans="2:5">
      <c r="B43" s="526"/>
      <c r="C43" s="527" t="s">
        <v>4574</v>
      </c>
      <c r="D43" s="549"/>
      <c r="E43" s="528">
        <v>54195730.220000006</v>
      </c>
    </row>
    <row r="44" spans="2:5">
      <c r="B44" s="529"/>
      <c r="C44" s="523" t="s">
        <v>4575</v>
      </c>
      <c r="D44" s="530"/>
      <c r="E44" s="525">
        <v>1890</v>
      </c>
    </row>
    <row r="45" spans="2:5">
      <c r="B45" s="526"/>
      <c r="C45" s="527" t="s">
        <v>4576</v>
      </c>
      <c r="D45" s="549"/>
      <c r="E45" s="528">
        <v>5495143</v>
      </c>
    </row>
    <row r="46" spans="2:5" ht="26">
      <c r="B46" s="529"/>
      <c r="C46" s="523" t="s">
        <v>4577</v>
      </c>
      <c r="D46" s="530"/>
      <c r="E46" s="525">
        <v>12000</v>
      </c>
    </row>
    <row r="47" spans="2:5">
      <c r="B47" s="526"/>
      <c r="C47" s="527" t="s">
        <v>4578</v>
      </c>
      <c r="D47" s="549"/>
      <c r="E47" s="528">
        <v>9270814.4400000013</v>
      </c>
    </row>
    <row r="48" spans="2:5">
      <c r="B48" s="529"/>
      <c r="C48" s="523" t="s">
        <v>4579</v>
      </c>
      <c r="D48" s="530"/>
      <c r="E48" s="525">
        <v>1192976.1299999999</v>
      </c>
    </row>
    <row r="49" spans="2:5">
      <c r="B49" s="526"/>
      <c r="C49" s="527" t="s">
        <v>3579</v>
      </c>
      <c r="D49" s="549"/>
      <c r="E49" s="528">
        <v>186061888.31</v>
      </c>
    </row>
    <row r="50" spans="2:5">
      <c r="B50" s="529"/>
      <c r="C50" s="523" t="s">
        <v>4580</v>
      </c>
      <c r="D50" s="530"/>
      <c r="E50" s="525">
        <v>738</v>
      </c>
    </row>
    <row r="51" spans="2:5">
      <c r="B51" s="526"/>
      <c r="C51" s="527" t="s">
        <v>4581</v>
      </c>
      <c r="D51" s="549"/>
      <c r="E51" s="528">
        <v>7624.36</v>
      </c>
    </row>
    <row r="52" spans="2:5">
      <c r="B52" s="529"/>
      <c r="C52" s="523" t="s">
        <v>3575</v>
      </c>
      <c r="D52" s="530"/>
      <c r="E52" s="525">
        <v>612744750.52999997</v>
      </c>
    </row>
    <row r="53" spans="2:5">
      <c r="B53" s="526"/>
      <c r="C53" s="527" t="s">
        <v>4582</v>
      </c>
      <c r="D53" s="549"/>
      <c r="E53" s="528">
        <v>1796643.57</v>
      </c>
    </row>
    <row r="54" spans="2:5">
      <c r="B54" s="529"/>
      <c r="C54" s="523" t="s">
        <v>4583</v>
      </c>
      <c r="D54" s="530"/>
      <c r="E54" s="525">
        <v>11006839.379999999</v>
      </c>
    </row>
    <row r="55" spans="2:5">
      <c r="B55" s="526"/>
      <c r="C55" s="527" t="s">
        <v>4584</v>
      </c>
      <c r="D55" s="549"/>
      <c r="E55" s="528">
        <v>229721.83000000002</v>
      </c>
    </row>
    <row r="56" spans="2:5">
      <c r="B56" s="529"/>
      <c r="C56" s="523" t="s">
        <v>4585</v>
      </c>
      <c r="D56" s="530"/>
      <c r="E56" s="525">
        <v>1626756.96</v>
      </c>
    </row>
    <row r="57" spans="2:5" ht="26">
      <c r="B57" s="526"/>
      <c r="C57" s="527" t="s">
        <v>4586</v>
      </c>
      <c r="D57" s="549"/>
      <c r="E57" s="528">
        <v>410713.22000000003</v>
      </c>
    </row>
    <row r="58" spans="2:5" ht="26">
      <c r="B58" s="529"/>
      <c r="C58" s="523" t="s">
        <v>4587</v>
      </c>
      <c r="D58" s="530"/>
      <c r="E58" s="525">
        <v>13086684.609999999</v>
      </c>
    </row>
    <row r="59" spans="2:5">
      <c r="B59" s="526"/>
      <c r="C59" s="527" t="s">
        <v>4588</v>
      </c>
      <c r="D59" s="549"/>
      <c r="E59" s="528">
        <v>4909223.92</v>
      </c>
    </row>
    <row r="60" spans="2:5">
      <c r="B60" s="529"/>
      <c r="C60" s="523" t="s">
        <v>326</v>
      </c>
      <c r="D60" s="530"/>
      <c r="E60" s="525">
        <v>1211519.1399999999</v>
      </c>
    </row>
    <row r="61" spans="2:5">
      <c r="B61" s="526"/>
      <c r="C61" s="527" t="s">
        <v>4589</v>
      </c>
      <c r="D61" s="549"/>
      <c r="E61" s="528">
        <v>4253496.9000000004</v>
      </c>
    </row>
    <row r="62" spans="2:5">
      <c r="B62" s="529"/>
      <c r="C62" s="523" t="s">
        <v>4590</v>
      </c>
      <c r="D62" s="530"/>
      <c r="E62" s="525">
        <v>21000</v>
      </c>
    </row>
    <row r="63" spans="2:5">
      <c r="B63" s="526"/>
      <c r="C63" s="527" t="s">
        <v>4591</v>
      </c>
      <c r="D63" s="549"/>
      <c r="E63" s="528">
        <v>7500</v>
      </c>
    </row>
    <row r="64" spans="2:5">
      <c r="B64" s="529"/>
      <c r="C64" s="523" t="s">
        <v>4545</v>
      </c>
      <c r="D64" s="530"/>
      <c r="E64" s="525">
        <v>100253700.32000002</v>
      </c>
    </row>
    <row r="65" spans="2:5">
      <c r="B65" s="526"/>
      <c r="C65" s="527" t="s">
        <v>4548</v>
      </c>
      <c r="D65" s="549"/>
      <c r="E65" s="528">
        <v>15322424.620000001</v>
      </c>
    </row>
    <row r="66" spans="2:5">
      <c r="B66" s="529"/>
      <c r="C66" s="523" t="s">
        <v>4592</v>
      </c>
      <c r="D66" s="530"/>
      <c r="E66" s="525">
        <v>105925.87</v>
      </c>
    </row>
    <row r="67" spans="2:5" ht="26">
      <c r="B67" s="526"/>
      <c r="C67" s="527" t="s">
        <v>4593</v>
      </c>
      <c r="D67" s="549"/>
      <c r="E67" s="528">
        <v>19321.269999999997</v>
      </c>
    </row>
    <row r="68" spans="2:5">
      <c r="B68" s="529"/>
      <c r="C68" s="523" t="s">
        <v>4594</v>
      </c>
      <c r="D68" s="530"/>
      <c r="E68" s="525">
        <v>22286.78</v>
      </c>
    </row>
    <row r="69" spans="2:5">
      <c r="B69" s="526"/>
      <c r="C69" s="527" t="s">
        <v>4595</v>
      </c>
      <c r="D69" s="549"/>
      <c r="E69" s="528">
        <v>28544</v>
      </c>
    </row>
    <row r="70" spans="2:5">
      <c r="B70" s="529"/>
      <c r="C70" s="523" t="s">
        <v>160</v>
      </c>
      <c r="D70" s="530"/>
      <c r="E70" s="525">
        <v>28958.05</v>
      </c>
    </row>
    <row r="71" spans="2:5">
      <c r="B71" s="526"/>
      <c r="C71" s="527" t="s">
        <v>4596</v>
      </c>
      <c r="D71" s="549"/>
      <c r="E71" s="528">
        <v>34478.339999999997</v>
      </c>
    </row>
    <row r="72" spans="2:5">
      <c r="B72" s="529"/>
      <c r="C72" s="523" t="s">
        <v>4597</v>
      </c>
      <c r="D72" s="530"/>
      <c r="E72" s="525">
        <v>3925.41</v>
      </c>
    </row>
    <row r="73" spans="2:5">
      <c r="B73" s="526"/>
      <c r="C73" s="527" t="s">
        <v>4598</v>
      </c>
      <c r="D73" s="549"/>
      <c r="E73" s="528">
        <v>2500</v>
      </c>
    </row>
    <row r="74" spans="2:5" ht="26">
      <c r="B74" s="529"/>
      <c r="C74" s="523" t="s">
        <v>4599</v>
      </c>
      <c r="D74" s="530"/>
      <c r="E74" s="525">
        <v>60887.24</v>
      </c>
    </row>
    <row r="75" spans="2:5">
      <c r="B75" s="526"/>
      <c r="C75" s="527" t="s">
        <v>4600</v>
      </c>
      <c r="D75" s="549"/>
      <c r="E75" s="528">
        <v>749.34</v>
      </c>
    </row>
    <row r="76" spans="2:5">
      <c r="B76" s="529"/>
      <c r="C76" s="523" t="s">
        <v>4601</v>
      </c>
      <c r="D76" s="530"/>
      <c r="E76" s="525">
        <v>84510.53</v>
      </c>
    </row>
    <row r="77" spans="2:5">
      <c r="B77" s="526"/>
      <c r="C77" s="527" t="s">
        <v>4602</v>
      </c>
      <c r="D77" s="549"/>
      <c r="E77" s="528">
        <v>17631.939999999999</v>
      </c>
    </row>
    <row r="78" spans="2:5">
      <c r="B78" s="526"/>
      <c r="C78" s="527" t="s">
        <v>3402</v>
      </c>
      <c r="D78" s="549"/>
      <c r="E78" s="528">
        <v>87926.87</v>
      </c>
    </row>
    <row r="79" spans="2:5">
      <c r="B79" s="526"/>
      <c r="C79" s="527" t="s">
        <v>4603</v>
      </c>
      <c r="D79" s="549"/>
      <c r="E79" s="528">
        <v>8850</v>
      </c>
    </row>
    <row r="80" spans="2:5">
      <c r="B80" s="526"/>
      <c r="C80" s="527" t="s">
        <v>4604</v>
      </c>
      <c r="D80" s="549"/>
      <c r="E80" s="528">
        <v>38549.14</v>
      </c>
    </row>
    <row r="81" spans="2:5">
      <c r="B81" s="526"/>
      <c r="C81" s="527" t="s">
        <v>4605</v>
      </c>
      <c r="D81" s="549"/>
      <c r="E81" s="528">
        <v>60000</v>
      </c>
    </row>
    <row r="82" spans="2:5">
      <c r="B82" s="526"/>
      <c r="C82" s="527" t="s">
        <v>4606</v>
      </c>
      <c r="D82" s="549"/>
      <c r="E82" s="528">
        <v>240</v>
      </c>
    </row>
    <row r="83" spans="2:5">
      <c r="B83" s="526"/>
      <c r="C83" s="527" t="s">
        <v>3222</v>
      </c>
      <c r="D83" s="549"/>
      <c r="E83" s="528">
        <v>708837.56</v>
      </c>
    </row>
    <row r="84" spans="2:5">
      <c r="B84" s="526"/>
      <c r="C84" s="527" t="s">
        <v>4607</v>
      </c>
      <c r="D84" s="549"/>
      <c r="E84" s="528">
        <v>143075</v>
      </c>
    </row>
    <row r="85" spans="2:5">
      <c r="B85" s="526"/>
      <c r="C85" s="527" t="s">
        <v>4608</v>
      </c>
      <c r="D85" s="549"/>
      <c r="E85" s="528">
        <v>315000</v>
      </c>
    </row>
    <row r="86" spans="2:5">
      <c r="B86" s="526"/>
      <c r="C86" s="527" t="s">
        <v>4609</v>
      </c>
      <c r="D86" s="549"/>
      <c r="E86" s="528">
        <v>28319.07</v>
      </c>
    </row>
    <row r="87" spans="2:5">
      <c r="B87" s="526"/>
      <c r="C87" s="527" t="s">
        <v>4610</v>
      </c>
      <c r="D87" s="549"/>
      <c r="E87" s="528">
        <v>10541.36</v>
      </c>
    </row>
    <row r="88" spans="2:5">
      <c r="B88" s="526"/>
      <c r="C88" s="527" t="s">
        <v>4611</v>
      </c>
      <c r="D88" s="549"/>
      <c r="E88" s="528">
        <v>34131</v>
      </c>
    </row>
    <row r="89" spans="2:5">
      <c r="B89" s="526"/>
      <c r="C89" s="527" t="s">
        <v>4612</v>
      </c>
      <c r="D89" s="549"/>
      <c r="E89" s="528">
        <v>15465.31</v>
      </c>
    </row>
    <row r="90" spans="2:5">
      <c r="B90" s="526"/>
      <c r="C90" s="527" t="s">
        <v>4613</v>
      </c>
      <c r="D90" s="549"/>
      <c r="E90" s="528">
        <v>22532</v>
      </c>
    </row>
    <row r="91" spans="2:5">
      <c r="B91" s="526"/>
      <c r="C91" s="527" t="s">
        <v>4614</v>
      </c>
      <c r="D91" s="549"/>
      <c r="E91" s="528">
        <v>34899</v>
      </c>
    </row>
    <row r="92" spans="2:5">
      <c r="B92" s="526"/>
      <c r="C92" s="527" t="s">
        <v>4556</v>
      </c>
      <c r="D92" s="549"/>
      <c r="E92" s="528">
        <v>510222.33000000007</v>
      </c>
    </row>
    <row r="93" spans="2:5">
      <c r="B93" s="526"/>
      <c r="C93" s="527" t="s">
        <v>4615</v>
      </c>
      <c r="D93" s="549"/>
      <c r="E93" s="528">
        <v>49566.159999999996</v>
      </c>
    </row>
    <row r="94" spans="2:5">
      <c r="B94" s="526"/>
      <c r="C94" s="527" t="s">
        <v>4616</v>
      </c>
      <c r="D94" s="549"/>
      <c r="E94" s="528">
        <v>24053</v>
      </c>
    </row>
    <row r="95" spans="2:5">
      <c r="B95" s="526"/>
      <c r="C95" s="527" t="s">
        <v>4617</v>
      </c>
      <c r="D95" s="549"/>
      <c r="E95" s="528">
        <v>12029.91</v>
      </c>
    </row>
    <row r="96" spans="2:5">
      <c r="B96" s="526"/>
      <c r="C96" s="527" t="s">
        <v>4618</v>
      </c>
      <c r="D96" s="549"/>
      <c r="E96" s="528">
        <v>35391.47</v>
      </c>
    </row>
    <row r="97" spans="2:5">
      <c r="B97" s="526"/>
      <c r="C97" s="527" t="s">
        <v>4619</v>
      </c>
      <c r="D97" s="549"/>
      <c r="E97" s="528">
        <v>93021.739999999991</v>
      </c>
    </row>
    <row r="98" spans="2:5">
      <c r="B98" s="526"/>
      <c r="C98" s="527" t="s">
        <v>4620</v>
      </c>
      <c r="D98" s="549"/>
      <c r="E98" s="528">
        <v>390247.85</v>
      </c>
    </row>
    <row r="99" spans="2:5" ht="26">
      <c r="B99" s="526"/>
      <c r="C99" s="527" t="s">
        <v>4621</v>
      </c>
      <c r="D99" s="549"/>
      <c r="E99" s="528">
        <v>2301834.1800000002</v>
      </c>
    </row>
    <row r="100" spans="2:5">
      <c r="B100" s="526"/>
      <c r="C100" s="527" t="s">
        <v>4622</v>
      </c>
      <c r="D100" s="549"/>
      <c r="E100" s="528">
        <v>57000</v>
      </c>
    </row>
    <row r="101" spans="2:5">
      <c r="B101" s="531" t="s">
        <v>4623</v>
      </c>
      <c r="C101" s="532"/>
      <c r="D101" s="533"/>
      <c r="E101" s="525">
        <v>64471396.989999987</v>
      </c>
    </row>
    <row r="102" spans="2:5">
      <c r="B102" s="529"/>
      <c r="C102" s="523" t="s">
        <v>4624</v>
      </c>
      <c r="D102" s="550"/>
      <c r="E102" s="525">
        <v>1100134.95</v>
      </c>
    </row>
    <row r="103" spans="2:5">
      <c r="B103" s="526"/>
      <c r="C103" s="527" t="s">
        <v>4625</v>
      </c>
      <c r="D103" s="549"/>
      <c r="E103" s="528">
        <v>40263421.189999998</v>
      </c>
    </row>
    <row r="104" spans="2:5">
      <c r="B104" s="529"/>
      <c r="C104" s="523" t="s">
        <v>4626</v>
      </c>
      <c r="D104" s="530"/>
      <c r="E104" s="525">
        <v>19371637.209999993</v>
      </c>
    </row>
    <row r="105" spans="2:5">
      <c r="B105" s="526"/>
      <c r="C105" s="527" t="s">
        <v>4545</v>
      </c>
      <c r="D105" s="549"/>
      <c r="E105" s="528">
        <v>1279212.1599999999</v>
      </c>
    </row>
    <row r="106" spans="2:5">
      <c r="B106" s="529"/>
      <c r="C106" s="523" t="s">
        <v>4627</v>
      </c>
      <c r="D106" s="530"/>
      <c r="E106" s="525">
        <v>1302936.55</v>
      </c>
    </row>
    <row r="107" spans="2:5">
      <c r="B107" s="526"/>
      <c r="C107" s="527" t="s">
        <v>4548</v>
      </c>
      <c r="D107" s="549"/>
      <c r="E107" s="528">
        <v>1154054.93</v>
      </c>
    </row>
    <row r="108" spans="2:5">
      <c r="B108" s="521" t="s">
        <v>4461</v>
      </c>
      <c r="C108" s="519"/>
      <c r="D108" s="518"/>
      <c r="E108" s="520">
        <v>369140169.50999999</v>
      </c>
    </row>
    <row r="109" spans="2:5">
      <c r="B109" s="534" t="s">
        <v>1541</v>
      </c>
      <c r="C109" s="535"/>
      <c r="D109" s="522"/>
      <c r="E109" s="525">
        <v>186847045.47</v>
      </c>
    </row>
    <row r="110" spans="2:5">
      <c r="B110" s="529"/>
      <c r="C110" s="523" t="s">
        <v>4533</v>
      </c>
      <c r="D110" s="550"/>
      <c r="E110" s="525">
        <v>12994.31</v>
      </c>
    </row>
    <row r="111" spans="2:5">
      <c r="B111" s="526"/>
      <c r="C111" s="527" t="s">
        <v>4628</v>
      </c>
      <c r="D111" s="549"/>
      <c r="E111" s="528">
        <v>51541.4</v>
      </c>
    </row>
    <row r="112" spans="2:5">
      <c r="B112" s="526"/>
      <c r="C112" s="527" t="s">
        <v>4579</v>
      </c>
      <c r="D112" s="549"/>
      <c r="E112" s="528">
        <v>73998.28</v>
      </c>
    </row>
    <row r="113" spans="2:5" ht="26">
      <c r="B113" s="526"/>
      <c r="C113" s="527" t="s">
        <v>4629</v>
      </c>
      <c r="D113" s="549"/>
      <c r="E113" s="528">
        <v>186367543</v>
      </c>
    </row>
    <row r="114" spans="2:5" ht="26">
      <c r="B114" s="529"/>
      <c r="C114" s="523" t="s">
        <v>4621</v>
      </c>
      <c r="D114" s="550"/>
      <c r="E114" s="525">
        <v>340968.48</v>
      </c>
    </row>
    <row r="115" spans="2:5">
      <c r="B115" s="534" t="s">
        <v>974</v>
      </c>
      <c r="C115" s="535"/>
      <c r="D115" s="522"/>
      <c r="E115" s="525">
        <v>182293124.03999999</v>
      </c>
    </row>
    <row r="116" spans="2:5">
      <c r="B116" s="529"/>
      <c r="C116" s="523" t="s">
        <v>4628</v>
      </c>
      <c r="D116" s="550"/>
      <c r="E116" s="525">
        <v>37653</v>
      </c>
    </row>
    <row r="117" spans="2:5">
      <c r="B117" s="526"/>
      <c r="C117" s="527" t="s">
        <v>4579</v>
      </c>
      <c r="D117" s="549"/>
      <c r="E117" s="528">
        <v>3564.32</v>
      </c>
    </row>
    <row r="118" spans="2:5">
      <c r="B118" s="526"/>
      <c r="C118" s="527" t="s">
        <v>4535</v>
      </c>
      <c r="D118" s="549"/>
      <c r="E118" s="528">
        <v>148295</v>
      </c>
    </row>
    <row r="119" spans="2:5">
      <c r="B119" s="526"/>
      <c r="C119" s="527" t="s">
        <v>3575</v>
      </c>
      <c r="D119" s="549"/>
      <c r="E119" s="528">
        <v>789824.67</v>
      </c>
    </row>
    <row r="120" spans="2:5" ht="26">
      <c r="B120" s="526"/>
      <c r="C120" s="527" t="s">
        <v>4630</v>
      </c>
      <c r="D120" s="549"/>
      <c r="E120" s="528">
        <v>181235924</v>
      </c>
    </row>
    <row r="121" spans="2:5">
      <c r="B121" s="526"/>
      <c r="C121" s="527" t="s">
        <v>4545</v>
      </c>
      <c r="D121" s="549"/>
      <c r="E121" s="528">
        <v>53812.880000000005</v>
      </c>
    </row>
    <row r="122" spans="2:5">
      <c r="B122" s="526"/>
      <c r="C122" s="527" t="s">
        <v>4631</v>
      </c>
      <c r="D122" s="549"/>
      <c r="E122" s="528">
        <v>24050.17</v>
      </c>
    </row>
    <row r="123" spans="2:5">
      <c r="B123" s="521" t="s">
        <v>4632</v>
      </c>
      <c r="C123" s="536"/>
      <c r="D123" s="540"/>
      <c r="E123" s="520">
        <v>4641154057.7200003</v>
      </c>
    </row>
    <row r="124" spans="2:5">
      <c r="B124" s="529"/>
      <c r="C124" s="523" t="s">
        <v>4633</v>
      </c>
      <c r="D124" s="550"/>
      <c r="E124" s="525">
        <v>609</v>
      </c>
    </row>
    <row r="125" spans="2:5">
      <c r="B125" s="526"/>
      <c r="C125" s="527" t="s">
        <v>3205</v>
      </c>
      <c r="D125" s="549"/>
      <c r="E125" s="528">
        <v>2367279.0299999998</v>
      </c>
    </row>
    <row r="126" spans="2:5">
      <c r="B126" s="529"/>
      <c r="C126" s="523" t="s">
        <v>4561</v>
      </c>
      <c r="D126" s="530"/>
      <c r="E126" s="525">
        <v>2519639.87</v>
      </c>
    </row>
    <row r="127" spans="2:5">
      <c r="B127" s="526"/>
      <c r="C127" s="527" t="s">
        <v>4533</v>
      </c>
      <c r="D127" s="549"/>
      <c r="E127" s="528">
        <v>20398.27</v>
      </c>
    </row>
    <row r="128" spans="2:5">
      <c r="B128" s="529"/>
      <c r="C128" s="523" t="s">
        <v>4634</v>
      </c>
      <c r="D128" s="530"/>
      <c r="E128" s="525">
        <v>2024520.6100000003</v>
      </c>
    </row>
    <row r="129" spans="2:5">
      <c r="B129" s="526"/>
      <c r="C129" s="527" t="s">
        <v>4635</v>
      </c>
      <c r="D129" s="549"/>
      <c r="E129" s="528">
        <v>1077821.97</v>
      </c>
    </row>
    <row r="130" spans="2:5">
      <c r="B130" s="529"/>
      <c r="C130" s="523" t="s">
        <v>4564</v>
      </c>
      <c r="D130" s="530"/>
      <c r="E130" s="525">
        <v>1073882.3700000001</v>
      </c>
    </row>
    <row r="131" spans="2:5">
      <c r="B131" s="526"/>
      <c r="C131" s="527" t="s">
        <v>4565</v>
      </c>
      <c r="D131" s="549"/>
      <c r="E131" s="528">
        <v>96060</v>
      </c>
    </row>
    <row r="132" spans="2:5" ht="26">
      <c r="B132" s="529"/>
      <c r="C132" s="523" t="s">
        <v>4636</v>
      </c>
      <c r="D132" s="530"/>
      <c r="E132" s="525">
        <v>548377.14</v>
      </c>
    </row>
    <row r="133" spans="2:5" ht="26">
      <c r="B133" s="526"/>
      <c r="C133" s="527" t="s">
        <v>4637</v>
      </c>
      <c r="D133" s="549"/>
      <c r="E133" s="528">
        <v>449817.04</v>
      </c>
    </row>
    <row r="134" spans="2:5" ht="26">
      <c r="B134" s="529"/>
      <c r="C134" s="523" t="s">
        <v>4638</v>
      </c>
      <c r="D134" s="530"/>
      <c r="E134" s="525">
        <v>145840</v>
      </c>
    </row>
    <row r="135" spans="2:5" ht="26">
      <c r="B135" s="526"/>
      <c r="C135" s="527" t="s">
        <v>4569</v>
      </c>
      <c r="D135" s="549"/>
      <c r="E135" s="528">
        <v>6721998.1399999997</v>
      </c>
    </row>
    <row r="136" spans="2:5">
      <c r="B136" s="529"/>
      <c r="C136" s="523" t="s">
        <v>4570</v>
      </c>
      <c r="D136" s="530"/>
      <c r="E136" s="525">
        <v>1909.36</v>
      </c>
    </row>
    <row r="137" spans="2:5">
      <c r="B137" s="526"/>
      <c r="C137" s="527" t="s">
        <v>4639</v>
      </c>
      <c r="D137" s="549"/>
      <c r="E137" s="528">
        <v>142422.04</v>
      </c>
    </row>
    <row r="138" spans="2:5">
      <c r="B138" s="529"/>
      <c r="C138" s="523" t="s">
        <v>4640</v>
      </c>
      <c r="D138" s="530"/>
      <c r="E138" s="525">
        <v>523366.32</v>
      </c>
    </row>
    <row r="139" spans="2:5">
      <c r="B139" s="526"/>
      <c r="C139" s="527" t="s">
        <v>4641</v>
      </c>
      <c r="D139" s="549"/>
      <c r="E139" s="528">
        <v>194842.21</v>
      </c>
    </row>
    <row r="140" spans="2:5">
      <c r="B140" s="529"/>
      <c r="C140" s="523" t="s">
        <v>4576</v>
      </c>
      <c r="D140" s="530"/>
      <c r="E140" s="525">
        <v>2813</v>
      </c>
    </row>
    <row r="141" spans="2:5">
      <c r="B141" s="526"/>
      <c r="C141" s="527" t="s">
        <v>4642</v>
      </c>
      <c r="D141" s="549"/>
      <c r="E141" s="528">
        <v>16949670.829999998</v>
      </c>
    </row>
    <row r="142" spans="2:5">
      <c r="B142" s="529"/>
      <c r="C142" s="523" t="s">
        <v>4579</v>
      </c>
      <c r="D142" s="530"/>
      <c r="E142" s="525">
        <v>431751.52</v>
      </c>
    </row>
    <row r="143" spans="2:5">
      <c r="B143" s="526"/>
      <c r="C143" s="527" t="s">
        <v>4643</v>
      </c>
      <c r="D143" s="549"/>
      <c r="E143" s="528">
        <v>28511.199999999997</v>
      </c>
    </row>
    <row r="144" spans="2:5">
      <c r="B144" s="529"/>
      <c r="C144" s="523" t="s">
        <v>3579</v>
      </c>
      <c r="D144" s="530"/>
      <c r="E144" s="525">
        <v>487846.37</v>
      </c>
    </row>
    <row r="145" spans="2:5" ht="26">
      <c r="B145" s="526"/>
      <c r="C145" s="527" t="s">
        <v>4644</v>
      </c>
      <c r="D145" s="549"/>
      <c r="E145" s="528">
        <v>5257546.5199999996</v>
      </c>
    </row>
    <row r="146" spans="2:5">
      <c r="B146" s="529"/>
      <c r="C146" s="523" t="s">
        <v>3575</v>
      </c>
      <c r="D146" s="530"/>
      <c r="E146" s="525">
        <v>322388515.40000004</v>
      </c>
    </row>
    <row r="147" spans="2:5">
      <c r="B147" s="526"/>
      <c r="C147" s="527" t="s">
        <v>4582</v>
      </c>
      <c r="D147" s="549"/>
      <c r="E147" s="528">
        <v>17765</v>
      </c>
    </row>
    <row r="148" spans="2:5">
      <c r="B148" s="529"/>
      <c r="C148" s="523" t="s">
        <v>4585</v>
      </c>
      <c r="D148" s="530"/>
      <c r="E148" s="525">
        <v>6209194.4500000002</v>
      </c>
    </row>
    <row r="149" spans="2:5" ht="26">
      <c r="B149" s="526"/>
      <c r="C149" s="527" t="s">
        <v>4586</v>
      </c>
      <c r="D149" s="549"/>
      <c r="E149" s="528">
        <v>61449.880000000005</v>
      </c>
    </row>
    <row r="150" spans="2:5" ht="26">
      <c r="B150" s="529"/>
      <c r="C150" s="523" t="s">
        <v>4587</v>
      </c>
      <c r="D150" s="530"/>
      <c r="E150" s="525">
        <v>3413309.66</v>
      </c>
    </row>
    <row r="151" spans="2:5">
      <c r="B151" s="526"/>
      <c r="C151" s="527" t="s">
        <v>4645</v>
      </c>
      <c r="D151" s="549"/>
      <c r="E151" s="528">
        <v>15691919.629999999</v>
      </c>
    </row>
    <row r="152" spans="2:5">
      <c r="B152" s="529"/>
      <c r="C152" s="523" t="s">
        <v>4589</v>
      </c>
      <c r="D152" s="530"/>
      <c r="E152" s="525">
        <v>165909.56999999998</v>
      </c>
    </row>
    <row r="153" spans="2:5">
      <c r="B153" s="526"/>
      <c r="C153" s="527" t="s">
        <v>4545</v>
      </c>
      <c r="D153" s="549"/>
      <c r="E153" s="528">
        <v>583318.30000000005</v>
      </c>
    </row>
    <row r="154" spans="2:5" ht="26">
      <c r="B154" s="529"/>
      <c r="C154" s="523" t="s">
        <v>306</v>
      </c>
      <c r="D154" s="530"/>
      <c r="E154" s="525">
        <v>14391</v>
      </c>
    </row>
    <row r="155" spans="2:5">
      <c r="B155" s="526"/>
      <c r="C155" s="527" t="s">
        <v>4627</v>
      </c>
      <c r="D155" s="549"/>
      <c r="E155" s="528">
        <v>9100.7999999999993</v>
      </c>
    </row>
    <row r="156" spans="2:5">
      <c r="B156" s="529"/>
      <c r="C156" s="523" t="s">
        <v>4548</v>
      </c>
      <c r="D156" s="530"/>
      <c r="E156" s="525">
        <v>2228481.13</v>
      </c>
    </row>
    <row r="157" spans="2:5">
      <c r="B157" s="526"/>
      <c r="C157" s="527" t="s">
        <v>4646</v>
      </c>
      <c r="D157" s="549"/>
      <c r="E157" s="528">
        <v>764235.48</v>
      </c>
    </row>
    <row r="158" spans="2:5">
      <c r="B158" s="529"/>
      <c r="C158" s="523" t="s">
        <v>4592</v>
      </c>
      <c r="D158" s="530"/>
      <c r="E158" s="525">
        <v>2473462.17</v>
      </c>
    </row>
    <row r="159" spans="2:5">
      <c r="B159" s="526"/>
      <c r="C159" s="527" t="s">
        <v>4594</v>
      </c>
      <c r="D159" s="549"/>
      <c r="E159" s="528">
        <v>7364.32</v>
      </c>
    </row>
    <row r="160" spans="2:5">
      <c r="B160" s="529"/>
      <c r="C160" s="523" t="s">
        <v>4605</v>
      </c>
      <c r="D160" s="530"/>
      <c r="E160" s="525">
        <v>284814.64000000007</v>
      </c>
    </row>
    <row r="161" spans="2:5">
      <c r="B161" s="526"/>
      <c r="C161" s="527" t="s">
        <v>4647</v>
      </c>
      <c r="D161" s="549"/>
      <c r="E161" s="528">
        <v>4242742325.5500007</v>
      </c>
    </row>
    <row r="162" spans="2:5">
      <c r="B162" s="529"/>
      <c r="C162" s="523" t="s">
        <v>3222</v>
      </c>
      <c r="D162" s="530"/>
      <c r="E162" s="525">
        <v>724136</v>
      </c>
    </row>
    <row r="163" spans="2:5">
      <c r="B163" s="526"/>
      <c r="C163" s="527" t="s">
        <v>4607</v>
      </c>
      <c r="D163" s="549"/>
      <c r="E163" s="528">
        <v>76294.19</v>
      </c>
    </row>
    <row r="164" spans="2:5">
      <c r="B164" s="526"/>
      <c r="C164" s="527" t="s">
        <v>4608</v>
      </c>
      <c r="D164" s="549"/>
      <c r="E164" s="528">
        <v>267500</v>
      </c>
    </row>
    <row r="165" spans="2:5">
      <c r="B165" s="526"/>
      <c r="C165" s="527" t="s">
        <v>4612</v>
      </c>
      <c r="D165" s="549"/>
      <c r="E165" s="528">
        <v>34793.800000000003</v>
      </c>
    </row>
    <row r="166" spans="2:5">
      <c r="B166" s="526"/>
      <c r="C166" s="527" t="s">
        <v>4613</v>
      </c>
      <c r="D166" s="549"/>
      <c r="E166" s="528">
        <v>842</v>
      </c>
    </row>
    <row r="167" spans="2:5">
      <c r="B167" s="526"/>
      <c r="C167" s="527" t="s">
        <v>4619</v>
      </c>
      <c r="D167" s="549"/>
      <c r="E167" s="528">
        <v>10000</v>
      </c>
    </row>
    <row r="168" spans="2:5">
      <c r="B168" s="526"/>
      <c r="C168" s="527" t="s">
        <v>4620</v>
      </c>
      <c r="D168" s="549"/>
      <c r="E168" s="528">
        <v>43098.83</v>
      </c>
    </row>
    <row r="169" spans="2:5" ht="26">
      <c r="B169" s="526"/>
      <c r="C169" s="527" t="s">
        <v>4621</v>
      </c>
      <c r="D169" s="549"/>
      <c r="E169" s="528">
        <v>1874913.1099999999</v>
      </c>
    </row>
    <row r="170" spans="2:5">
      <c r="B170" s="521" t="s">
        <v>3061</v>
      </c>
      <c r="C170" s="519"/>
      <c r="D170" s="518"/>
      <c r="E170" s="520">
        <v>11032215175.889999</v>
      </c>
    </row>
    <row r="171" spans="2:5">
      <c r="B171" s="529"/>
      <c r="C171" s="523" t="s">
        <v>4648</v>
      </c>
      <c r="D171" s="550"/>
      <c r="E171" s="525">
        <v>1018644.34</v>
      </c>
    </row>
    <row r="172" spans="2:5">
      <c r="B172" s="526"/>
      <c r="C172" s="527" t="s">
        <v>3577</v>
      </c>
      <c r="D172" s="549"/>
      <c r="E172" s="528">
        <v>11129.7</v>
      </c>
    </row>
    <row r="173" spans="2:5" ht="26">
      <c r="B173" s="529"/>
      <c r="C173" s="523" t="s">
        <v>4649</v>
      </c>
      <c r="D173" s="530"/>
      <c r="E173" s="525">
        <v>725271.67999999993</v>
      </c>
    </row>
    <row r="174" spans="2:5">
      <c r="B174" s="526"/>
      <c r="C174" s="527" t="s">
        <v>4650</v>
      </c>
      <c r="D174" s="549"/>
      <c r="E174" s="528">
        <v>4305</v>
      </c>
    </row>
    <row r="175" spans="2:5">
      <c r="B175" s="529"/>
      <c r="C175" s="523" t="s">
        <v>4533</v>
      </c>
      <c r="D175" s="530"/>
      <c r="E175" s="525">
        <v>481.34</v>
      </c>
    </row>
    <row r="176" spans="2:5">
      <c r="B176" s="526"/>
      <c r="C176" s="527" t="s">
        <v>4635</v>
      </c>
      <c r="D176" s="549"/>
      <c r="E176" s="528">
        <v>2408.27</v>
      </c>
    </row>
    <row r="177" spans="2:5">
      <c r="B177" s="529"/>
      <c r="C177" s="523" t="s">
        <v>4651</v>
      </c>
      <c r="D177" s="530"/>
      <c r="E177" s="525">
        <v>53534.41</v>
      </c>
    </row>
    <row r="178" spans="2:5">
      <c r="B178" s="526"/>
      <c r="C178" s="527" t="s">
        <v>4652</v>
      </c>
      <c r="D178" s="549"/>
      <c r="E178" s="528">
        <v>214732282.28999999</v>
      </c>
    </row>
    <row r="179" spans="2:5">
      <c r="B179" s="529"/>
      <c r="C179" s="523" t="s">
        <v>4567</v>
      </c>
      <c r="D179" s="530"/>
      <c r="E179" s="525">
        <v>20124.86</v>
      </c>
    </row>
    <row r="180" spans="2:5" ht="26">
      <c r="B180" s="526"/>
      <c r="C180" s="527" t="s">
        <v>4653</v>
      </c>
      <c r="D180" s="549"/>
      <c r="E180" s="528">
        <v>4465.29</v>
      </c>
    </row>
    <row r="181" spans="2:5" ht="26">
      <c r="B181" s="529"/>
      <c r="C181" s="523" t="s">
        <v>4654</v>
      </c>
      <c r="D181" s="530"/>
      <c r="E181" s="525">
        <v>9411.08</v>
      </c>
    </row>
    <row r="182" spans="2:5">
      <c r="B182" s="526"/>
      <c r="C182" s="527" t="s">
        <v>4655</v>
      </c>
      <c r="D182" s="549"/>
      <c r="E182" s="528">
        <v>1884.47</v>
      </c>
    </row>
    <row r="183" spans="2:5" ht="26">
      <c r="B183" s="529"/>
      <c r="C183" s="523" t="s">
        <v>4656</v>
      </c>
      <c r="D183" s="530"/>
      <c r="E183" s="525">
        <v>16907.259999999998</v>
      </c>
    </row>
    <row r="184" spans="2:5">
      <c r="B184" s="526"/>
      <c r="C184" s="527" t="s">
        <v>4657</v>
      </c>
      <c r="D184" s="549"/>
      <c r="E184" s="528">
        <v>18552.37</v>
      </c>
    </row>
    <row r="185" spans="2:5">
      <c r="B185" s="529"/>
      <c r="C185" s="523" t="s">
        <v>4570</v>
      </c>
      <c r="D185" s="530"/>
      <c r="E185" s="525">
        <v>2408.98</v>
      </c>
    </row>
    <row r="186" spans="2:5">
      <c r="B186" s="526"/>
      <c r="C186" s="527" t="s">
        <v>4571</v>
      </c>
      <c r="D186" s="549"/>
      <c r="E186" s="528">
        <v>8112.46</v>
      </c>
    </row>
    <row r="187" spans="2:5">
      <c r="B187" s="529"/>
      <c r="C187" s="523" t="s">
        <v>4658</v>
      </c>
      <c r="D187" s="530"/>
      <c r="E187" s="525">
        <v>26489.05</v>
      </c>
    </row>
    <row r="188" spans="2:5">
      <c r="B188" s="526"/>
      <c r="C188" s="527" t="s">
        <v>4639</v>
      </c>
      <c r="D188" s="549"/>
      <c r="E188" s="528">
        <v>13017.13</v>
      </c>
    </row>
    <row r="189" spans="2:5">
      <c r="B189" s="529"/>
      <c r="C189" s="523" t="s">
        <v>4640</v>
      </c>
      <c r="D189" s="530"/>
      <c r="E189" s="525">
        <v>36962.29</v>
      </c>
    </row>
    <row r="190" spans="2:5">
      <c r="B190" s="526"/>
      <c r="C190" s="527" t="s">
        <v>4659</v>
      </c>
      <c r="D190" s="549"/>
      <c r="E190" s="528">
        <v>26151.68</v>
      </c>
    </row>
    <row r="191" spans="2:5">
      <c r="B191" s="529"/>
      <c r="C191" s="523" t="s">
        <v>4660</v>
      </c>
      <c r="D191" s="530"/>
      <c r="E191" s="525">
        <v>4293.6000000000004</v>
      </c>
    </row>
    <row r="192" spans="2:5">
      <c r="B192" s="526"/>
      <c r="C192" s="527" t="s">
        <v>4575</v>
      </c>
      <c r="D192" s="549"/>
      <c r="E192" s="528">
        <v>5790.15</v>
      </c>
    </row>
    <row r="193" spans="2:5">
      <c r="B193" s="529"/>
      <c r="C193" s="523" t="s">
        <v>4661</v>
      </c>
      <c r="D193" s="530"/>
      <c r="E193" s="525">
        <v>25769.99</v>
      </c>
    </row>
    <row r="194" spans="2:5">
      <c r="B194" s="526"/>
      <c r="C194" s="527" t="s">
        <v>4642</v>
      </c>
      <c r="D194" s="549"/>
      <c r="E194" s="528">
        <v>2968.95</v>
      </c>
    </row>
    <row r="195" spans="2:5">
      <c r="B195" s="529"/>
      <c r="C195" s="523" t="s">
        <v>4662</v>
      </c>
      <c r="D195" s="530"/>
      <c r="E195" s="525">
        <v>95252.88</v>
      </c>
    </row>
    <row r="196" spans="2:5">
      <c r="B196" s="526"/>
      <c r="C196" s="527" t="s">
        <v>4579</v>
      </c>
      <c r="D196" s="549"/>
      <c r="E196" s="528">
        <v>131041.64</v>
      </c>
    </row>
    <row r="197" spans="2:5">
      <c r="B197" s="529"/>
      <c r="C197" s="523" t="s">
        <v>4643</v>
      </c>
      <c r="D197" s="530"/>
      <c r="E197" s="525">
        <v>48240.08</v>
      </c>
    </row>
    <row r="198" spans="2:5">
      <c r="B198" s="526"/>
      <c r="C198" s="527" t="s">
        <v>4624</v>
      </c>
      <c r="D198" s="549"/>
      <c r="E198" s="528">
        <v>2970470.38</v>
      </c>
    </row>
    <row r="199" spans="2:5" ht="26">
      <c r="B199" s="529"/>
      <c r="C199" s="523" t="s">
        <v>4663</v>
      </c>
      <c r="D199" s="530"/>
      <c r="E199" s="525">
        <v>32551.54</v>
      </c>
    </row>
    <row r="200" spans="2:5" ht="26">
      <c r="B200" s="526"/>
      <c r="C200" s="527" t="s">
        <v>4664</v>
      </c>
      <c r="D200" s="549"/>
      <c r="E200" s="528">
        <v>3499.6</v>
      </c>
    </row>
    <row r="201" spans="2:5">
      <c r="B201" s="529"/>
      <c r="C201" s="523" t="s">
        <v>4665</v>
      </c>
      <c r="D201" s="530"/>
      <c r="E201" s="525">
        <v>1152.93</v>
      </c>
    </row>
    <row r="202" spans="2:5">
      <c r="B202" s="526"/>
      <c r="C202" s="527" t="s">
        <v>4666</v>
      </c>
      <c r="D202" s="549"/>
      <c r="E202" s="528">
        <v>8302.2800000000007</v>
      </c>
    </row>
    <row r="203" spans="2:5">
      <c r="B203" s="529"/>
      <c r="C203" s="523" t="s">
        <v>4581</v>
      </c>
      <c r="D203" s="530"/>
      <c r="E203" s="525">
        <v>3683.06</v>
      </c>
    </row>
    <row r="204" spans="2:5" ht="26">
      <c r="B204" s="526"/>
      <c r="C204" s="527" t="s">
        <v>4644</v>
      </c>
      <c r="D204" s="549"/>
      <c r="E204" s="528">
        <v>34865293.950000003</v>
      </c>
    </row>
    <row r="205" spans="2:5">
      <c r="B205" s="529"/>
      <c r="C205" s="523" t="s">
        <v>4667</v>
      </c>
      <c r="D205" s="530"/>
      <c r="E205" s="525">
        <v>12134.3</v>
      </c>
    </row>
    <row r="206" spans="2:5" ht="26">
      <c r="B206" s="526"/>
      <c r="C206" s="527" t="s">
        <v>4668</v>
      </c>
      <c r="D206" s="549"/>
      <c r="E206" s="528">
        <v>5360.07</v>
      </c>
    </row>
    <row r="207" spans="2:5" ht="26">
      <c r="B207" s="529"/>
      <c r="C207" s="523" t="s">
        <v>4586</v>
      </c>
      <c r="D207" s="530"/>
      <c r="E207" s="525">
        <v>19272.09</v>
      </c>
    </row>
    <row r="208" spans="2:5" ht="26">
      <c r="B208" s="526"/>
      <c r="C208" s="527" t="s">
        <v>4587</v>
      </c>
      <c r="D208" s="549"/>
      <c r="E208" s="528">
        <v>79085.56</v>
      </c>
    </row>
    <row r="209" spans="2:5" ht="26">
      <c r="B209" s="526"/>
      <c r="C209" s="527" t="s">
        <v>4669</v>
      </c>
      <c r="D209" s="549"/>
      <c r="E209" s="528">
        <v>55658.69</v>
      </c>
    </row>
    <row r="210" spans="2:5" ht="26">
      <c r="B210" s="526"/>
      <c r="C210" s="527" t="s">
        <v>4670</v>
      </c>
      <c r="D210" s="549"/>
      <c r="E210" s="528">
        <v>2355.59</v>
      </c>
    </row>
    <row r="211" spans="2:5">
      <c r="B211" s="526"/>
      <c r="C211" s="527" t="s">
        <v>4671</v>
      </c>
      <c r="D211" s="549"/>
      <c r="E211" s="528">
        <v>1325.6999999999998</v>
      </c>
    </row>
    <row r="212" spans="2:5">
      <c r="B212" s="526"/>
      <c r="C212" s="527" t="s">
        <v>4589</v>
      </c>
      <c r="D212" s="549"/>
      <c r="E212" s="528">
        <v>10858.589999999998</v>
      </c>
    </row>
    <row r="213" spans="2:5">
      <c r="B213" s="526"/>
      <c r="C213" s="527" t="s">
        <v>4590</v>
      </c>
      <c r="D213" s="549"/>
      <c r="E213" s="528">
        <v>799.99</v>
      </c>
    </row>
    <row r="214" spans="2:5">
      <c r="B214" s="526"/>
      <c r="C214" s="527" t="s">
        <v>4591</v>
      </c>
      <c r="D214" s="549"/>
      <c r="E214" s="528">
        <v>1884.47</v>
      </c>
    </row>
    <row r="215" spans="2:5">
      <c r="B215" s="526"/>
      <c r="C215" s="527" t="s">
        <v>4545</v>
      </c>
      <c r="D215" s="549"/>
      <c r="E215" s="528">
        <v>15075.989999999998</v>
      </c>
    </row>
    <row r="216" spans="2:5">
      <c r="B216" s="526"/>
      <c r="C216" s="527" t="s">
        <v>4672</v>
      </c>
      <c r="D216" s="549"/>
      <c r="E216" s="528">
        <v>129010507.44</v>
      </c>
    </row>
    <row r="217" spans="2:5">
      <c r="B217" s="526"/>
      <c r="C217" s="527" t="s">
        <v>4673</v>
      </c>
      <c r="D217" s="549"/>
      <c r="E217" s="528">
        <v>1760.03</v>
      </c>
    </row>
    <row r="218" spans="2:5">
      <c r="B218" s="526"/>
      <c r="C218" s="527" t="s">
        <v>4674</v>
      </c>
      <c r="D218" s="549"/>
      <c r="E218" s="528">
        <v>2408.92</v>
      </c>
    </row>
    <row r="219" spans="2:5">
      <c r="B219" s="526"/>
      <c r="C219" s="527" t="s">
        <v>4627</v>
      </c>
      <c r="D219" s="549"/>
      <c r="E219" s="528">
        <v>183035.18</v>
      </c>
    </row>
    <row r="220" spans="2:5">
      <c r="B220" s="526"/>
      <c r="C220" s="527" t="s">
        <v>4548</v>
      </c>
      <c r="D220" s="549"/>
      <c r="E220" s="528">
        <v>1387705.41</v>
      </c>
    </row>
    <row r="221" spans="2:5" ht="26">
      <c r="B221" s="526"/>
      <c r="C221" s="527" t="s">
        <v>4675</v>
      </c>
      <c r="D221" s="549"/>
      <c r="E221" s="528">
        <v>5619.44</v>
      </c>
    </row>
    <row r="222" spans="2:5">
      <c r="B222" s="526"/>
      <c r="C222" s="527" t="s">
        <v>4676</v>
      </c>
      <c r="D222" s="549"/>
      <c r="E222" s="528">
        <v>4666.7299999999996</v>
      </c>
    </row>
    <row r="223" spans="2:5">
      <c r="B223" s="526"/>
      <c r="C223" s="527" t="s">
        <v>4677</v>
      </c>
      <c r="D223" s="549"/>
      <c r="E223" s="528">
        <v>23498.07</v>
      </c>
    </row>
    <row r="224" spans="2:5">
      <c r="B224" s="526"/>
      <c r="C224" s="527" t="s">
        <v>4678</v>
      </c>
      <c r="D224" s="549"/>
      <c r="E224" s="528">
        <v>16106.480000000001</v>
      </c>
    </row>
    <row r="225" spans="2:5" ht="26">
      <c r="B225" s="526"/>
      <c r="C225" s="527" t="s">
        <v>4679</v>
      </c>
      <c r="D225" s="549"/>
      <c r="E225" s="528">
        <v>39520.129999999997</v>
      </c>
    </row>
    <row r="226" spans="2:5">
      <c r="B226" s="526"/>
      <c r="C226" s="527" t="s">
        <v>4594</v>
      </c>
      <c r="D226" s="549"/>
      <c r="E226" s="528">
        <v>4800.1499999999996</v>
      </c>
    </row>
    <row r="227" spans="2:5">
      <c r="B227" s="526"/>
      <c r="C227" s="527" t="s">
        <v>160</v>
      </c>
      <c r="D227" s="549"/>
      <c r="E227" s="528">
        <v>20862.5</v>
      </c>
    </row>
    <row r="228" spans="2:5">
      <c r="B228" s="526"/>
      <c r="C228" s="527" t="s">
        <v>4596</v>
      </c>
      <c r="D228" s="549"/>
      <c r="E228" s="528">
        <v>9304.39</v>
      </c>
    </row>
    <row r="229" spans="2:5">
      <c r="B229" s="526"/>
      <c r="C229" s="527" t="s">
        <v>4680</v>
      </c>
      <c r="D229" s="549"/>
      <c r="E229" s="528">
        <v>19027.05</v>
      </c>
    </row>
    <row r="230" spans="2:5">
      <c r="B230" s="526"/>
      <c r="C230" s="527" t="s">
        <v>4681</v>
      </c>
      <c r="D230" s="549"/>
      <c r="E230" s="528">
        <v>7209.08</v>
      </c>
    </row>
    <row r="231" spans="2:5">
      <c r="B231" s="526"/>
      <c r="C231" s="527" t="s">
        <v>3217</v>
      </c>
      <c r="D231" s="549"/>
      <c r="E231" s="528">
        <v>17129.150000000001</v>
      </c>
    </row>
    <row r="232" spans="2:5">
      <c r="B232" s="526"/>
      <c r="C232" s="527" t="s">
        <v>4597</v>
      </c>
      <c r="D232" s="549"/>
      <c r="E232" s="528">
        <v>60980.81</v>
      </c>
    </row>
    <row r="233" spans="2:5">
      <c r="B233" s="526"/>
      <c r="C233" s="527" t="s">
        <v>4598</v>
      </c>
      <c r="D233" s="549"/>
      <c r="E233" s="528">
        <v>22736.22</v>
      </c>
    </row>
    <row r="234" spans="2:5">
      <c r="B234" s="526"/>
      <c r="C234" s="527" t="s">
        <v>4600</v>
      </c>
      <c r="D234" s="549"/>
      <c r="E234" s="528">
        <v>1617.8</v>
      </c>
    </row>
    <row r="235" spans="2:5">
      <c r="B235" s="526"/>
      <c r="C235" s="527" t="s">
        <v>3402</v>
      </c>
      <c r="D235" s="549"/>
      <c r="E235" s="528">
        <v>30145.29</v>
      </c>
    </row>
    <row r="236" spans="2:5">
      <c r="B236" s="526"/>
      <c r="C236" s="527" t="s">
        <v>4682</v>
      </c>
      <c r="D236" s="549"/>
      <c r="E236" s="528">
        <v>1329.44</v>
      </c>
    </row>
    <row r="237" spans="2:5">
      <c r="B237" s="526"/>
      <c r="C237" s="527" t="s">
        <v>4683</v>
      </c>
      <c r="D237" s="549"/>
      <c r="E237" s="528">
        <v>1992.53</v>
      </c>
    </row>
    <row r="238" spans="2:5">
      <c r="B238" s="526"/>
      <c r="C238" s="527" t="s">
        <v>4684</v>
      </c>
      <c r="D238" s="549"/>
      <c r="E238" s="528">
        <v>2391.16</v>
      </c>
    </row>
    <row r="239" spans="2:5">
      <c r="B239" s="526"/>
      <c r="C239" s="527" t="s">
        <v>4685</v>
      </c>
      <c r="D239" s="549"/>
      <c r="E239" s="528">
        <v>10645932345.790001</v>
      </c>
    </row>
    <row r="240" spans="2:5">
      <c r="B240" s="526"/>
      <c r="C240" s="527" t="s">
        <v>4605</v>
      </c>
      <c r="D240" s="549"/>
      <c r="E240" s="528">
        <v>14907.14</v>
      </c>
    </row>
    <row r="241" spans="2:5">
      <c r="B241" s="526"/>
      <c r="C241" s="527" t="s">
        <v>4686</v>
      </c>
      <c r="D241" s="549"/>
      <c r="E241" s="528">
        <v>49785.87</v>
      </c>
    </row>
    <row r="242" spans="2:5">
      <c r="B242" s="526"/>
      <c r="C242" s="527" t="s">
        <v>4687</v>
      </c>
      <c r="D242" s="549"/>
      <c r="E242" s="528">
        <v>6426.61</v>
      </c>
    </row>
    <row r="243" spans="2:5">
      <c r="B243" s="526"/>
      <c r="C243" s="527" t="s">
        <v>4688</v>
      </c>
      <c r="D243" s="549"/>
      <c r="E243" s="528">
        <v>9555.67</v>
      </c>
    </row>
    <row r="244" spans="2:5">
      <c r="B244" s="526"/>
      <c r="C244" s="527" t="s">
        <v>4689</v>
      </c>
      <c r="D244" s="549"/>
      <c r="E244" s="528">
        <v>6727.96</v>
      </c>
    </row>
    <row r="245" spans="2:5">
      <c r="B245" s="526"/>
      <c r="C245" s="527" t="s">
        <v>4690</v>
      </c>
      <c r="D245" s="549"/>
      <c r="E245" s="528">
        <v>10666.84</v>
      </c>
    </row>
    <row r="246" spans="2:5">
      <c r="B246" s="526"/>
      <c r="C246" s="527" t="s">
        <v>4691</v>
      </c>
      <c r="D246" s="549"/>
      <c r="E246" s="528">
        <v>11196.13</v>
      </c>
    </row>
    <row r="247" spans="2:5">
      <c r="B247" s="526"/>
      <c r="C247" s="527" t="s">
        <v>3221</v>
      </c>
      <c r="D247" s="549"/>
      <c r="E247" s="528">
        <v>1200.05</v>
      </c>
    </row>
    <row r="248" spans="2:5">
      <c r="B248" s="526"/>
      <c r="C248" s="527" t="s">
        <v>4692</v>
      </c>
      <c r="D248" s="549"/>
      <c r="E248" s="528">
        <v>11209.05</v>
      </c>
    </row>
    <row r="249" spans="2:5">
      <c r="B249" s="526"/>
      <c r="C249" s="527" t="s">
        <v>4693</v>
      </c>
      <c r="D249" s="549"/>
      <c r="E249" s="528">
        <v>2693.37</v>
      </c>
    </row>
    <row r="250" spans="2:5">
      <c r="B250" s="526"/>
      <c r="C250" s="527" t="s">
        <v>4613</v>
      </c>
      <c r="D250" s="549"/>
      <c r="E250" s="528">
        <v>25402</v>
      </c>
    </row>
    <row r="251" spans="2:5">
      <c r="B251" s="526"/>
      <c r="C251" s="527" t="s">
        <v>4619</v>
      </c>
      <c r="D251" s="549"/>
      <c r="E251" s="528">
        <v>17876.98</v>
      </c>
    </row>
    <row r="252" spans="2:5" ht="26">
      <c r="B252" s="526"/>
      <c r="C252" s="527" t="s">
        <v>4621</v>
      </c>
      <c r="D252" s="549"/>
      <c r="E252" s="528">
        <v>31183.34</v>
      </c>
    </row>
    <row r="253" spans="2:5">
      <c r="B253" s="526"/>
      <c r="C253" s="527" t="s">
        <v>4694</v>
      </c>
      <c r="D253" s="549"/>
      <c r="E253" s="528">
        <v>18231.39</v>
      </c>
    </row>
    <row r="254" spans="2:5">
      <c r="B254" s="526"/>
      <c r="C254" s="527" t="s">
        <v>4695</v>
      </c>
      <c r="D254" s="549"/>
      <c r="E254" s="528">
        <v>17109.169999999998</v>
      </c>
    </row>
    <row r="255" spans="2:5">
      <c r="B255" s="526"/>
      <c r="C255" s="527" t="s">
        <v>4622</v>
      </c>
      <c r="D255" s="549"/>
      <c r="E255" s="528">
        <v>2275.59</v>
      </c>
    </row>
    <row r="256" spans="2:5">
      <c r="B256" s="526"/>
      <c r="C256" s="527" t="s">
        <v>4696</v>
      </c>
      <c r="D256" s="549"/>
      <c r="E256" s="528">
        <v>10349.540000000001</v>
      </c>
    </row>
    <row r="257" spans="2:5" ht="26">
      <c r="B257" s="526"/>
      <c r="C257" s="527" t="s">
        <v>4697</v>
      </c>
      <c r="D257" s="549"/>
      <c r="E257" s="528">
        <v>183.8</v>
      </c>
    </row>
    <row r="258" spans="2:5">
      <c r="B258" s="526"/>
      <c r="C258" s="527" t="s">
        <v>4698</v>
      </c>
      <c r="D258" s="549"/>
      <c r="E258" s="528">
        <v>26830.18</v>
      </c>
    </row>
    <row r="259" spans="2:5">
      <c r="B259" s="521" t="s">
        <v>4699</v>
      </c>
      <c r="C259" s="519"/>
      <c r="D259" s="518"/>
      <c r="E259" s="520">
        <v>558109351.92999983</v>
      </c>
    </row>
    <row r="260" spans="2:5">
      <c r="B260" s="529"/>
      <c r="C260" s="523" t="s">
        <v>4648</v>
      </c>
      <c r="D260" s="550"/>
      <c r="E260" s="525">
        <v>1503190.64</v>
      </c>
    </row>
    <row r="261" spans="2:5">
      <c r="B261" s="526"/>
      <c r="C261" s="527" t="s">
        <v>4700</v>
      </c>
      <c r="D261" s="549"/>
      <c r="E261" s="528">
        <v>364589.21</v>
      </c>
    </row>
    <row r="262" spans="2:5" ht="26">
      <c r="B262" s="529"/>
      <c r="C262" s="523" t="s">
        <v>4701</v>
      </c>
      <c r="D262" s="530"/>
      <c r="E262" s="525">
        <v>5000</v>
      </c>
    </row>
    <row r="263" spans="2:5" ht="26">
      <c r="B263" s="526"/>
      <c r="C263" s="527" t="s">
        <v>4560</v>
      </c>
      <c r="D263" s="549"/>
      <c r="E263" s="528">
        <v>535050</v>
      </c>
    </row>
    <row r="264" spans="2:5">
      <c r="B264" s="529"/>
      <c r="C264" s="523" t="s">
        <v>4561</v>
      </c>
      <c r="D264" s="530"/>
      <c r="E264" s="525">
        <v>222479</v>
      </c>
    </row>
    <row r="265" spans="2:5">
      <c r="B265" s="526"/>
      <c r="C265" s="527" t="s">
        <v>4650</v>
      </c>
      <c r="D265" s="549"/>
      <c r="E265" s="528">
        <v>10581183.560000001</v>
      </c>
    </row>
    <row r="266" spans="2:5">
      <c r="B266" s="529"/>
      <c r="C266" s="523" t="s">
        <v>588</v>
      </c>
      <c r="D266" s="530"/>
      <c r="E266" s="525">
        <v>890</v>
      </c>
    </row>
    <row r="267" spans="2:5">
      <c r="B267" s="526"/>
      <c r="C267" s="527" t="s">
        <v>4702</v>
      </c>
      <c r="D267" s="549"/>
      <c r="E267" s="528">
        <v>53284.800000000003</v>
      </c>
    </row>
    <row r="268" spans="2:5" ht="26">
      <c r="B268" s="529"/>
      <c r="C268" s="523" t="s">
        <v>4703</v>
      </c>
      <c r="D268" s="530"/>
      <c r="E268" s="525">
        <v>170887.7</v>
      </c>
    </row>
    <row r="269" spans="2:5">
      <c r="B269" s="526"/>
      <c r="C269" s="527" t="s">
        <v>4533</v>
      </c>
      <c r="D269" s="549"/>
      <c r="E269" s="528">
        <v>4000</v>
      </c>
    </row>
    <row r="270" spans="2:5">
      <c r="B270" s="529"/>
      <c r="C270" s="523" t="s">
        <v>4563</v>
      </c>
      <c r="D270" s="530"/>
      <c r="E270" s="525">
        <v>1425736.5499999998</v>
      </c>
    </row>
    <row r="271" spans="2:5">
      <c r="B271" s="526"/>
      <c r="C271" s="527" t="s">
        <v>4634</v>
      </c>
      <c r="D271" s="549"/>
      <c r="E271" s="528">
        <v>110828101.99999999</v>
      </c>
    </row>
    <row r="272" spans="2:5">
      <c r="B272" s="529"/>
      <c r="C272" s="523" t="s">
        <v>4564</v>
      </c>
      <c r="D272" s="530"/>
      <c r="E272" s="525">
        <v>288644.24</v>
      </c>
    </row>
    <row r="273" spans="2:5">
      <c r="B273" s="526"/>
      <c r="C273" s="527" t="s">
        <v>4565</v>
      </c>
      <c r="D273" s="549"/>
      <c r="E273" s="528">
        <v>14492270.219999997</v>
      </c>
    </row>
    <row r="274" spans="2:5">
      <c r="B274" s="529"/>
      <c r="C274" s="523" t="s">
        <v>4704</v>
      </c>
      <c r="D274" s="530"/>
      <c r="E274" s="525">
        <v>1596</v>
      </c>
    </row>
    <row r="275" spans="2:5" ht="26">
      <c r="B275" s="526"/>
      <c r="C275" s="527" t="s">
        <v>4566</v>
      </c>
      <c r="D275" s="549"/>
      <c r="E275" s="528">
        <v>125806.5</v>
      </c>
    </row>
    <row r="276" spans="2:5" ht="26">
      <c r="B276" s="529"/>
      <c r="C276" s="523" t="s">
        <v>4638</v>
      </c>
      <c r="D276" s="530"/>
      <c r="E276" s="525">
        <v>1500</v>
      </c>
    </row>
    <row r="277" spans="2:5">
      <c r="B277" s="526"/>
      <c r="C277" s="527" t="s">
        <v>4705</v>
      </c>
      <c r="D277" s="549"/>
      <c r="E277" s="528">
        <v>22973.48</v>
      </c>
    </row>
    <row r="278" spans="2:5">
      <c r="B278" s="529"/>
      <c r="C278" s="523" t="s">
        <v>4706</v>
      </c>
      <c r="D278" s="530"/>
      <c r="E278" s="525">
        <v>34284.5</v>
      </c>
    </row>
    <row r="279" spans="2:5" ht="26">
      <c r="B279" s="526"/>
      <c r="C279" s="527" t="s">
        <v>4569</v>
      </c>
      <c r="D279" s="549"/>
      <c r="E279" s="528">
        <v>486598.39</v>
      </c>
    </row>
    <row r="280" spans="2:5">
      <c r="B280" s="529"/>
      <c r="C280" s="523" t="s">
        <v>4707</v>
      </c>
      <c r="D280" s="530"/>
      <c r="E280" s="525">
        <v>33578.699999999997</v>
      </c>
    </row>
    <row r="281" spans="2:5">
      <c r="B281" s="526"/>
      <c r="C281" s="527" t="s">
        <v>4708</v>
      </c>
      <c r="D281" s="549"/>
      <c r="E281" s="528">
        <v>568325.84</v>
      </c>
    </row>
    <row r="282" spans="2:5">
      <c r="B282" s="529"/>
      <c r="C282" s="523" t="s">
        <v>4709</v>
      </c>
      <c r="D282" s="530"/>
      <c r="E282" s="525">
        <v>1248580.55</v>
      </c>
    </row>
    <row r="283" spans="2:5">
      <c r="B283" s="526"/>
      <c r="C283" s="527" t="s">
        <v>4657</v>
      </c>
      <c r="D283" s="549"/>
      <c r="E283" s="528">
        <v>6010.4</v>
      </c>
    </row>
    <row r="284" spans="2:5">
      <c r="B284" s="529"/>
      <c r="C284" s="523" t="s">
        <v>4570</v>
      </c>
      <c r="D284" s="530"/>
      <c r="E284" s="525">
        <v>6409.45</v>
      </c>
    </row>
    <row r="285" spans="2:5">
      <c r="B285" s="526"/>
      <c r="C285" s="527" t="s">
        <v>4571</v>
      </c>
      <c r="D285" s="549"/>
      <c r="E285" s="528">
        <v>78538.98</v>
      </c>
    </row>
    <row r="286" spans="2:5">
      <c r="B286" s="529"/>
      <c r="C286" s="523" t="s">
        <v>4572</v>
      </c>
      <c r="D286" s="530"/>
      <c r="E286" s="525">
        <v>361850</v>
      </c>
    </row>
    <row r="287" spans="2:5">
      <c r="B287" s="526"/>
      <c r="C287" s="527" t="s">
        <v>4710</v>
      </c>
      <c r="D287" s="549"/>
      <c r="E287" s="528">
        <v>259250.51</v>
      </c>
    </row>
    <row r="288" spans="2:5">
      <c r="B288" s="529"/>
      <c r="C288" s="523" t="s">
        <v>4639</v>
      </c>
      <c r="D288" s="530"/>
      <c r="E288" s="525">
        <v>79252.100000000006</v>
      </c>
    </row>
    <row r="289" spans="2:5">
      <c r="B289" s="526"/>
      <c r="C289" s="527" t="s">
        <v>4573</v>
      </c>
      <c r="D289" s="549"/>
      <c r="E289" s="528">
        <v>353713.17000000004</v>
      </c>
    </row>
    <row r="290" spans="2:5">
      <c r="B290" s="529"/>
      <c r="C290" s="523" t="s">
        <v>4574</v>
      </c>
      <c r="D290" s="530"/>
      <c r="E290" s="525">
        <v>887613</v>
      </c>
    </row>
    <row r="291" spans="2:5">
      <c r="B291" s="526"/>
      <c r="C291" s="527" t="s">
        <v>4628</v>
      </c>
      <c r="D291" s="549"/>
      <c r="E291" s="528">
        <v>405122.08999999997</v>
      </c>
    </row>
    <row r="292" spans="2:5">
      <c r="B292" s="529"/>
      <c r="C292" s="523" t="s">
        <v>4641</v>
      </c>
      <c r="D292" s="530"/>
      <c r="E292" s="525">
        <v>399769.87</v>
      </c>
    </row>
    <row r="293" spans="2:5">
      <c r="B293" s="526"/>
      <c r="C293" s="527" t="s">
        <v>4575</v>
      </c>
      <c r="D293" s="549"/>
      <c r="E293" s="528">
        <v>2555116.5699999998</v>
      </c>
    </row>
    <row r="294" spans="2:5">
      <c r="B294" s="529"/>
      <c r="C294" s="523" t="s">
        <v>4661</v>
      </c>
      <c r="D294" s="530"/>
      <c r="E294" s="525">
        <v>1353014.67</v>
      </c>
    </row>
    <row r="295" spans="2:5">
      <c r="B295" s="526"/>
      <c r="C295" s="527" t="s">
        <v>4642</v>
      </c>
      <c r="D295" s="549"/>
      <c r="E295" s="528">
        <v>483359.05</v>
      </c>
    </row>
    <row r="296" spans="2:5">
      <c r="B296" s="529"/>
      <c r="C296" s="523" t="s">
        <v>4578</v>
      </c>
      <c r="D296" s="530"/>
      <c r="E296" s="525">
        <v>325000</v>
      </c>
    </row>
    <row r="297" spans="2:5">
      <c r="B297" s="526"/>
      <c r="C297" s="527" t="s">
        <v>4579</v>
      </c>
      <c r="D297" s="549"/>
      <c r="E297" s="528">
        <v>236397.11</v>
      </c>
    </row>
    <row r="298" spans="2:5">
      <c r="B298" s="529"/>
      <c r="C298" s="523" t="s">
        <v>4643</v>
      </c>
      <c r="D298" s="530"/>
      <c r="E298" s="525">
        <v>34469.35</v>
      </c>
    </row>
    <row r="299" spans="2:5">
      <c r="B299" s="526"/>
      <c r="C299" s="527" t="s">
        <v>4624</v>
      </c>
      <c r="D299" s="549"/>
      <c r="E299" s="528">
        <v>230553</v>
      </c>
    </row>
    <row r="300" spans="2:5">
      <c r="B300" s="529"/>
      <c r="C300" s="523" t="s">
        <v>3579</v>
      </c>
      <c r="D300" s="530"/>
      <c r="E300" s="525">
        <v>15014695.6</v>
      </c>
    </row>
    <row r="301" spans="2:5" ht="26">
      <c r="B301" s="526"/>
      <c r="C301" s="527" t="s">
        <v>4663</v>
      </c>
      <c r="D301" s="549"/>
      <c r="E301" s="528">
        <v>1480</v>
      </c>
    </row>
    <row r="302" spans="2:5">
      <c r="B302" s="529"/>
      <c r="C302" s="523" t="s">
        <v>4711</v>
      </c>
      <c r="D302" s="530"/>
      <c r="E302" s="525">
        <v>1555692.99</v>
      </c>
    </row>
    <row r="303" spans="2:5" ht="26">
      <c r="B303" s="526"/>
      <c r="C303" s="527" t="s">
        <v>4664</v>
      </c>
      <c r="D303" s="549"/>
      <c r="E303" s="528">
        <v>63642.76</v>
      </c>
    </row>
    <row r="304" spans="2:5">
      <c r="B304" s="529"/>
      <c r="C304" s="523" t="s">
        <v>4712</v>
      </c>
      <c r="D304" s="530"/>
      <c r="E304" s="525">
        <v>138141.5</v>
      </c>
    </row>
    <row r="305" spans="2:5">
      <c r="B305" s="526"/>
      <c r="C305" s="527" t="s">
        <v>4580</v>
      </c>
      <c r="D305" s="549"/>
      <c r="E305" s="528">
        <v>500</v>
      </c>
    </row>
    <row r="306" spans="2:5">
      <c r="B306" s="529"/>
      <c r="C306" s="523" t="s">
        <v>4666</v>
      </c>
      <c r="D306" s="530"/>
      <c r="E306" s="525">
        <v>13004.66</v>
      </c>
    </row>
    <row r="307" spans="2:5">
      <c r="B307" s="526"/>
      <c r="C307" s="527" t="s">
        <v>4581</v>
      </c>
      <c r="D307" s="549"/>
      <c r="E307" s="528">
        <v>3163</v>
      </c>
    </row>
    <row r="308" spans="2:5">
      <c r="B308" s="529"/>
      <c r="C308" s="523" t="s">
        <v>4713</v>
      </c>
      <c r="D308" s="530"/>
      <c r="E308" s="525">
        <v>27238</v>
      </c>
    </row>
    <row r="309" spans="2:5">
      <c r="B309" s="526"/>
      <c r="C309" s="527" t="s">
        <v>4714</v>
      </c>
      <c r="D309" s="549"/>
      <c r="E309" s="528">
        <v>11835.56</v>
      </c>
    </row>
    <row r="310" spans="2:5">
      <c r="B310" s="529"/>
      <c r="C310" s="523" t="s">
        <v>4535</v>
      </c>
      <c r="D310" s="530"/>
      <c r="E310" s="525">
        <v>39500</v>
      </c>
    </row>
    <row r="311" spans="2:5">
      <c r="B311" s="526"/>
      <c r="C311" s="527" t="s">
        <v>3197</v>
      </c>
      <c r="D311" s="549"/>
      <c r="E311" s="528">
        <v>3392</v>
      </c>
    </row>
    <row r="312" spans="2:5">
      <c r="B312" s="529"/>
      <c r="C312" s="523" t="s">
        <v>4715</v>
      </c>
      <c r="D312" s="530"/>
      <c r="E312" s="525">
        <v>615650</v>
      </c>
    </row>
    <row r="313" spans="2:5">
      <c r="B313" s="526"/>
      <c r="C313" s="527" t="s">
        <v>4716</v>
      </c>
      <c r="D313" s="549"/>
      <c r="E313" s="528">
        <v>1187362.46</v>
      </c>
    </row>
    <row r="314" spans="2:5">
      <c r="B314" s="529"/>
      <c r="C314" s="523" t="s">
        <v>3575</v>
      </c>
      <c r="D314" s="530"/>
      <c r="E314" s="525">
        <v>3996392.23</v>
      </c>
    </row>
    <row r="315" spans="2:5">
      <c r="B315" s="526"/>
      <c r="C315" s="527" t="s">
        <v>4717</v>
      </c>
      <c r="D315" s="549"/>
      <c r="E315" s="528">
        <v>107279</v>
      </c>
    </row>
    <row r="316" spans="2:5">
      <c r="B316" s="529"/>
      <c r="C316" s="523" t="s">
        <v>4584</v>
      </c>
      <c r="D316" s="530"/>
      <c r="E316" s="525">
        <v>18599816.990000002</v>
      </c>
    </row>
    <row r="317" spans="2:5">
      <c r="B317" s="526"/>
      <c r="C317" s="527" t="s">
        <v>4718</v>
      </c>
      <c r="D317" s="549"/>
      <c r="E317" s="528">
        <v>448007.37</v>
      </c>
    </row>
    <row r="318" spans="2:5">
      <c r="B318" s="529"/>
      <c r="C318" s="523" t="s">
        <v>4719</v>
      </c>
      <c r="D318" s="530"/>
      <c r="E318" s="525">
        <v>387488.33</v>
      </c>
    </row>
    <row r="319" spans="2:5">
      <c r="B319" s="526"/>
      <c r="C319" s="527" t="s">
        <v>4667</v>
      </c>
      <c r="D319" s="549"/>
      <c r="E319" s="528">
        <v>649482</v>
      </c>
    </row>
    <row r="320" spans="2:5" ht="26">
      <c r="B320" s="529"/>
      <c r="C320" s="523" t="s">
        <v>4586</v>
      </c>
      <c r="D320" s="530"/>
      <c r="E320" s="525">
        <v>4272261.3</v>
      </c>
    </row>
    <row r="321" spans="2:5" ht="26">
      <c r="B321" s="526"/>
      <c r="C321" s="527" t="s">
        <v>4587</v>
      </c>
      <c r="D321" s="549"/>
      <c r="E321" s="528">
        <v>44849486.189999998</v>
      </c>
    </row>
    <row r="322" spans="2:5" ht="26">
      <c r="B322" s="529"/>
      <c r="C322" s="523" t="s">
        <v>4669</v>
      </c>
      <c r="D322" s="530"/>
      <c r="E322" s="525">
        <v>2615</v>
      </c>
    </row>
    <row r="323" spans="2:5">
      <c r="B323" s="526"/>
      <c r="C323" s="527" t="s">
        <v>4588</v>
      </c>
      <c r="D323" s="549"/>
      <c r="E323" s="528">
        <v>856590.09000000008</v>
      </c>
    </row>
    <row r="324" spans="2:5" ht="26">
      <c r="B324" s="529"/>
      <c r="C324" s="523" t="s">
        <v>4670</v>
      </c>
      <c r="D324" s="530"/>
      <c r="E324" s="525">
        <v>145000</v>
      </c>
    </row>
    <row r="325" spans="2:5">
      <c r="B325" s="526"/>
      <c r="C325" s="527" t="s">
        <v>326</v>
      </c>
      <c r="D325" s="549"/>
      <c r="E325" s="528">
        <v>247366.95</v>
      </c>
    </row>
    <row r="326" spans="2:5">
      <c r="B326" s="529"/>
      <c r="C326" s="523" t="s">
        <v>4645</v>
      </c>
      <c r="D326" s="530"/>
      <c r="E326" s="525">
        <v>18177687.030000001</v>
      </c>
    </row>
    <row r="327" spans="2:5">
      <c r="B327" s="526"/>
      <c r="C327" s="527" t="s">
        <v>4589</v>
      </c>
      <c r="D327" s="549"/>
      <c r="E327" s="528">
        <v>8790</v>
      </c>
    </row>
    <row r="328" spans="2:5">
      <c r="B328" s="529"/>
      <c r="C328" s="523" t="s">
        <v>4590</v>
      </c>
      <c r="D328" s="530"/>
      <c r="E328" s="525">
        <v>3729848.41</v>
      </c>
    </row>
    <row r="329" spans="2:5">
      <c r="B329" s="526"/>
      <c r="C329" s="527" t="s">
        <v>4545</v>
      </c>
      <c r="D329" s="549"/>
      <c r="E329" s="528">
        <v>30962384.489999998</v>
      </c>
    </row>
    <row r="330" spans="2:5" ht="26">
      <c r="B330" s="529"/>
      <c r="C330" s="523" t="s">
        <v>306</v>
      </c>
      <c r="D330" s="530"/>
      <c r="E330" s="525">
        <v>210000</v>
      </c>
    </row>
    <row r="331" spans="2:5">
      <c r="B331" s="526"/>
      <c r="C331" s="527" t="s">
        <v>4674</v>
      </c>
      <c r="D331" s="549"/>
      <c r="E331" s="528">
        <v>97477.5</v>
      </c>
    </row>
    <row r="332" spans="2:5">
      <c r="B332" s="529"/>
      <c r="C332" s="523" t="s">
        <v>4627</v>
      </c>
      <c r="D332" s="530"/>
      <c r="E332" s="525">
        <v>122113.73</v>
      </c>
    </row>
    <row r="333" spans="2:5">
      <c r="B333" s="526"/>
      <c r="C333" s="527" t="s">
        <v>4548</v>
      </c>
      <c r="D333" s="549"/>
      <c r="E333" s="528">
        <v>79900748.040000007</v>
      </c>
    </row>
    <row r="334" spans="2:5">
      <c r="B334" s="529"/>
      <c r="C334" s="523" t="s">
        <v>4646</v>
      </c>
      <c r="D334" s="530"/>
      <c r="E334" s="525">
        <v>22500</v>
      </c>
    </row>
    <row r="335" spans="2:5">
      <c r="B335" s="526"/>
      <c r="C335" s="527" t="s">
        <v>4676</v>
      </c>
      <c r="D335" s="549"/>
      <c r="E335" s="528">
        <v>15000</v>
      </c>
    </row>
    <row r="336" spans="2:5">
      <c r="B336" s="529"/>
      <c r="C336" s="523" t="s">
        <v>4677</v>
      </c>
      <c r="D336" s="530"/>
      <c r="E336" s="525">
        <v>1230</v>
      </c>
    </row>
    <row r="337" spans="2:5">
      <c r="B337" s="526"/>
      <c r="C337" s="527" t="s">
        <v>4678</v>
      </c>
      <c r="D337" s="549"/>
      <c r="E337" s="528">
        <v>40000</v>
      </c>
    </row>
    <row r="338" spans="2:5">
      <c r="B338" s="529"/>
      <c r="C338" s="523" t="s">
        <v>4592</v>
      </c>
      <c r="D338" s="530"/>
      <c r="E338" s="525">
        <v>64159144.219999999</v>
      </c>
    </row>
    <row r="339" spans="2:5" ht="26">
      <c r="B339" s="526"/>
      <c r="C339" s="527" t="s">
        <v>4593</v>
      </c>
      <c r="D339" s="549"/>
      <c r="E339" s="528">
        <v>7200.4</v>
      </c>
    </row>
    <row r="340" spans="2:5">
      <c r="B340" s="529"/>
      <c r="C340" s="523" t="s">
        <v>4720</v>
      </c>
      <c r="D340" s="530"/>
      <c r="E340" s="525">
        <v>4207118.42</v>
      </c>
    </row>
    <row r="341" spans="2:5">
      <c r="B341" s="526"/>
      <c r="C341" s="527" t="s">
        <v>4721</v>
      </c>
      <c r="D341" s="549"/>
      <c r="E341" s="528">
        <v>78462</v>
      </c>
    </row>
    <row r="342" spans="2:5">
      <c r="B342" s="529"/>
      <c r="C342" s="523" t="s">
        <v>4594</v>
      </c>
      <c r="D342" s="530"/>
      <c r="E342" s="525">
        <v>42001.31</v>
      </c>
    </row>
    <row r="343" spans="2:5">
      <c r="B343" s="526"/>
      <c r="C343" s="527" t="s">
        <v>161</v>
      </c>
      <c r="D343" s="549"/>
      <c r="E343" s="528">
        <v>81004.95</v>
      </c>
    </row>
    <row r="344" spans="2:5">
      <c r="B344" s="529"/>
      <c r="C344" s="523" t="s">
        <v>4722</v>
      </c>
      <c r="D344" s="530"/>
      <c r="E344" s="525">
        <v>290991.02</v>
      </c>
    </row>
    <row r="345" spans="2:5">
      <c r="B345" s="526"/>
      <c r="C345" s="527" t="s">
        <v>4723</v>
      </c>
      <c r="D345" s="549"/>
      <c r="E345" s="528">
        <v>167440.32000000001</v>
      </c>
    </row>
    <row r="346" spans="2:5">
      <c r="B346" s="529"/>
      <c r="C346" s="523" t="s">
        <v>4724</v>
      </c>
      <c r="D346" s="530"/>
      <c r="E346" s="525">
        <v>91632.55</v>
      </c>
    </row>
    <row r="347" spans="2:5">
      <c r="B347" s="526"/>
      <c r="C347" s="527" t="s">
        <v>160</v>
      </c>
      <c r="D347" s="549"/>
      <c r="E347" s="528">
        <v>93656.18</v>
      </c>
    </row>
    <row r="348" spans="2:5">
      <c r="B348" s="529"/>
      <c r="C348" s="523" t="s">
        <v>4596</v>
      </c>
      <c r="D348" s="530"/>
      <c r="E348" s="525">
        <v>29996.16</v>
      </c>
    </row>
    <row r="349" spans="2:5">
      <c r="B349" s="526"/>
      <c r="C349" s="527" t="s">
        <v>4681</v>
      </c>
      <c r="D349" s="549"/>
      <c r="E349" s="528">
        <v>67144.850000000006</v>
      </c>
    </row>
    <row r="350" spans="2:5">
      <c r="B350" s="529"/>
      <c r="C350" s="523" t="s">
        <v>3217</v>
      </c>
      <c r="D350" s="530"/>
      <c r="E350" s="525">
        <v>76790.289999999994</v>
      </c>
    </row>
    <row r="351" spans="2:5" ht="26">
      <c r="B351" s="526"/>
      <c r="C351" s="527" t="s">
        <v>3216</v>
      </c>
      <c r="D351" s="549"/>
      <c r="E351" s="528">
        <v>94326.46</v>
      </c>
    </row>
    <row r="352" spans="2:5">
      <c r="B352" s="529"/>
      <c r="C352" s="523" t="s">
        <v>4597</v>
      </c>
      <c r="D352" s="530"/>
      <c r="E352" s="525">
        <v>230840.48</v>
      </c>
    </row>
    <row r="353" spans="2:5">
      <c r="B353" s="526"/>
      <c r="C353" s="527" t="s">
        <v>4725</v>
      </c>
      <c r="D353" s="549"/>
      <c r="E353" s="528">
        <v>3990</v>
      </c>
    </row>
    <row r="354" spans="2:5">
      <c r="B354" s="529"/>
      <c r="C354" s="523" t="s">
        <v>4726</v>
      </c>
      <c r="D354" s="530"/>
      <c r="E354" s="525">
        <v>100</v>
      </c>
    </row>
    <row r="355" spans="2:5">
      <c r="B355" s="526"/>
      <c r="C355" s="527" t="s">
        <v>4727</v>
      </c>
      <c r="D355" s="549"/>
      <c r="E355" s="528">
        <v>56357872.68</v>
      </c>
    </row>
    <row r="356" spans="2:5">
      <c r="B356" s="529"/>
      <c r="C356" s="523" t="s">
        <v>4598</v>
      </c>
      <c r="D356" s="530"/>
      <c r="E356" s="525">
        <v>211463.03999999998</v>
      </c>
    </row>
    <row r="357" spans="2:5">
      <c r="B357" s="526"/>
      <c r="C357" s="527" t="s">
        <v>4728</v>
      </c>
      <c r="D357" s="549"/>
      <c r="E357" s="528">
        <v>672195</v>
      </c>
    </row>
    <row r="358" spans="2:5">
      <c r="B358" s="529"/>
      <c r="C358" s="523" t="s">
        <v>4729</v>
      </c>
      <c r="D358" s="530"/>
      <c r="E358" s="525">
        <v>166370.87</v>
      </c>
    </row>
    <row r="359" spans="2:5">
      <c r="B359" s="526"/>
      <c r="C359" s="527" t="s">
        <v>4730</v>
      </c>
      <c r="D359" s="549"/>
      <c r="E359" s="528">
        <v>42489.32</v>
      </c>
    </row>
    <row r="360" spans="2:5" ht="26">
      <c r="B360" s="529"/>
      <c r="C360" s="523" t="s">
        <v>4599</v>
      </c>
      <c r="D360" s="530"/>
      <c r="E360" s="525">
        <v>331583.04000000004</v>
      </c>
    </row>
    <row r="361" spans="2:5">
      <c r="B361" s="526"/>
      <c r="C361" s="527" t="s">
        <v>4600</v>
      </c>
      <c r="D361" s="549"/>
      <c r="E361" s="528">
        <v>76992.19</v>
      </c>
    </row>
    <row r="362" spans="2:5">
      <c r="B362" s="529"/>
      <c r="C362" s="523" t="s">
        <v>4601</v>
      </c>
      <c r="D362" s="530"/>
      <c r="E362" s="525">
        <v>360177.45</v>
      </c>
    </row>
    <row r="363" spans="2:5">
      <c r="B363" s="526"/>
      <c r="C363" s="527" t="s">
        <v>4602</v>
      </c>
      <c r="D363" s="549"/>
      <c r="E363" s="528">
        <v>22500</v>
      </c>
    </row>
    <row r="364" spans="2:5">
      <c r="B364" s="529"/>
      <c r="C364" s="523" t="s">
        <v>4731</v>
      </c>
      <c r="D364" s="530"/>
      <c r="E364" s="525">
        <v>9120</v>
      </c>
    </row>
    <row r="365" spans="2:5">
      <c r="B365" s="526"/>
      <c r="C365" s="527" t="s">
        <v>4603</v>
      </c>
      <c r="D365" s="549"/>
      <c r="E365" s="528">
        <v>1119123</v>
      </c>
    </row>
    <row r="366" spans="2:5">
      <c r="B366" s="529"/>
      <c r="C366" s="523" t="s">
        <v>4683</v>
      </c>
      <c r="D366" s="530"/>
      <c r="E366" s="525">
        <v>48364.27</v>
      </c>
    </row>
    <row r="367" spans="2:5">
      <c r="B367" s="526"/>
      <c r="C367" s="527" t="s">
        <v>4684</v>
      </c>
      <c r="D367" s="549"/>
      <c r="E367" s="528">
        <v>12000.5</v>
      </c>
    </row>
    <row r="368" spans="2:5">
      <c r="B368" s="529"/>
      <c r="C368" s="523" t="s">
        <v>4732</v>
      </c>
      <c r="D368" s="530"/>
      <c r="E368" s="525">
        <v>50850.61</v>
      </c>
    </row>
    <row r="369" spans="2:5">
      <c r="B369" s="526"/>
      <c r="C369" s="527" t="s">
        <v>4733</v>
      </c>
      <c r="D369" s="549"/>
      <c r="E369" s="528">
        <v>111032.23</v>
      </c>
    </row>
    <row r="370" spans="2:5">
      <c r="B370" s="529"/>
      <c r="C370" s="523" t="s">
        <v>4734</v>
      </c>
      <c r="D370" s="530"/>
      <c r="E370" s="525">
        <v>60800.71</v>
      </c>
    </row>
    <row r="371" spans="2:5">
      <c r="B371" s="526"/>
      <c r="C371" s="527" t="s">
        <v>4735</v>
      </c>
      <c r="D371" s="549"/>
      <c r="E371" s="528">
        <v>3900.6</v>
      </c>
    </row>
    <row r="372" spans="2:5">
      <c r="B372" s="529"/>
      <c r="C372" s="523" t="s">
        <v>4736</v>
      </c>
      <c r="D372" s="530"/>
      <c r="E372" s="525">
        <v>2417</v>
      </c>
    </row>
    <row r="373" spans="2:5">
      <c r="B373" s="526"/>
      <c r="C373" s="527" t="s">
        <v>4737</v>
      </c>
      <c r="D373" s="549"/>
      <c r="E373" s="528">
        <v>129999.96</v>
      </c>
    </row>
    <row r="374" spans="2:5">
      <c r="B374" s="529"/>
      <c r="C374" s="523" t="s">
        <v>4738</v>
      </c>
      <c r="D374" s="530"/>
      <c r="E374" s="525">
        <v>35700</v>
      </c>
    </row>
    <row r="375" spans="2:5">
      <c r="B375" s="526"/>
      <c r="C375" s="527" t="s">
        <v>4739</v>
      </c>
      <c r="D375" s="549"/>
      <c r="E375" s="528">
        <v>163805.70000000001</v>
      </c>
    </row>
    <row r="376" spans="2:5">
      <c r="B376" s="529"/>
      <c r="C376" s="523" t="s">
        <v>4605</v>
      </c>
      <c r="D376" s="530"/>
      <c r="E376" s="525">
        <v>875105.02</v>
      </c>
    </row>
    <row r="377" spans="2:5">
      <c r="B377" s="526"/>
      <c r="C377" s="527" t="s">
        <v>4686</v>
      </c>
      <c r="D377" s="549"/>
      <c r="E377" s="528">
        <v>3352900</v>
      </c>
    </row>
    <row r="378" spans="2:5">
      <c r="B378" s="529"/>
      <c r="C378" s="523" t="s">
        <v>4687</v>
      </c>
      <c r="D378" s="530"/>
      <c r="E378" s="525">
        <v>284957.3</v>
      </c>
    </row>
    <row r="379" spans="2:5">
      <c r="B379" s="526"/>
      <c r="C379" s="527" t="s">
        <v>4688</v>
      </c>
      <c r="D379" s="549"/>
      <c r="E379" s="528">
        <v>70000</v>
      </c>
    </row>
    <row r="380" spans="2:5">
      <c r="B380" s="529"/>
      <c r="C380" s="523" t="s">
        <v>4740</v>
      </c>
      <c r="D380" s="530"/>
      <c r="E380" s="525">
        <v>3953856.5700000003</v>
      </c>
    </row>
    <row r="381" spans="2:5" ht="26">
      <c r="B381" s="526"/>
      <c r="C381" s="527" t="s">
        <v>4741</v>
      </c>
      <c r="D381" s="549"/>
      <c r="E381" s="528">
        <v>5424759.79</v>
      </c>
    </row>
    <row r="382" spans="2:5">
      <c r="B382" s="529"/>
      <c r="C382" s="523" t="s">
        <v>3222</v>
      </c>
      <c r="D382" s="530"/>
      <c r="E382" s="525">
        <v>214439.38</v>
      </c>
    </row>
    <row r="383" spans="2:5">
      <c r="B383" s="526"/>
      <c r="C383" s="527" t="s">
        <v>4607</v>
      </c>
      <c r="D383" s="549"/>
      <c r="E383" s="528">
        <v>230153.82</v>
      </c>
    </row>
    <row r="384" spans="2:5">
      <c r="B384" s="529"/>
      <c r="C384" s="523" t="s">
        <v>4608</v>
      </c>
      <c r="D384" s="530"/>
      <c r="E384" s="525">
        <v>424543</v>
      </c>
    </row>
    <row r="385" spans="2:5">
      <c r="B385" s="526"/>
      <c r="C385" s="527" t="s">
        <v>4609</v>
      </c>
      <c r="D385" s="549"/>
      <c r="E385" s="528">
        <v>30042.53</v>
      </c>
    </row>
    <row r="386" spans="2:5">
      <c r="B386" s="529"/>
      <c r="C386" s="523" t="s">
        <v>4742</v>
      </c>
      <c r="D386" s="530"/>
      <c r="E386" s="525">
        <v>89544.14</v>
      </c>
    </row>
    <row r="387" spans="2:5">
      <c r="B387" s="526"/>
      <c r="C387" s="527" t="s">
        <v>4692</v>
      </c>
      <c r="D387" s="549"/>
      <c r="E387" s="528">
        <v>317441.39</v>
      </c>
    </row>
    <row r="388" spans="2:5">
      <c r="B388" s="529"/>
      <c r="C388" s="523" t="s">
        <v>4743</v>
      </c>
      <c r="D388" s="530"/>
      <c r="E388" s="525">
        <v>9375</v>
      </c>
    </row>
    <row r="389" spans="2:5">
      <c r="B389" s="526"/>
      <c r="C389" s="527" t="s">
        <v>4610</v>
      </c>
      <c r="D389" s="549"/>
      <c r="E389" s="528">
        <v>27000</v>
      </c>
    </row>
    <row r="390" spans="2:5">
      <c r="B390" s="529"/>
      <c r="C390" s="523" t="s">
        <v>4744</v>
      </c>
      <c r="D390" s="530"/>
      <c r="E390" s="525">
        <v>1490.53</v>
      </c>
    </row>
    <row r="391" spans="2:5">
      <c r="B391" s="526"/>
      <c r="C391" s="527" t="s">
        <v>4745</v>
      </c>
      <c r="D391" s="549"/>
      <c r="E391" s="528">
        <v>7264</v>
      </c>
    </row>
    <row r="392" spans="2:5">
      <c r="B392" s="529"/>
      <c r="C392" s="523" t="s">
        <v>4746</v>
      </c>
      <c r="D392" s="530"/>
      <c r="E392" s="525">
        <v>17802.52</v>
      </c>
    </row>
    <row r="393" spans="2:5">
      <c r="B393" s="526"/>
      <c r="C393" s="527" t="s">
        <v>4747</v>
      </c>
      <c r="D393" s="549"/>
      <c r="E393" s="528">
        <v>4800</v>
      </c>
    </row>
    <row r="394" spans="2:5">
      <c r="B394" s="529"/>
      <c r="C394" s="523" t="s">
        <v>4748</v>
      </c>
      <c r="D394" s="530"/>
      <c r="E394" s="525">
        <v>42495.839999999997</v>
      </c>
    </row>
    <row r="395" spans="2:5">
      <c r="B395" s="526"/>
      <c r="C395" s="527" t="s">
        <v>4749</v>
      </c>
      <c r="D395" s="549"/>
      <c r="E395" s="528">
        <v>30000</v>
      </c>
    </row>
    <row r="396" spans="2:5">
      <c r="B396" s="529"/>
      <c r="C396" s="523" t="s">
        <v>4612</v>
      </c>
      <c r="D396" s="530"/>
      <c r="E396" s="525">
        <v>843487.84</v>
      </c>
    </row>
    <row r="397" spans="2:5">
      <c r="B397" s="526"/>
      <c r="C397" s="527" t="s">
        <v>4613</v>
      </c>
      <c r="D397" s="549"/>
      <c r="E397" s="528">
        <v>108573</v>
      </c>
    </row>
    <row r="398" spans="2:5">
      <c r="B398" s="529"/>
      <c r="C398" s="523" t="s">
        <v>4631</v>
      </c>
      <c r="D398" s="530"/>
      <c r="E398" s="525">
        <v>50355.12</v>
      </c>
    </row>
    <row r="399" spans="2:5">
      <c r="B399" s="526"/>
      <c r="C399" s="527" t="s">
        <v>4614</v>
      </c>
      <c r="D399" s="549"/>
      <c r="E399" s="528">
        <v>385342</v>
      </c>
    </row>
    <row r="400" spans="2:5">
      <c r="B400" s="529"/>
      <c r="C400" s="523" t="s">
        <v>4556</v>
      </c>
      <c r="D400" s="530"/>
      <c r="E400" s="525">
        <v>1834544.17</v>
      </c>
    </row>
    <row r="401" spans="2:5">
      <c r="B401" s="526"/>
      <c r="C401" s="527" t="s">
        <v>4615</v>
      </c>
      <c r="D401" s="549"/>
      <c r="E401" s="528">
        <v>123843.65999999999</v>
      </c>
    </row>
    <row r="402" spans="2:5">
      <c r="B402" s="529"/>
      <c r="C402" s="523" t="s">
        <v>4616</v>
      </c>
      <c r="D402" s="530"/>
      <c r="E402" s="525">
        <v>259238.08000000002</v>
      </c>
    </row>
    <row r="403" spans="2:5">
      <c r="B403" s="526"/>
      <c r="C403" s="527" t="s">
        <v>4617</v>
      </c>
      <c r="D403" s="549"/>
      <c r="E403" s="528">
        <v>181002.3</v>
      </c>
    </row>
    <row r="404" spans="2:5">
      <c r="B404" s="526"/>
      <c r="C404" s="527" t="s">
        <v>4618</v>
      </c>
      <c r="D404" s="549"/>
      <c r="E404" s="528">
        <v>2245019.13</v>
      </c>
    </row>
    <row r="405" spans="2:5">
      <c r="B405" s="529"/>
      <c r="C405" s="523" t="s">
        <v>4619</v>
      </c>
      <c r="D405" s="530"/>
      <c r="E405" s="525">
        <v>1991342.3600000003</v>
      </c>
    </row>
    <row r="406" spans="2:5">
      <c r="B406" s="526"/>
      <c r="C406" s="527" t="s">
        <v>4750</v>
      </c>
      <c r="D406" s="549"/>
      <c r="E406" s="528">
        <v>10000</v>
      </c>
    </row>
    <row r="407" spans="2:5">
      <c r="B407" s="526"/>
      <c r="C407" s="527" t="s">
        <v>4620</v>
      </c>
      <c r="D407" s="549"/>
      <c r="E407" s="528">
        <v>1684132.1</v>
      </c>
    </row>
    <row r="408" spans="2:5" ht="26">
      <c r="B408" s="529"/>
      <c r="C408" s="523" t="s">
        <v>4621</v>
      </c>
      <c r="D408" s="530"/>
      <c r="E408" s="525">
        <v>730752.85</v>
      </c>
    </row>
    <row r="409" spans="2:5">
      <c r="B409" s="526"/>
      <c r="C409" s="527" t="s">
        <v>4751</v>
      </c>
      <c r="D409" s="549"/>
      <c r="E409" s="528">
        <v>15771</v>
      </c>
    </row>
    <row r="410" spans="2:5">
      <c r="B410" s="526"/>
      <c r="C410" s="527" t="s">
        <v>4752</v>
      </c>
      <c r="D410" s="549"/>
      <c r="E410" s="528">
        <v>49765</v>
      </c>
    </row>
    <row r="411" spans="2:5">
      <c r="B411" s="529"/>
      <c r="C411" s="523" t="s">
        <v>4695</v>
      </c>
      <c r="D411" s="530"/>
      <c r="E411" s="525">
        <v>800</v>
      </c>
    </row>
    <row r="412" spans="2:5">
      <c r="B412" s="526"/>
      <c r="C412" s="527" t="s">
        <v>4753</v>
      </c>
      <c r="D412" s="549"/>
      <c r="E412" s="528">
        <v>43050</v>
      </c>
    </row>
    <row r="413" spans="2:5" ht="26">
      <c r="B413" s="526"/>
      <c r="C413" s="527" t="s">
        <v>4754</v>
      </c>
      <c r="D413" s="549"/>
      <c r="E413" s="528">
        <v>7220003.1799999997</v>
      </c>
    </row>
    <row r="414" spans="2:5" ht="26">
      <c r="B414" s="529"/>
      <c r="C414" s="523" t="s">
        <v>4755</v>
      </c>
      <c r="D414" s="530"/>
      <c r="E414" s="525">
        <v>12385892.49</v>
      </c>
    </row>
    <row r="415" spans="2:5">
      <c r="B415" s="526"/>
      <c r="C415" s="527" t="s">
        <v>4756</v>
      </c>
      <c r="D415" s="549"/>
      <c r="E415" s="528">
        <v>5248514.66</v>
      </c>
    </row>
    <row r="416" spans="2:5">
      <c r="B416" s="526"/>
      <c r="C416" s="527" t="s">
        <v>4757</v>
      </c>
      <c r="D416" s="549"/>
      <c r="E416" s="528">
        <v>500</v>
      </c>
    </row>
    <row r="417" spans="2:5">
      <c r="B417" s="521" t="s">
        <v>4758</v>
      </c>
      <c r="C417" s="519"/>
      <c r="D417" s="518"/>
      <c r="E417" s="520">
        <v>12013397733.819994</v>
      </c>
    </row>
    <row r="418" spans="2:5">
      <c r="B418" s="529"/>
      <c r="C418" s="523" t="s">
        <v>4759</v>
      </c>
      <c r="D418" s="550"/>
      <c r="E418" s="525">
        <v>60131.3</v>
      </c>
    </row>
    <row r="419" spans="2:5" ht="26">
      <c r="B419" s="526"/>
      <c r="C419" s="527" t="s">
        <v>3204</v>
      </c>
      <c r="D419" s="549"/>
      <c r="E419" s="528">
        <v>201006.72</v>
      </c>
    </row>
    <row r="420" spans="2:5">
      <c r="B420" s="529"/>
      <c r="C420" s="523" t="s">
        <v>4700</v>
      </c>
      <c r="D420" s="530"/>
      <c r="E420" s="525">
        <v>5607</v>
      </c>
    </row>
    <row r="421" spans="2:5">
      <c r="B421" s="526"/>
      <c r="C421" s="527" t="s">
        <v>166</v>
      </c>
      <c r="D421" s="549"/>
      <c r="E421" s="528">
        <v>164637.87</v>
      </c>
    </row>
    <row r="422" spans="2:5">
      <c r="B422" s="529"/>
      <c r="C422" s="523" t="s">
        <v>4633</v>
      </c>
      <c r="D422" s="530"/>
      <c r="E422" s="525">
        <v>445692.02999999997</v>
      </c>
    </row>
    <row r="423" spans="2:5" ht="26">
      <c r="B423" s="526"/>
      <c r="C423" s="527" t="s">
        <v>4560</v>
      </c>
      <c r="D423" s="549"/>
      <c r="E423" s="528">
        <v>14468580.74</v>
      </c>
    </row>
    <row r="424" spans="2:5">
      <c r="B424" s="529"/>
      <c r="C424" s="523" t="s">
        <v>3205</v>
      </c>
      <c r="D424" s="530"/>
      <c r="E424" s="525">
        <v>5108.38</v>
      </c>
    </row>
    <row r="425" spans="2:5">
      <c r="B425" s="526"/>
      <c r="C425" s="527" t="s">
        <v>4561</v>
      </c>
      <c r="D425" s="549"/>
      <c r="E425" s="528">
        <v>100000</v>
      </c>
    </row>
    <row r="426" spans="2:5" ht="26">
      <c r="B426" s="529"/>
      <c r="C426" s="523" t="s">
        <v>4649</v>
      </c>
      <c r="D426" s="530"/>
      <c r="E426" s="525">
        <v>3438701.8499999996</v>
      </c>
    </row>
    <row r="427" spans="2:5">
      <c r="B427" s="526"/>
      <c r="C427" s="527" t="s">
        <v>4650</v>
      </c>
      <c r="D427" s="549"/>
      <c r="E427" s="528">
        <v>50902.049999999996</v>
      </c>
    </row>
    <row r="428" spans="2:5">
      <c r="B428" s="529"/>
      <c r="C428" s="523" t="s">
        <v>4760</v>
      </c>
      <c r="D428" s="530"/>
      <c r="E428" s="525">
        <v>5000</v>
      </c>
    </row>
    <row r="429" spans="2:5" ht="26">
      <c r="B429" s="526"/>
      <c r="C429" s="527" t="s">
        <v>4703</v>
      </c>
      <c r="D429" s="549"/>
      <c r="E429" s="528">
        <v>71876.429999999993</v>
      </c>
    </row>
    <row r="430" spans="2:5">
      <c r="B430" s="529"/>
      <c r="C430" s="523" t="s">
        <v>4533</v>
      </c>
      <c r="D430" s="530"/>
      <c r="E430" s="525">
        <v>3078.74</v>
      </c>
    </row>
    <row r="431" spans="2:5">
      <c r="B431" s="526"/>
      <c r="C431" s="527" t="s">
        <v>4634</v>
      </c>
      <c r="D431" s="549"/>
      <c r="E431" s="528">
        <v>19670.39</v>
      </c>
    </row>
    <row r="432" spans="2:5">
      <c r="B432" s="529"/>
      <c r="C432" s="523" t="s">
        <v>4635</v>
      </c>
      <c r="D432" s="530"/>
      <c r="E432" s="525">
        <v>11264.99</v>
      </c>
    </row>
    <row r="433" spans="2:5">
      <c r="B433" s="526"/>
      <c r="C433" s="527" t="s">
        <v>4651</v>
      </c>
      <c r="D433" s="549"/>
      <c r="E433" s="528">
        <v>227817.52</v>
      </c>
    </row>
    <row r="434" spans="2:5">
      <c r="B434" s="529"/>
      <c r="C434" s="523" t="s">
        <v>4652</v>
      </c>
      <c r="D434" s="530"/>
      <c r="E434" s="525">
        <v>11052491609.050001</v>
      </c>
    </row>
    <row r="435" spans="2:5">
      <c r="B435" s="526"/>
      <c r="C435" s="527" t="s">
        <v>4565</v>
      </c>
      <c r="D435" s="549"/>
      <c r="E435" s="528">
        <v>2440236.46</v>
      </c>
    </row>
    <row r="436" spans="2:5">
      <c r="B436" s="529"/>
      <c r="C436" s="523" t="s">
        <v>4761</v>
      </c>
      <c r="D436" s="530"/>
      <c r="E436" s="525">
        <v>149520.13</v>
      </c>
    </row>
    <row r="437" spans="2:5" ht="26">
      <c r="B437" s="526"/>
      <c r="C437" s="527" t="s">
        <v>4762</v>
      </c>
      <c r="D437" s="549"/>
      <c r="E437" s="528">
        <v>333745.67</v>
      </c>
    </row>
    <row r="438" spans="2:5">
      <c r="B438" s="529"/>
      <c r="C438" s="523" t="s">
        <v>4763</v>
      </c>
      <c r="D438" s="530"/>
      <c r="E438" s="525">
        <v>1074164.97</v>
      </c>
    </row>
    <row r="439" spans="2:5">
      <c r="B439" s="526"/>
      <c r="C439" s="527" t="s">
        <v>4764</v>
      </c>
      <c r="D439" s="549"/>
      <c r="E439" s="528">
        <v>1655860.34</v>
      </c>
    </row>
    <row r="440" spans="2:5">
      <c r="B440" s="529"/>
      <c r="C440" s="523" t="s">
        <v>4765</v>
      </c>
      <c r="D440" s="530"/>
      <c r="E440" s="525">
        <v>1186261.3900000001</v>
      </c>
    </row>
    <row r="441" spans="2:5" ht="26">
      <c r="B441" s="526"/>
      <c r="C441" s="527" t="s">
        <v>4766</v>
      </c>
      <c r="D441" s="549"/>
      <c r="E441" s="528">
        <v>533428.99</v>
      </c>
    </row>
    <row r="442" spans="2:5">
      <c r="B442" s="529"/>
      <c r="C442" s="523" t="s">
        <v>4767</v>
      </c>
      <c r="D442" s="530"/>
      <c r="E442" s="525">
        <v>441070.88</v>
      </c>
    </row>
    <row r="443" spans="2:5" ht="26">
      <c r="B443" s="526"/>
      <c r="C443" s="527" t="s">
        <v>4768</v>
      </c>
      <c r="D443" s="549"/>
      <c r="E443" s="528">
        <v>217652.88</v>
      </c>
    </row>
    <row r="444" spans="2:5" ht="26">
      <c r="B444" s="529"/>
      <c r="C444" s="523" t="s">
        <v>4769</v>
      </c>
      <c r="D444" s="530"/>
      <c r="E444" s="525">
        <v>419373.52</v>
      </c>
    </row>
    <row r="445" spans="2:5">
      <c r="B445" s="526"/>
      <c r="C445" s="527" t="s">
        <v>4770</v>
      </c>
      <c r="D445" s="549"/>
      <c r="E445" s="528">
        <v>1816831.35</v>
      </c>
    </row>
    <row r="446" spans="2:5" ht="26">
      <c r="B446" s="529"/>
      <c r="C446" s="523" t="s">
        <v>4566</v>
      </c>
      <c r="D446" s="530"/>
      <c r="E446" s="525">
        <v>3465654.36</v>
      </c>
    </row>
    <row r="447" spans="2:5" ht="26">
      <c r="B447" s="526"/>
      <c r="C447" s="527" t="s">
        <v>4771</v>
      </c>
      <c r="D447" s="549"/>
      <c r="E447" s="528">
        <v>1284245.72</v>
      </c>
    </row>
    <row r="448" spans="2:5" ht="26">
      <c r="B448" s="529"/>
      <c r="C448" s="523" t="s">
        <v>4772</v>
      </c>
      <c r="D448" s="530"/>
      <c r="E448" s="525">
        <v>356696.45</v>
      </c>
    </row>
    <row r="449" spans="2:5" ht="26">
      <c r="B449" s="526"/>
      <c r="C449" s="527" t="s">
        <v>4773</v>
      </c>
      <c r="D449" s="549"/>
      <c r="E449" s="528">
        <v>378165.51</v>
      </c>
    </row>
    <row r="450" spans="2:5">
      <c r="B450" s="529"/>
      <c r="C450" s="523" t="s">
        <v>4774</v>
      </c>
      <c r="D450" s="530"/>
      <c r="E450" s="525">
        <v>498986.54000000004</v>
      </c>
    </row>
    <row r="451" spans="2:5" ht="26">
      <c r="B451" s="526"/>
      <c r="C451" s="527" t="s">
        <v>4775</v>
      </c>
      <c r="D451" s="549"/>
      <c r="E451" s="528">
        <v>556107.42000000004</v>
      </c>
    </row>
    <row r="452" spans="2:5" ht="26">
      <c r="B452" s="529"/>
      <c r="C452" s="523" t="s">
        <v>4776</v>
      </c>
      <c r="D452" s="530"/>
      <c r="E452" s="525">
        <v>342141.3</v>
      </c>
    </row>
    <row r="453" spans="2:5" ht="26">
      <c r="B453" s="526"/>
      <c r="C453" s="527" t="s">
        <v>4777</v>
      </c>
      <c r="D453" s="549"/>
      <c r="E453" s="528">
        <v>470318.98</v>
      </c>
    </row>
    <row r="454" spans="2:5">
      <c r="B454" s="526"/>
      <c r="C454" s="527" t="s">
        <v>4778</v>
      </c>
      <c r="D454" s="549"/>
      <c r="E454" s="528">
        <v>284403.55</v>
      </c>
    </row>
    <row r="455" spans="2:5">
      <c r="B455" s="526"/>
      <c r="C455" s="527" t="s">
        <v>4779</v>
      </c>
      <c r="D455" s="549"/>
      <c r="E455" s="528">
        <v>465646.88</v>
      </c>
    </row>
    <row r="456" spans="2:5" ht="26">
      <c r="B456" s="529"/>
      <c r="C456" s="523" t="s">
        <v>4780</v>
      </c>
      <c r="D456" s="530"/>
      <c r="E456" s="525">
        <v>762282.32</v>
      </c>
    </row>
    <row r="457" spans="2:5" ht="26">
      <c r="B457" s="526"/>
      <c r="C457" s="527" t="s">
        <v>4781</v>
      </c>
      <c r="D457" s="549"/>
      <c r="E457" s="528">
        <v>891898.45</v>
      </c>
    </row>
    <row r="458" spans="2:5">
      <c r="B458" s="529"/>
      <c r="C458" s="523" t="s">
        <v>4782</v>
      </c>
      <c r="D458" s="530"/>
      <c r="E458" s="525">
        <v>652074.88</v>
      </c>
    </row>
    <row r="459" spans="2:5">
      <c r="B459" s="526"/>
      <c r="C459" s="527" t="s">
        <v>4783</v>
      </c>
      <c r="D459" s="549"/>
      <c r="E459" s="528">
        <v>195189.04</v>
      </c>
    </row>
    <row r="460" spans="2:5">
      <c r="B460" s="529"/>
      <c r="C460" s="523" t="s">
        <v>4784</v>
      </c>
      <c r="D460" s="530"/>
      <c r="E460" s="525">
        <v>206633</v>
      </c>
    </row>
    <row r="461" spans="2:5">
      <c r="B461" s="526"/>
      <c r="C461" s="527" t="s">
        <v>4785</v>
      </c>
      <c r="D461" s="549"/>
      <c r="E461" s="528">
        <v>230690.12</v>
      </c>
    </row>
    <row r="462" spans="2:5">
      <c r="B462" s="529"/>
      <c r="C462" s="523" t="s">
        <v>4786</v>
      </c>
      <c r="D462" s="530"/>
      <c r="E462" s="525">
        <v>61901.32</v>
      </c>
    </row>
    <row r="463" spans="2:5" ht="26">
      <c r="B463" s="526"/>
      <c r="C463" s="527" t="s">
        <v>4787</v>
      </c>
      <c r="D463" s="549"/>
      <c r="E463" s="528">
        <v>6697.3</v>
      </c>
    </row>
    <row r="464" spans="2:5" ht="26">
      <c r="B464" s="529"/>
      <c r="C464" s="523" t="s">
        <v>4788</v>
      </c>
      <c r="D464" s="530"/>
      <c r="E464" s="525">
        <v>658497.48</v>
      </c>
    </row>
    <row r="465" spans="2:5">
      <c r="B465" s="526"/>
      <c r="C465" s="527" t="s">
        <v>4567</v>
      </c>
      <c r="D465" s="549"/>
      <c r="E465" s="528">
        <v>100668.45999999999</v>
      </c>
    </row>
    <row r="466" spans="2:5" ht="26">
      <c r="B466" s="529"/>
      <c r="C466" s="523" t="s">
        <v>4653</v>
      </c>
      <c r="D466" s="530"/>
      <c r="E466" s="525">
        <v>29670.29</v>
      </c>
    </row>
    <row r="467" spans="2:5">
      <c r="B467" s="526"/>
      <c r="C467" s="527" t="s">
        <v>4789</v>
      </c>
      <c r="D467" s="549"/>
      <c r="E467" s="528">
        <v>36308.44</v>
      </c>
    </row>
    <row r="468" spans="2:5" ht="26">
      <c r="B468" s="529"/>
      <c r="C468" s="523" t="s">
        <v>4636</v>
      </c>
      <c r="D468" s="530"/>
      <c r="E468" s="525">
        <v>30828.989999999998</v>
      </c>
    </row>
    <row r="469" spans="2:5" ht="26">
      <c r="B469" s="526"/>
      <c r="C469" s="527" t="s">
        <v>4637</v>
      </c>
      <c r="D469" s="549"/>
      <c r="E469" s="528">
        <v>320.29000000000002</v>
      </c>
    </row>
    <row r="470" spans="2:5" ht="26">
      <c r="B470" s="529"/>
      <c r="C470" s="523" t="s">
        <v>4654</v>
      </c>
      <c r="D470" s="530"/>
      <c r="E470" s="525">
        <v>41136.5</v>
      </c>
    </row>
    <row r="471" spans="2:5">
      <c r="B471" s="526"/>
      <c r="C471" s="527" t="s">
        <v>4790</v>
      </c>
      <c r="D471" s="549"/>
      <c r="E471" s="528">
        <v>941130</v>
      </c>
    </row>
    <row r="472" spans="2:5">
      <c r="B472" s="529"/>
      <c r="C472" s="523" t="s">
        <v>4655</v>
      </c>
      <c r="D472" s="530"/>
      <c r="E472" s="525">
        <v>31918.13</v>
      </c>
    </row>
    <row r="473" spans="2:5" ht="26">
      <c r="B473" s="526"/>
      <c r="C473" s="527" t="s">
        <v>4656</v>
      </c>
      <c r="D473" s="549"/>
      <c r="E473" s="528">
        <v>79054.02</v>
      </c>
    </row>
    <row r="474" spans="2:5">
      <c r="B474" s="529"/>
      <c r="C474" s="523" t="s">
        <v>4657</v>
      </c>
      <c r="D474" s="530"/>
      <c r="E474" s="525">
        <v>106182.19</v>
      </c>
    </row>
    <row r="475" spans="2:5">
      <c r="B475" s="526"/>
      <c r="C475" s="527" t="s">
        <v>4570</v>
      </c>
      <c r="D475" s="549"/>
      <c r="E475" s="528">
        <v>26766.23</v>
      </c>
    </row>
    <row r="476" spans="2:5">
      <c r="B476" s="529"/>
      <c r="C476" s="523" t="s">
        <v>4571</v>
      </c>
      <c r="D476" s="530"/>
      <c r="E476" s="525">
        <v>40605.24</v>
      </c>
    </row>
    <row r="477" spans="2:5">
      <c r="B477" s="526"/>
      <c r="C477" s="527" t="s">
        <v>4658</v>
      </c>
      <c r="D477" s="549"/>
      <c r="E477" s="528">
        <v>136254.21</v>
      </c>
    </row>
    <row r="478" spans="2:5">
      <c r="B478" s="529"/>
      <c r="C478" s="523" t="s">
        <v>4572</v>
      </c>
      <c r="D478" s="530"/>
      <c r="E478" s="525">
        <v>1048.3599999999999</v>
      </c>
    </row>
    <row r="479" spans="2:5">
      <c r="B479" s="526"/>
      <c r="C479" s="527" t="s">
        <v>4639</v>
      </c>
      <c r="D479" s="549"/>
      <c r="E479" s="528">
        <v>60844.98</v>
      </c>
    </row>
    <row r="480" spans="2:5">
      <c r="B480" s="529"/>
      <c r="C480" s="523" t="s">
        <v>4573</v>
      </c>
      <c r="D480" s="530"/>
      <c r="E480" s="525">
        <v>163472.92000000001</v>
      </c>
    </row>
    <row r="481" spans="2:5">
      <c r="B481" s="526"/>
      <c r="C481" s="527" t="s">
        <v>4791</v>
      </c>
      <c r="D481" s="549"/>
      <c r="E481" s="528">
        <v>231686.02000000002</v>
      </c>
    </row>
    <row r="482" spans="2:5">
      <c r="B482" s="529"/>
      <c r="C482" s="523" t="s">
        <v>4659</v>
      </c>
      <c r="D482" s="530"/>
      <c r="E482" s="525">
        <v>122850.14</v>
      </c>
    </row>
    <row r="483" spans="2:5">
      <c r="B483" s="526"/>
      <c r="C483" s="527" t="s">
        <v>4660</v>
      </c>
      <c r="D483" s="549"/>
      <c r="E483" s="528">
        <v>20045.73</v>
      </c>
    </row>
    <row r="484" spans="2:5">
      <c r="B484" s="529"/>
      <c r="C484" s="523" t="s">
        <v>4628</v>
      </c>
      <c r="D484" s="530"/>
      <c r="E484" s="525">
        <v>6000</v>
      </c>
    </row>
    <row r="485" spans="2:5">
      <c r="B485" s="526"/>
      <c r="C485" s="527" t="s">
        <v>4792</v>
      </c>
      <c r="D485" s="549"/>
      <c r="E485" s="528">
        <v>6539598.21</v>
      </c>
    </row>
    <row r="486" spans="2:5">
      <c r="B486" s="529"/>
      <c r="C486" s="523" t="s">
        <v>4661</v>
      </c>
      <c r="D486" s="530"/>
      <c r="E486" s="525">
        <v>136316.16</v>
      </c>
    </row>
    <row r="487" spans="2:5">
      <c r="B487" s="526"/>
      <c r="C487" s="527" t="s">
        <v>4642</v>
      </c>
      <c r="D487" s="549"/>
      <c r="E487" s="528">
        <v>17512.78</v>
      </c>
    </row>
    <row r="488" spans="2:5" ht="26">
      <c r="B488" s="529"/>
      <c r="C488" s="523" t="s">
        <v>4577</v>
      </c>
      <c r="D488" s="530"/>
      <c r="E488" s="525">
        <v>612825.43000000005</v>
      </c>
    </row>
    <row r="489" spans="2:5">
      <c r="B489" s="526"/>
      <c r="C489" s="527" t="s">
        <v>4662</v>
      </c>
      <c r="D489" s="549"/>
      <c r="E489" s="528">
        <v>566724.26</v>
      </c>
    </row>
    <row r="490" spans="2:5">
      <c r="B490" s="529"/>
      <c r="C490" s="523" t="s">
        <v>4578</v>
      </c>
      <c r="D490" s="530"/>
      <c r="E490" s="525">
        <v>148124058.32000002</v>
      </c>
    </row>
    <row r="491" spans="2:5">
      <c r="B491" s="526"/>
      <c r="C491" s="527" t="s">
        <v>4579</v>
      </c>
      <c r="D491" s="549"/>
      <c r="E491" s="528">
        <v>642139.91</v>
      </c>
    </row>
    <row r="492" spans="2:5">
      <c r="B492" s="529"/>
      <c r="C492" s="523" t="s">
        <v>4643</v>
      </c>
      <c r="D492" s="530"/>
      <c r="E492" s="525">
        <v>335485.42000000004</v>
      </c>
    </row>
    <row r="493" spans="2:5">
      <c r="B493" s="526"/>
      <c r="C493" s="527" t="s">
        <v>4624</v>
      </c>
      <c r="D493" s="549"/>
      <c r="E493" s="528">
        <v>146609056.31</v>
      </c>
    </row>
    <row r="494" spans="2:5">
      <c r="B494" s="529"/>
      <c r="C494" s="523" t="s">
        <v>3579</v>
      </c>
      <c r="D494" s="530"/>
      <c r="E494" s="525">
        <v>3254840.3</v>
      </c>
    </row>
    <row r="495" spans="2:5" ht="26">
      <c r="B495" s="526"/>
      <c r="C495" s="527" t="s">
        <v>4663</v>
      </c>
      <c r="D495" s="549"/>
      <c r="E495" s="528">
        <v>152101.37</v>
      </c>
    </row>
    <row r="496" spans="2:5" ht="26">
      <c r="B496" s="529"/>
      <c r="C496" s="523" t="s">
        <v>4664</v>
      </c>
      <c r="D496" s="530"/>
      <c r="E496" s="525">
        <v>16865.02</v>
      </c>
    </row>
    <row r="497" spans="2:5">
      <c r="B497" s="526"/>
      <c r="C497" s="527" t="s">
        <v>4665</v>
      </c>
      <c r="D497" s="549"/>
      <c r="E497" s="528">
        <v>512596.83</v>
      </c>
    </row>
    <row r="498" spans="2:5">
      <c r="B498" s="529"/>
      <c r="C498" s="523" t="s">
        <v>4666</v>
      </c>
      <c r="D498" s="530"/>
      <c r="E498" s="525">
        <v>208942.55</v>
      </c>
    </row>
    <row r="499" spans="2:5">
      <c r="B499" s="526"/>
      <c r="C499" s="527" t="s">
        <v>4581</v>
      </c>
      <c r="D499" s="549"/>
      <c r="E499" s="528">
        <v>121184.22</v>
      </c>
    </row>
    <row r="500" spans="2:5">
      <c r="B500" s="529"/>
      <c r="C500" s="523" t="s">
        <v>4713</v>
      </c>
      <c r="D500" s="530"/>
      <c r="E500" s="525">
        <v>159493.69999999998</v>
      </c>
    </row>
    <row r="501" spans="2:5">
      <c r="B501" s="526"/>
      <c r="C501" s="527" t="s">
        <v>4714</v>
      </c>
      <c r="D501" s="549"/>
      <c r="E501" s="528">
        <v>356307.70999999996</v>
      </c>
    </row>
    <row r="502" spans="2:5" ht="26">
      <c r="B502" s="529"/>
      <c r="C502" s="523" t="s">
        <v>4644</v>
      </c>
      <c r="D502" s="530"/>
      <c r="E502" s="525">
        <v>30718508.969999995</v>
      </c>
    </row>
    <row r="503" spans="2:5">
      <c r="B503" s="526"/>
      <c r="C503" s="527" t="s">
        <v>4535</v>
      </c>
      <c r="D503" s="549"/>
      <c r="E503" s="528">
        <v>16166.1</v>
      </c>
    </row>
    <row r="504" spans="2:5">
      <c r="B504" s="529"/>
      <c r="C504" s="523" t="s">
        <v>4793</v>
      </c>
      <c r="D504" s="530"/>
      <c r="E504" s="525">
        <v>1078121.18</v>
      </c>
    </row>
    <row r="505" spans="2:5">
      <c r="B505" s="526"/>
      <c r="C505" s="527" t="s">
        <v>3197</v>
      </c>
      <c r="D505" s="549"/>
      <c r="E505" s="528">
        <v>13705.890000000001</v>
      </c>
    </row>
    <row r="506" spans="2:5">
      <c r="B506" s="529"/>
      <c r="C506" s="523" t="s">
        <v>4794</v>
      </c>
      <c r="D506" s="530"/>
      <c r="E506" s="525">
        <v>245780.96000000005</v>
      </c>
    </row>
    <row r="507" spans="2:5">
      <c r="B507" s="526"/>
      <c r="C507" s="527" t="s">
        <v>4795</v>
      </c>
      <c r="D507" s="549"/>
      <c r="E507" s="528">
        <v>3727226</v>
      </c>
    </row>
    <row r="508" spans="2:5" ht="26">
      <c r="B508" s="529"/>
      <c r="C508" s="523" t="s">
        <v>4796</v>
      </c>
      <c r="D508" s="530"/>
      <c r="E508" s="525">
        <v>6231.87</v>
      </c>
    </row>
    <row r="509" spans="2:5">
      <c r="B509" s="526"/>
      <c r="C509" s="527" t="s">
        <v>4716</v>
      </c>
      <c r="D509" s="549"/>
      <c r="E509" s="528">
        <v>118951437.17</v>
      </c>
    </row>
    <row r="510" spans="2:5" ht="26">
      <c r="B510" s="529"/>
      <c r="C510" s="523" t="s">
        <v>4797</v>
      </c>
      <c r="D510" s="530"/>
      <c r="E510" s="525">
        <v>14313</v>
      </c>
    </row>
    <row r="511" spans="2:5">
      <c r="B511" s="526"/>
      <c r="C511" s="527" t="s">
        <v>3575</v>
      </c>
      <c r="D511" s="549"/>
      <c r="E511" s="528">
        <v>3004816.34</v>
      </c>
    </row>
    <row r="512" spans="2:5">
      <c r="B512" s="529"/>
      <c r="C512" s="523" t="s">
        <v>4625</v>
      </c>
      <c r="D512" s="530"/>
      <c r="E512" s="525">
        <v>10594705.880000001</v>
      </c>
    </row>
    <row r="513" spans="2:5" ht="26">
      <c r="B513" s="526"/>
      <c r="C513" s="527" t="s">
        <v>4542</v>
      </c>
      <c r="D513" s="549"/>
      <c r="E513" s="528">
        <v>1319062.1300000001</v>
      </c>
    </row>
    <row r="514" spans="2:5">
      <c r="B514" s="529"/>
      <c r="C514" s="523" t="s">
        <v>4584</v>
      </c>
      <c r="D514" s="530"/>
      <c r="E514" s="525">
        <v>1277995.22</v>
      </c>
    </row>
    <row r="515" spans="2:5">
      <c r="B515" s="526"/>
      <c r="C515" s="527" t="s">
        <v>3161</v>
      </c>
      <c r="D515" s="549"/>
      <c r="E515" s="528">
        <v>10230206.529999999</v>
      </c>
    </row>
    <row r="516" spans="2:5">
      <c r="B516" s="529"/>
      <c r="C516" s="523" t="s">
        <v>4667</v>
      </c>
      <c r="D516" s="530"/>
      <c r="E516" s="525">
        <v>59547.17</v>
      </c>
    </row>
    <row r="517" spans="2:5" ht="26">
      <c r="B517" s="526"/>
      <c r="C517" s="527" t="s">
        <v>4668</v>
      </c>
      <c r="D517" s="549"/>
      <c r="E517" s="528">
        <v>25035.09</v>
      </c>
    </row>
    <row r="518" spans="2:5" ht="26">
      <c r="B518" s="529"/>
      <c r="C518" s="523" t="s">
        <v>4630</v>
      </c>
      <c r="D518" s="530"/>
      <c r="E518" s="525">
        <v>7238.32</v>
      </c>
    </row>
    <row r="519" spans="2:5" ht="26">
      <c r="B519" s="526"/>
      <c r="C519" s="527" t="s">
        <v>4586</v>
      </c>
      <c r="D519" s="549"/>
      <c r="E519" s="528">
        <v>108645.97</v>
      </c>
    </row>
    <row r="520" spans="2:5" ht="26">
      <c r="B520" s="529"/>
      <c r="C520" s="523" t="s">
        <v>4587</v>
      </c>
      <c r="D520" s="530"/>
      <c r="E520" s="525">
        <v>1281934.9200000002</v>
      </c>
    </row>
    <row r="521" spans="2:5" ht="26">
      <c r="B521" s="526"/>
      <c r="C521" s="527" t="s">
        <v>4669</v>
      </c>
      <c r="D521" s="549"/>
      <c r="E521" s="528">
        <v>486350.68</v>
      </c>
    </row>
    <row r="522" spans="2:5">
      <c r="B522" s="529"/>
      <c r="C522" s="523" t="s">
        <v>3401</v>
      </c>
      <c r="D522" s="530"/>
      <c r="E522" s="525">
        <v>565581.65</v>
      </c>
    </row>
    <row r="523" spans="2:5">
      <c r="B523" s="526"/>
      <c r="C523" s="527" t="s">
        <v>4798</v>
      </c>
      <c r="D523" s="549"/>
      <c r="E523" s="528">
        <v>145494.43</v>
      </c>
    </row>
    <row r="524" spans="2:5">
      <c r="B524" s="529"/>
      <c r="C524" s="523" t="s">
        <v>4799</v>
      </c>
      <c r="D524" s="530"/>
      <c r="E524" s="525">
        <v>50311.76</v>
      </c>
    </row>
    <row r="525" spans="2:5">
      <c r="B525" s="526"/>
      <c r="C525" s="527" t="s">
        <v>4588</v>
      </c>
      <c r="D525" s="549"/>
      <c r="E525" s="528">
        <v>47980</v>
      </c>
    </row>
    <row r="526" spans="2:5">
      <c r="B526" s="529"/>
      <c r="C526" s="523" t="s">
        <v>4800</v>
      </c>
      <c r="D526" s="530"/>
      <c r="E526" s="525">
        <v>105255.67999999999</v>
      </c>
    </row>
    <row r="527" spans="2:5" ht="26">
      <c r="B527" s="526"/>
      <c r="C527" s="527" t="s">
        <v>4670</v>
      </c>
      <c r="D527" s="549"/>
      <c r="E527" s="528">
        <v>10992.42</v>
      </c>
    </row>
    <row r="528" spans="2:5">
      <c r="B528" s="529"/>
      <c r="C528" s="523" t="s">
        <v>326</v>
      </c>
      <c r="D528" s="530"/>
      <c r="E528" s="525">
        <v>24484.480000000003</v>
      </c>
    </row>
    <row r="529" spans="2:5">
      <c r="B529" s="526"/>
      <c r="C529" s="527" t="s">
        <v>4671</v>
      </c>
      <c r="D529" s="549"/>
      <c r="E529" s="528">
        <v>6649.83</v>
      </c>
    </row>
    <row r="530" spans="2:5">
      <c r="B530" s="529"/>
      <c r="C530" s="523" t="s">
        <v>4645</v>
      </c>
      <c r="D530" s="530"/>
      <c r="E530" s="525">
        <v>13254.62</v>
      </c>
    </row>
    <row r="531" spans="2:5">
      <c r="B531" s="526"/>
      <c r="C531" s="527" t="s">
        <v>4589</v>
      </c>
      <c r="D531" s="549"/>
      <c r="E531" s="528">
        <v>55757.479999999996</v>
      </c>
    </row>
    <row r="532" spans="2:5">
      <c r="B532" s="529"/>
      <c r="C532" s="523" t="s">
        <v>4590</v>
      </c>
      <c r="D532" s="530"/>
      <c r="E532" s="525">
        <v>4977.3599999999997</v>
      </c>
    </row>
    <row r="533" spans="2:5">
      <c r="B533" s="526"/>
      <c r="C533" s="527" t="s">
        <v>4591</v>
      </c>
      <c r="D533" s="549"/>
      <c r="E533" s="528">
        <v>8822.73</v>
      </c>
    </row>
    <row r="534" spans="2:5">
      <c r="B534" s="529"/>
      <c r="C534" s="523" t="s">
        <v>4545</v>
      </c>
      <c r="D534" s="530"/>
      <c r="E534" s="525">
        <v>214410886.72999996</v>
      </c>
    </row>
    <row r="535" spans="2:5">
      <c r="B535" s="526"/>
      <c r="C535" s="527" t="s">
        <v>4672</v>
      </c>
      <c r="D535" s="549"/>
      <c r="E535" s="528">
        <v>42918.239999999998</v>
      </c>
    </row>
    <row r="536" spans="2:5">
      <c r="B536" s="529"/>
      <c r="C536" s="523" t="s">
        <v>4673</v>
      </c>
      <c r="D536" s="530"/>
      <c r="E536" s="525">
        <v>8270.74</v>
      </c>
    </row>
    <row r="537" spans="2:5">
      <c r="B537" s="526"/>
      <c r="C537" s="527" t="s">
        <v>4674</v>
      </c>
      <c r="D537" s="549"/>
      <c r="E537" s="528">
        <v>11270.99</v>
      </c>
    </row>
    <row r="538" spans="2:5">
      <c r="B538" s="529"/>
      <c r="C538" s="523" t="s">
        <v>4627</v>
      </c>
      <c r="D538" s="530"/>
      <c r="E538" s="525">
        <v>83581678.229999989</v>
      </c>
    </row>
    <row r="539" spans="2:5">
      <c r="B539" s="526"/>
      <c r="C539" s="527" t="s">
        <v>4548</v>
      </c>
      <c r="D539" s="549"/>
      <c r="E539" s="528">
        <v>16800</v>
      </c>
    </row>
    <row r="540" spans="2:5" ht="26">
      <c r="B540" s="529"/>
      <c r="C540" s="523" t="s">
        <v>4675</v>
      </c>
      <c r="D540" s="530"/>
      <c r="E540" s="525">
        <v>29254.04</v>
      </c>
    </row>
    <row r="541" spans="2:5">
      <c r="B541" s="526"/>
      <c r="C541" s="527" t="s">
        <v>4646</v>
      </c>
      <c r="D541" s="549"/>
      <c r="E541" s="528">
        <v>33866.78</v>
      </c>
    </row>
    <row r="542" spans="2:5">
      <c r="B542" s="529"/>
      <c r="C542" s="523" t="s">
        <v>4676</v>
      </c>
      <c r="D542" s="530"/>
      <c r="E542" s="525">
        <v>19649.7</v>
      </c>
    </row>
    <row r="543" spans="2:5">
      <c r="B543" s="526"/>
      <c r="C543" s="527" t="s">
        <v>4677</v>
      </c>
      <c r="D543" s="549"/>
      <c r="E543" s="528">
        <v>228099.51</v>
      </c>
    </row>
    <row r="544" spans="2:5">
      <c r="B544" s="529"/>
      <c r="C544" s="523" t="s">
        <v>4678</v>
      </c>
      <c r="D544" s="530"/>
      <c r="E544" s="525">
        <v>69062.64</v>
      </c>
    </row>
    <row r="545" spans="2:5" ht="26">
      <c r="B545" s="526"/>
      <c r="C545" s="527" t="s">
        <v>4593</v>
      </c>
      <c r="D545" s="549"/>
      <c r="E545" s="528">
        <v>312903.69</v>
      </c>
    </row>
    <row r="546" spans="2:5" ht="26">
      <c r="B546" s="529"/>
      <c r="C546" s="523" t="s">
        <v>4679</v>
      </c>
      <c r="D546" s="530"/>
      <c r="E546" s="525">
        <v>187594.71</v>
      </c>
    </row>
    <row r="547" spans="2:5">
      <c r="B547" s="526"/>
      <c r="C547" s="527" t="s">
        <v>4552</v>
      </c>
      <c r="D547" s="549"/>
      <c r="E547" s="528">
        <v>222470</v>
      </c>
    </row>
    <row r="548" spans="2:5">
      <c r="B548" s="529"/>
      <c r="C548" s="523" t="s">
        <v>4720</v>
      </c>
      <c r="D548" s="530"/>
      <c r="E548" s="525">
        <v>449173.48</v>
      </c>
    </row>
    <row r="549" spans="2:5">
      <c r="B549" s="526"/>
      <c r="C549" s="527" t="s">
        <v>4721</v>
      </c>
      <c r="D549" s="549"/>
      <c r="E549" s="528">
        <v>540733.16</v>
      </c>
    </row>
    <row r="550" spans="2:5">
      <c r="B550" s="529"/>
      <c r="C550" s="523" t="s">
        <v>4594</v>
      </c>
      <c r="D550" s="530"/>
      <c r="E550" s="525">
        <v>559923.47</v>
      </c>
    </row>
    <row r="551" spans="2:5">
      <c r="B551" s="526"/>
      <c r="C551" s="527" t="s">
        <v>161</v>
      </c>
      <c r="D551" s="549"/>
      <c r="E551" s="528">
        <v>3616027.7500000009</v>
      </c>
    </row>
    <row r="552" spans="2:5">
      <c r="B552" s="529"/>
      <c r="C552" s="523" t="s">
        <v>4595</v>
      </c>
      <c r="D552" s="530"/>
      <c r="E552" s="525">
        <v>649365.1</v>
      </c>
    </row>
    <row r="553" spans="2:5">
      <c r="B553" s="526"/>
      <c r="C553" s="527" t="s">
        <v>4722</v>
      </c>
      <c r="D553" s="549"/>
      <c r="E553" s="528">
        <v>1418442.5799999998</v>
      </c>
    </row>
    <row r="554" spans="2:5">
      <c r="B554" s="529"/>
      <c r="C554" s="523" t="s">
        <v>4723</v>
      </c>
      <c r="D554" s="530"/>
      <c r="E554" s="525">
        <v>2428414.79</v>
      </c>
    </row>
    <row r="555" spans="2:5">
      <c r="B555" s="526"/>
      <c r="C555" s="527" t="s">
        <v>4724</v>
      </c>
      <c r="D555" s="549"/>
      <c r="E555" s="528">
        <v>769530.98</v>
      </c>
    </row>
    <row r="556" spans="2:5">
      <c r="B556" s="529"/>
      <c r="C556" s="523" t="s">
        <v>160</v>
      </c>
      <c r="D556" s="530"/>
      <c r="E556" s="525">
        <v>628886.89</v>
      </c>
    </row>
    <row r="557" spans="2:5">
      <c r="B557" s="526"/>
      <c r="C557" s="527" t="s">
        <v>4596</v>
      </c>
      <c r="D557" s="549"/>
      <c r="E557" s="528">
        <v>727587.76</v>
      </c>
    </row>
    <row r="558" spans="2:5">
      <c r="B558" s="529"/>
      <c r="C558" s="523" t="s">
        <v>4680</v>
      </c>
      <c r="D558" s="530"/>
      <c r="E558" s="525">
        <v>1219523.2800000003</v>
      </c>
    </row>
    <row r="559" spans="2:5">
      <c r="B559" s="526"/>
      <c r="C559" s="527" t="s">
        <v>4681</v>
      </c>
      <c r="D559" s="549"/>
      <c r="E559" s="528">
        <v>652650.12</v>
      </c>
    </row>
    <row r="560" spans="2:5">
      <c r="B560" s="529"/>
      <c r="C560" s="523" t="s">
        <v>3217</v>
      </c>
      <c r="D560" s="530"/>
      <c r="E560" s="525">
        <v>840925.32</v>
      </c>
    </row>
    <row r="561" spans="2:5">
      <c r="B561" s="526"/>
      <c r="C561" s="527" t="s">
        <v>4801</v>
      </c>
      <c r="D561" s="549"/>
      <c r="E561" s="528">
        <v>664136.54000000015</v>
      </c>
    </row>
    <row r="562" spans="2:5" ht="26">
      <c r="B562" s="529"/>
      <c r="C562" s="523" t="s">
        <v>3216</v>
      </c>
      <c r="D562" s="530"/>
      <c r="E562" s="525">
        <v>1263632.2199999997</v>
      </c>
    </row>
    <row r="563" spans="2:5">
      <c r="B563" s="526"/>
      <c r="C563" s="527" t="s">
        <v>4597</v>
      </c>
      <c r="D563" s="549"/>
      <c r="E563" s="528">
        <v>2912864.9599999995</v>
      </c>
    </row>
    <row r="564" spans="2:5">
      <c r="B564" s="529"/>
      <c r="C564" s="523" t="s">
        <v>4727</v>
      </c>
      <c r="D564" s="530"/>
      <c r="E564" s="525">
        <v>1729144.17</v>
      </c>
    </row>
    <row r="565" spans="2:5">
      <c r="B565" s="526"/>
      <c r="C565" s="527" t="s">
        <v>4598</v>
      </c>
      <c r="D565" s="549"/>
      <c r="E565" s="528">
        <v>639066.08000000007</v>
      </c>
    </row>
    <row r="566" spans="2:5">
      <c r="B566" s="529"/>
      <c r="C566" s="523" t="s">
        <v>4728</v>
      </c>
      <c r="D566" s="530"/>
      <c r="E566" s="525">
        <v>4180</v>
      </c>
    </row>
    <row r="567" spans="2:5">
      <c r="B567" s="526"/>
      <c r="C567" s="527" t="s">
        <v>4729</v>
      </c>
      <c r="D567" s="549"/>
      <c r="E567" s="528">
        <v>248114.77000000002</v>
      </c>
    </row>
    <row r="568" spans="2:5">
      <c r="B568" s="529"/>
      <c r="C568" s="523" t="s">
        <v>4730</v>
      </c>
      <c r="D568" s="530"/>
      <c r="E568" s="525">
        <v>1174056.78</v>
      </c>
    </row>
    <row r="569" spans="2:5" ht="26">
      <c r="B569" s="526"/>
      <c r="C569" s="527" t="s">
        <v>4599</v>
      </c>
      <c r="D569" s="549"/>
      <c r="E569" s="528">
        <v>3864572.9</v>
      </c>
    </row>
    <row r="570" spans="2:5">
      <c r="B570" s="529"/>
      <c r="C570" s="523" t="s">
        <v>4600</v>
      </c>
      <c r="D570" s="530"/>
      <c r="E570" s="525">
        <v>100965.59</v>
      </c>
    </row>
    <row r="571" spans="2:5">
      <c r="B571" s="526"/>
      <c r="C571" s="527" t="s">
        <v>4601</v>
      </c>
      <c r="D571" s="549"/>
      <c r="E571" s="528">
        <v>281386.45</v>
      </c>
    </row>
    <row r="572" spans="2:5">
      <c r="B572" s="529"/>
      <c r="C572" s="523" t="s">
        <v>4602</v>
      </c>
      <c r="D572" s="530"/>
      <c r="E572" s="525">
        <v>81019.739999999991</v>
      </c>
    </row>
    <row r="573" spans="2:5">
      <c r="B573" s="526"/>
      <c r="C573" s="527" t="s">
        <v>3402</v>
      </c>
      <c r="D573" s="549"/>
      <c r="E573" s="528">
        <v>447356.42</v>
      </c>
    </row>
    <row r="574" spans="2:5">
      <c r="B574" s="529"/>
      <c r="C574" s="523" t="s">
        <v>4604</v>
      </c>
      <c r="D574" s="530"/>
      <c r="E574" s="525">
        <v>1621698.62</v>
      </c>
    </row>
    <row r="575" spans="2:5">
      <c r="B575" s="526"/>
      <c r="C575" s="527" t="s">
        <v>4802</v>
      </c>
      <c r="D575" s="549"/>
      <c r="E575" s="528">
        <v>69637.59</v>
      </c>
    </row>
    <row r="576" spans="2:5">
      <c r="B576" s="529"/>
      <c r="C576" s="523" t="s">
        <v>4803</v>
      </c>
      <c r="D576" s="530"/>
      <c r="E576" s="525">
        <v>11527.99</v>
      </c>
    </row>
    <row r="577" spans="2:5">
      <c r="B577" s="526"/>
      <c r="C577" s="527" t="s">
        <v>4804</v>
      </c>
      <c r="D577" s="549"/>
      <c r="E577" s="528">
        <v>136994.20000000001</v>
      </c>
    </row>
    <row r="578" spans="2:5">
      <c r="B578" s="529"/>
      <c r="C578" s="523" t="s">
        <v>4805</v>
      </c>
      <c r="D578" s="530"/>
      <c r="E578" s="525">
        <v>108206.25</v>
      </c>
    </row>
    <row r="579" spans="2:5">
      <c r="B579" s="526"/>
      <c r="C579" s="527" t="s">
        <v>4806</v>
      </c>
      <c r="D579" s="549"/>
      <c r="E579" s="528">
        <v>202408.75999999998</v>
      </c>
    </row>
    <row r="580" spans="2:5">
      <c r="B580" s="529"/>
      <c r="C580" s="523" t="s">
        <v>4807</v>
      </c>
      <c r="D580" s="530"/>
      <c r="E580" s="525">
        <v>24104.03</v>
      </c>
    </row>
    <row r="581" spans="2:5">
      <c r="B581" s="526"/>
      <c r="C581" s="527" t="s">
        <v>4682</v>
      </c>
      <c r="D581" s="549"/>
      <c r="E581" s="528">
        <v>100283.73</v>
      </c>
    </row>
    <row r="582" spans="2:5">
      <c r="B582" s="529"/>
      <c r="C582" s="523" t="s">
        <v>4683</v>
      </c>
      <c r="D582" s="530"/>
      <c r="E582" s="525">
        <v>12190.130000000001</v>
      </c>
    </row>
    <row r="583" spans="2:5">
      <c r="B583" s="526"/>
      <c r="C583" s="527" t="s">
        <v>4808</v>
      </c>
      <c r="D583" s="549"/>
      <c r="E583" s="528">
        <v>4216.51</v>
      </c>
    </row>
    <row r="584" spans="2:5">
      <c r="B584" s="529"/>
      <c r="C584" s="523" t="s">
        <v>4684</v>
      </c>
      <c r="D584" s="530"/>
      <c r="E584" s="525">
        <v>28939.75</v>
      </c>
    </row>
    <row r="585" spans="2:5">
      <c r="B585" s="526"/>
      <c r="C585" s="527" t="s">
        <v>4732</v>
      </c>
      <c r="D585" s="549"/>
      <c r="E585" s="528">
        <v>84926.37</v>
      </c>
    </row>
    <row r="586" spans="2:5">
      <c r="B586" s="529"/>
      <c r="C586" s="523" t="s">
        <v>4733</v>
      </c>
      <c r="D586" s="530"/>
      <c r="E586" s="525">
        <v>21569.38</v>
      </c>
    </row>
    <row r="587" spans="2:5">
      <c r="B587" s="526"/>
      <c r="C587" s="527" t="s">
        <v>4809</v>
      </c>
      <c r="D587" s="549"/>
      <c r="E587" s="528">
        <v>100922</v>
      </c>
    </row>
    <row r="588" spans="2:5">
      <c r="B588" s="529"/>
      <c r="C588" s="523" t="s">
        <v>4734</v>
      </c>
      <c r="D588" s="530"/>
      <c r="E588" s="525">
        <v>242858.03</v>
      </c>
    </row>
    <row r="589" spans="2:5">
      <c r="B589" s="526"/>
      <c r="C589" s="527" t="s">
        <v>4735</v>
      </c>
      <c r="D589" s="549"/>
      <c r="E589" s="528">
        <v>14616.23</v>
      </c>
    </row>
    <row r="590" spans="2:5">
      <c r="B590" s="529"/>
      <c r="C590" s="523" t="s">
        <v>4736</v>
      </c>
      <c r="D590" s="530"/>
      <c r="E590" s="525">
        <v>1909.2</v>
      </c>
    </row>
    <row r="591" spans="2:5">
      <c r="B591" s="526"/>
      <c r="C591" s="527" t="s">
        <v>4737</v>
      </c>
      <c r="D591" s="549"/>
      <c r="E591" s="528">
        <v>154533.95000000001</v>
      </c>
    </row>
    <row r="592" spans="2:5">
      <c r="B592" s="529"/>
      <c r="C592" s="523" t="s">
        <v>4738</v>
      </c>
      <c r="D592" s="530"/>
      <c r="E592" s="525">
        <v>44855.35</v>
      </c>
    </row>
    <row r="593" spans="2:5">
      <c r="B593" s="526"/>
      <c r="C593" s="527" t="s">
        <v>4739</v>
      </c>
      <c r="D593" s="549"/>
      <c r="E593" s="528">
        <v>111740</v>
      </c>
    </row>
    <row r="594" spans="2:5">
      <c r="B594" s="529"/>
      <c r="C594" s="523" t="s">
        <v>4605</v>
      </c>
      <c r="D594" s="530"/>
      <c r="E594" s="525">
        <v>1740516.48</v>
      </c>
    </row>
    <row r="595" spans="2:5">
      <c r="B595" s="526"/>
      <c r="C595" s="527" t="s">
        <v>4810</v>
      </c>
      <c r="D595" s="549"/>
      <c r="E595" s="528">
        <v>153323.85999999999</v>
      </c>
    </row>
    <row r="596" spans="2:5">
      <c r="B596" s="529"/>
      <c r="C596" s="523" t="s">
        <v>4687</v>
      </c>
      <c r="D596" s="530"/>
      <c r="E596" s="525">
        <v>34871.67</v>
      </c>
    </row>
    <row r="597" spans="2:5">
      <c r="B597" s="526"/>
      <c r="C597" s="527" t="s">
        <v>4688</v>
      </c>
      <c r="D597" s="549"/>
      <c r="E597" s="528">
        <v>54753.1</v>
      </c>
    </row>
    <row r="598" spans="2:5">
      <c r="B598" s="529"/>
      <c r="C598" s="523" t="s">
        <v>4689</v>
      </c>
      <c r="D598" s="530"/>
      <c r="E598" s="525">
        <v>20529240.059999999</v>
      </c>
    </row>
    <row r="599" spans="2:5">
      <c r="B599" s="526"/>
      <c r="C599" s="527" t="s">
        <v>4740</v>
      </c>
      <c r="D599" s="549"/>
      <c r="E599" s="528">
        <v>271072.56</v>
      </c>
    </row>
    <row r="600" spans="2:5">
      <c r="B600" s="529"/>
      <c r="C600" s="523" t="s">
        <v>4690</v>
      </c>
      <c r="D600" s="530"/>
      <c r="E600" s="525">
        <v>178615.6</v>
      </c>
    </row>
    <row r="601" spans="2:5">
      <c r="B601" s="526"/>
      <c r="C601" s="527" t="s">
        <v>4691</v>
      </c>
      <c r="D601" s="549"/>
      <c r="E601" s="528">
        <v>354844.77</v>
      </c>
    </row>
    <row r="602" spans="2:5">
      <c r="B602" s="529"/>
      <c r="C602" s="523" t="s">
        <v>3221</v>
      </c>
      <c r="D602" s="530"/>
      <c r="E602" s="525">
        <v>124810.39</v>
      </c>
    </row>
    <row r="603" spans="2:5">
      <c r="B603" s="526"/>
      <c r="C603" s="527" t="s">
        <v>4811</v>
      </c>
      <c r="D603" s="549"/>
      <c r="E603" s="528">
        <v>1459.01</v>
      </c>
    </row>
    <row r="604" spans="2:5">
      <c r="B604" s="529"/>
      <c r="C604" s="523" t="s">
        <v>689</v>
      </c>
      <c r="D604" s="530"/>
      <c r="E604" s="525">
        <v>11007.11</v>
      </c>
    </row>
    <row r="605" spans="2:5">
      <c r="B605" s="526"/>
      <c r="C605" s="527" t="s">
        <v>4812</v>
      </c>
      <c r="D605" s="549"/>
      <c r="E605" s="528">
        <v>5902.47</v>
      </c>
    </row>
    <row r="606" spans="2:5">
      <c r="B606" s="529"/>
      <c r="C606" s="523" t="s">
        <v>4813</v>
      </c>
      <c r="D606" s="530"/>
      <c r="E606" s="525">
        <v>20539.87</v>
      </c>
    </row>
    <row r="607" spans="2:5">
      <c r="B607" s="526"/>
      <c r="C607" s="527" t="s">
        <v>4609</v>
      </c>
      <c r="D607" s="549"/>
      <c r="E607" s="528">
        <v>430108.38</v>
      </c>
    </row>
    <row r="608" spans="2:5">
      <c r="B608" s="529"/>
      <c r="C608" s="523" t="s">
        <v>4742</v>
      </c>
      <c r="D608" s="530"/>
      <c r="E608" s="525">
        <v>147909</v>
      </c>
    </row>
    <row r="609" spans="2:5">
      <c r="B609" s="526"/>
      <c r="C609" s="527" t="s">
        <v>4692</v>
      </c>
      <c r="D609" s="549"/>
      <c r="E609" s="528">
        <v>161927.69</v>
      </c>
    </row>
    <row r="610" spans="2:5">
      <c r="B610" s="529"/>
      <c r="C610" s="523" t="s">
        <v>4743</v>
      </c>
      <c r="D610" s="530"/>
      <c r="E610" s="525">
        <v>853107.86</v>
      </c>
    </row>
    <row r="611" spans="2:5">
      <c r="B611" s="526"/>
      <c r="C611" s="527" t="s">
        <v>4610</v>
      </c>
      <c r="D611" s="549"/>
      <c r="E611" s="528">
        <v>33143.07</v>
      </c>
    </row>
    <row r="612" spans="2:5">
      <c r="B612" s="529"/>
      <c r="C612" s="523" t="s">
        <v>4693</v>
      </c>
      <c r="D612" s="530"/>
      <c r="E612" s="525">
        <v>29594.809999999998</v>
      </c>
    </row>
    <row r="613" spans="2:5">
      <c r="B613" s="526"/>
      <c r="C613" s="527" t="s">
        <v>4814</v>
      </c>
      <c r="D613" s="549"/>
      <c r="E613" s="528">
        <v>326923.24</v>
      </c>
    </row>
    <row r="614" spans="2:5">
      <c r="B614" s="529"/>
      <c r="C614" s="523" t="s">
        <v>4744</v>
      </c>
      <c r="D614" s="530"/>
      <c r="E614" s="525">
        <v>300293.14</v>
      </c>
    </row>
    <row r="615" spans="2:5">
      <c r="B615" s="526"/>
      <c r="C615" s="527" t="s">
        <v>4745</v>
      </c>
      <c r="D615" s="549"/>
      <c r="E615" s="528">
        <v>159173.05000000002</v>
      </c>
    </row>
    <row r="616" spans="2:5">
      <c r="B616" s="529"/>
      <c r="C616" s="523" t="s">
        <v>4746</v>
      </c>
      <c r="D616" s="530"/>
      <c r="E616" s="525">
        <v>324929.64</v>
      </c>
    </row>
    <row r="617" spans="2:5">
      <c r="B617" s="526"/>
      <c r="C617" s="527" t="s">
        <v>4747</v>
      </c>
      <c r="D617" s="549"/>
      <c r="E617" s="528">
        <v>211788.32</v>
      </c>
    </row>
    <row r="618" spans="2:5">
      <c r="B618" s="529"/>
      <c r="C618" s="523" t="s">
        <v>4748</v>
      </c>
      <c r="D618" s="530"/>
      <c r="E618" s="525">
        <v>195493.44999999998</v>
      </c>
    </row>
    <row r="619" spans="2:5">
      <c r="B619" s="526"/>
      <c r="C619" s="527" t="s">
        <v>4815</v>
      </c>
      <c r="D619" s="549"/>
      <c r="E619" s="528">
        <v>180604.45</v>
      </c>
    </row>
    <row r="620" spans="2:5">
      <c r="B620" s="529"/>
      <c r="C620" s="523" t="s">
        <v>4611</v>
      </c>
      <c r="D620" s="530"/>
      <c r="E620" s="525">
        <v>1493431</v>
      </c>
    </row>
    <row r="621" spans="2:5">
      <c r="B621" s="526"/>
      <c r="C621" s="527" t="s">
        <v>4749</v>
      </c>
      <c r="D621" s="549"/>
      <c r="E621" s="528">
        <v>76593.009999999995</v>
      </c>
    </row>
    <row r="622" spans="2:5">
      <c r="B622" s="529"/>
      <c r="C622" s="523" t="s">
        <v>4612</v>
      </c>
      <c r="D622" s="530"/>
      <c r="E622" s="525">
        <v>3221895.3199999994</v>
      </c>
    </row>
    <row r="623" spans="2:5">
      <c r="B623" s="526"/>
      <c r="C623" s="527" t="s">
        <v>4816</v>
      </c>
      <c r="D623" s="549"/>
      <c r="E623" s="528">
        <v>3907.8</v>
      </c>
    </row>
    <row r="624" spans="2:5" ht="26">
      <c r="B624" s="529"/>
      <c r="C624" s="523" t="s">
        <v>4817</v>
      </c>
      <c r="D624" s="530"/>
      <c r="E624" s="525">
        <v>1547400.79</v>
      </c>
    </row>
    <row r="625" spans="2:5">
      <c r="B625" s="526"/>
      <c r="C625" s="527" t="s">
        <v>4818</v>
      </c>
      <c r="D625" s="549"/>
      <c r="E625" s="528">
        <v>209477</v>
      </c>
    </row>
    <row r="626" spans="2:5">
      <c r="B626" s="529"/>
      <c r="C626" s="523" t="s">
        <v>4613</v>
      </c>
      <c r="D626" s="530"/>
      <c r="E626" s="525">
        <v>2637740</v>
      </c>
    </row>
    <row r="627" spans="2:5">
      <c r="B627" s="526"/>
      <c r="C627" s="527" t="s">
        <v>4631</v>
      </c>
      <c r="D627" s="549"/>
      <c r="E627" s="528">
        <v>794406.58</v>
      </c>
    </row>
    <row r="628" spans="2:5">
      <c r="B628" s="529"/>
      <c r="C628" s="523" t="s">
        <v>4614</v>
      </c>
      <c r="D628" s="530"/>
      <c r="E628" s="525">
        <v>7304011</v>
      </c>
    </row>
    <row r="629" spans="2:5">
      <c r="B629" s="526"/>
      <c r="C629" s="527" t="s">
        <v>4556</v>
      </c>
      <c r="D629" s="549"/>
      <c r="E629" s="528">
        <v>9709515.0099999979</v>
      </c>
    </row>
    <row r="630" spans="2:5">
      <c r="B630" s="529"/>
      <c r="C630" s="523" t="s">
        <v>4615</v>
      </c>
      <c r="D630" s="530"/>
      <c r="E630" s="525">
        <v>2294144.7499999991</v>
      </c>
    </row>
    <row r="631" spans="2:5">
      <c r="B631" s="526"/>
      <c r="C631" s="527" t="s">
        <v>4819</v>
      </c>
      <c r="D631" s="549"/>
      <c r="E631" s="528">
        <v>4181661.4299999997</v>
      </c>
    </row>
    <row r="632" spans="2:5">
      <c r="B632" s="529"/>
      <c r="C632" s="523" t="s">
        <v>4616</v>
      </c>
      <c r="D632" s="530"/>
      <c r="E632" s="525">
        <v>1576849.87</v>
      </c>
    </row>
    <row r="633" spans="2:5">
      <c r="B633" s="526"/>
      <c r="C633" s="527" t="s">
        <v>4617</v>
      </c>
      <c r="D633" s="549"/>
      <c r="E633" s="528">
        <v>2990574.3400000003</v>
      </c>
    </row>
    <row r="634" spans="2:5">
      <c r="B634" s="529"/>
      <c r="C634" s="523" t="s">
        <v>4618</v>
      </c>
      <c r="D634" s="530"/>
      <c r="E634" s="525">
        <v>8418468.2999999989</v>
      </c>
    </row>
    <row r="635" spans="2:5">
      <c r="B635" s="526"/>
      <c r="C635" s="527" t="s">
        <v>4619</v>
      </c>
      <c r="D635" s="549"/>
      <c r="E635" s="528">
        <v>10412873.239999998</v>
      </c>
    </row>
    <row r="636" spans="2:5">
      <c r="B636" s="529"/>
      <c r="C636" s="523" t="s">
        <v>4750</v>
      </c>
      <c r="D636" s="530"/>
      <c r="E636" s="525">
        <v>334644.52</v>
      </c>
    </row>
    <row r="637" spans="2:5">
      <c r="B637" s="526"/>
      <c r="C637" s="527" t="s">
        <v>4620</v>
      </c>
      <c r="D637" s="549"/>
      <c r="E637" s="528">
        <v>8744130.9700000007</v>
      </c>
    </row>
    <row r="638" spans="2:5">
      <c r="B638" s="529"/>
      <c r="C638" s="523" t="s">
        <v>4820</v>
      </c>
      <c r="D638" s="530"/>
      <c r="E638" s="525">
        <v>802.34</v>
      </c>
    </row>
    <row r="639" spans="2:5">
      <c r="B639" s="526"/>
      <c r="C639" s="527" t="s">
        <v>4821</v>
      </c>
      <c r="D639" s="549"/>
      <c r="E639" s="528">
        <v>7946.85</v>
      </c>
    </row>
    <row r="640" spans="2:5">
      <c r="B640" s="529"/>
      <c r="C640" s="523" t="s">
        <v>4822</v>
      </c>
      <c r="D640" s="530"/>
      <c r="E640" s="525">
        <v>36259.269999999997</v>
      </c>
    </row>
    <row r="641" spans="2:5" ht="26">
      <c r="B641" s="526"/>
      <c r="C641" s="527" t="s">
        <v>4621</v>
      </c>
      <c r="D641" s="549"/>
      <c r="E641" s="528">
        <v>145487.84</v>
      </c>
    </row>
    <row r="642" spans="2:5">
      <c r="B642" s="529"/>
      <c r="C642" s="523" t="s">
        <v>4694</v>
      </c>
      <c r="D642" s="530"/>
      <c r="E642" s="525">
        <v>84996.840000000011</v>
      </c>
    </row>
    <row r="643" spans="2:5">
      <c r="B643" s="526"/>
      <c r="C643" s="527" t="s">
        <v>4751</v>
      </c>
      <c r="D643" s="549"/>
      <c r="E643" s="528">
        <v>183764.64</v>
      </c>
    </row>
    <row r="644" spans="2:5">
      <c r="B644" s="529"/>
      <c r="C644" s="523" t="s">
        <v>4823</v>
      </c>
      <c r="D644" s="530"/>
      <c r="E644" s="525">
        <v>3800</v>
      </c>
    </row>
    <row r="645" spans="2:5">
      <c r="B645" s="526"/>
      <c r="C645" s="527" t="s">
        <v>4752</v>
      </c>
      <c r="D645" s="549"/>
      <c r="E645" s="528">
        <v>2449.8199999999997</v>
      </c>
    </row>
    <row r="646" spans="2:5">
      <c r="B646" s="529"/>
      <c r="C646" s="523" t="s">
        <v>4824</v>
      </c>
      <c r="D646" s="530"/>
      <c r="E646" s="525">
        <v>27001.719999999998</v>
      </c>
    </row>
    <row r="647" spans="2:5">
      <c r="B647" s="526"/>
      <c r="C647" s="527" t="s">
        <v>4825</v>
      </c>
      <c r="D647" s="549"/>
      <c r="E647" s="528">
        <v>67699.66</v>
      </c>
    </row>
    <row r="648" spans="2:5">
      <c r="B648" s="529"/>
      <c r="C648" s="523" t="s">
        <v>4826</v>
      </c>
      <c r="D648" s="530"/>
      <c r="E648" s="525">
        <v>473.2</v>
      </c>
    </row>
    <row r="649" spans="2:5">
      <c r="B649" s="526"/>
      <c r="C649" s="527" t="s">
        <v>4695</v>
      </c>
      <c r="D649" s="549"/>
      <c r="E649" s="528">
        <v>81125.41</v>
      </c>
    </row>
    <row r="650" spans="2:5">
      <c r="B650" s="529"/>
      <c r="C650" s="523" t="s">
        <v>4622</v>
      </c>
      <c r="D650" s="530"/>
      <c r="E650" s="525">
        <v>10217.900000000001</v>
      </c>
    </row>
    <row r="651" spans="2:5" ht="26">
      <c r="B651" s="529"/>
      <c r="C651" s="523" t="s">
        <v>4754</v>
      </c>
      <c r="D651" s="530"/>
      <c r="E651" s="525">
        <v>903779.87999999989</v>
      </c>
    </row>
    <row r="652" spans="2:5">
      <c r="B652" s="529"/>
      <c r="C652" s="523" t="s">
        <v>4827</v>
      </c>
      <c r="D652" s="530"/>
      <c r="E652" s="525">
        <v>24611.78</v>
      </c>
    </row>
    <row r="653" spans="2:5">
      <c r="B653" s="526"/>
      <c r="C653" s="527" t="s">
        <v>4696</v>
      </c>
      <c r="D653" s="549"/>
      <c r="E653" s="528">
        <v>172309.66</v>
      </c>
    </row>
    <row r="654" spans="2:5">
      <c r="B654" s="529"/>
      <c r="C654" s="523" t="s">
        <v>4828</v>
      </c>
      <c r="D654" s="530"/>
      <c r="E654" s="525">
        <v>24764.86</v>
      </c>
    </row>
    <row r="655" spans="2:5">
      <c r="B655" s="526"/>
      <c r="C655" s="527" t="s">
        <v>4698</v>
      </c>
      <c r="D655" s="549"/>
      <c r="E655" s="528">
        <v>23897.88</v>
      </c>
    </row>
    <row r="656" spans="2:5">
      <c r="B656" s="529"/>
      <c r="C656" s="523" t="s">
        <v>4829</v>
      </c>
      <c r="D656" s="530"/>
      <c r="E656" s="525">
        <v>15050.810000000001</v>
      </c>
    </row>
    <row r="657" spans="2:5">
      <c r="B657" s="529"/>
      <c r="C657" s="523" t="s">
        <v>4830</v>
      </c>
      <c r="D657" s="530"/>
      <c r="E657" s="525">
        <v>7500</v>
      </c>
    </row>
    <row r="658" spans="2:5" ht="26">
      <c r="B658" s="529"/>
      <c r="C658" s="523" t="s">
        <v>4831</v>
      </c>
      <c r="D658" s="530"/>
      <c r="E658" s="525">
        <v>8622.8799999999992</v>
      </c>
    </row>
    <row r="659" spans="2:5">
      <c r="B659" s="529"/>
      <c r="C659" s="523" t="s">
        <v>4832</v>
      </c>
      <c r="D659" s="530"/>
      <c r="E659" s="525">
        <v>6453.5</v>
      </c>
    </row>
    <row r="660" spans="2:5">
      <c r="B660" s="521" t="s">
        <v>4833</v>
      </c>
      <c r="C660" s="519"/>
      <c r="D660" s="518"/>
      <c r="E660" s="520">
        <v>2805925642.2600002</v>
      </c>
    </row>
    <row r="661" spans="2:5">
      <c r="B661" s="534" t="s">
        <v>4319</v>
      </c>
      <c r="C661" s="535"/>
      <c r="D661" s="522"/>
      <c r="E661" s="525">
        <v>2596382010.3500004</v>
      </c>
    </row>
    <row r="662" spans="2:5">
      <c r="B662" s="529"/>
      <c r="C662" s="523" t="s">
        <v>3577</v>
      </c>
      <c r="D662" s="550"/>
      <c r="E662" s="525">
        <v>109179.31</v>
      </c>
    </row>
    <row r="663" spans="2:5">
      <c r="B663" s="526"/>
      <c r="C663" s="527" t="s">
        <v>4561</v>
      </c>
      <c r="D663" s="549"/>
      <c r="E663" s="528">
        <v>7064</v>
      </c>
    </row>
    <row r="664" spans="2:5" ht="26">
      <c r="B664" s="529"/>
      <c r="C664" s="523" t="s">
        <v>4649</v>
      </c>
      <c r="D664" s="530"/>
      <c r="E664" s="525">
        <v>97972.09</v>
      </c>
    </row>
    <row r="665" spans="2:5">
      <c r="B665" s="526"/>
      <c r="C665" s="527" t="s">
        <v>4702</v>
      </c>
      <c r="D665" s="549"/>
      <c r="E665" s="528">
        <v>13529.95</v>
      </c>
    </row>
    <row r="666" spans="2:5">
      <c r="B666" s="529"/>
      <c r="C666" s="523" t="s">
        <v>4533</v>
      </c>
      <c r="D666" s="530"/>
      <c r="E666" s="525">
        <v>39884</v>
      </c>
    </row>
    <row r="667" spans="2:5">
      <c r="B667" s="526"/>
      <c r="C667" s="527" t="s">
        <v>4563</v>
      </c>
      <c r="D667" s="549"/>
      <c r="E667" s="528">
        <v>102755.7</v>
      </c>
    </row>
    <row r="668" spans="2:5">
      <c r="B668" s="529"/>
      <c r="C668" s="523" t="s">
        <v>4634</v>
      </c>
      <c r="D668" s="530"/>
      <c r="E668" s="525">
        <v>101852.83</v>
      </c>
    </row>
    <row r="669" spans="2:5">
      <c r="B669" s="526"/>
      <c r="C669" s="527" t="s">
        <v>4651</v>
      </c>
      <c r="D669" s="549"/>
      <c r="E669" s="528">
        <v>3769.42</v>
      </c>
    </row>
    <row r="670" spans="2:5">
      <c r="B670" s="529"/>
      <c r="C670" s="523" t="s">
        <v>4564</v>
      </c>
      <c r="D670" s="530"/>
      <c r="E670" s="525">
        <v>59547.28</v>
      </c>
    </row>
    <row r="671" spans="2:5">
      <c r="B671" s="526"/>
      <c r="C671" s="527" t="s">
        <v>4652</v>
      </c>
      <c r="D671" s="549"/>
      <c r="E671" s="528">
        <v>79040.56</v>
      </c>
    </row>
    <row r="672" spans="2:5">
      <c r="B672" s="529"/>
      <c r="C672" s="523" t="s">
        <v>4565</v>
      </c>
      <c r="D672" s="530"/>
      <c r="E672" s="525">
        <v>5481873.8500000006</v>
      </c>
    </row>
    <row r="673" spans="2:5">
      <c r="B673" s="526"/>
      <c r="C673" s="527" t="s">
        <v>4834</v>
      </c>
      <c r="D673" s="549"/>
      <c r="E673" s="528">
        <v>11550</v>
      </c>
    </row>
    <row r="674" spans="2:5">
      <c r="B674" s="529"/>
      <c r="C674" s="523" t="s">
        <v>4567</v>
      </c>
      <c r="D674" s="530"/>
      <c r="E674" s="525">
        <v>422496.04</v>
      </c>
    </row>
    <row r="675" spans="2:5" ht="26">
      <c r="B675" s="526"/>
      <c r="C675" s="527" t="s">
        <v>4636</v>
      </c>
      <c r="D675" s="549"/>
      <c r="E675" s="528">
        <v>44006</v>
      </c>
    </row>
    <row r="676" spans="2:5" ht="26">
      <c r="B676" s="529"/>
      <c r="C676" s="523" t="s">
        <v>4637</v>
      </c>
      <c r="D676" s="530"/>
      <c r="E676" s="525">
        <v>6432</v>
      </c>
    </row>
    <row r="677" spans="2:5">
      <c r="B677" s="526"/>
      <c r="C677" s="527" t="s">
        <v>4705</v>
      </c>
      <c r="D677" s="549"/>
      <c r="E677" s="528">
        <v>1072514.19</v>
      </c>
    </row>
    <row r="678" spans="2:5">
      <c r="B678" s="529"/>
      <c r="C678" s="523" t="s">
        <v>4835</v>
      </c>
      <c r="D678" s="530"/>
      <c r="E678" s="525">
        <v>2500</v>
      </c>
    </row>
    <row r="679" spans="2:5" ht="26">
      <c r="B679" s="526"/>
      <c r="C679" s="527" t="s">
        <v>4836</v>
      </c>
      <c r="D679" s="549"/>
      <c r="E679" s="528">
        <v>6500</v>
      </c>
    </row>
    <row r="680" spans="2:5">
      <c r="B680" s="529"/>
      <c r="C680" s="523" t="s">
        <v>4837</v>
      </c>
      <c r="D680" s="530"/>
      <c r="E680" s="525">
        <v>5775</v>
      </c>
    </row>
    <row r="681" spans="2:5">
      <c r="B681" s="526"/>
      <c r="C681" s="527" t="s">
        <v>4791</v>
      </c>
      <c r="D681" s="549"/>
      <c r="E681" s="528">
        <v>226626</v>
      </c>
    </row>
    <row r="682" spans="2:5">
      <c r="B682" s="529"/>
      <c r="C682" s="523" t="s">
        <v>4628</v>
      </c>
      <c r="D682" s="530"/>
      <c r="E682" s="525">
        <v>245674.85</v>
      </c>
    </row>
    <row r="683" spans="2:5">
      <c r="B683" s="526"/>
      <c r="C683" s="527" t="s">
        <v>4575</v>
      </c>
      <c r="D683" s="549"/>
      <c r="E683" s="528">
        <v>16050</v>
      </c>
    </row>
    <row r="684" spans="2:5" ht="26">
      <c r="B684" s="529"/>
      <c r="C684" s="523" t="s">
        <v>4577</v>
      </c>
      <c r="D684" s="530"/>
      <c r="E684" s="525">
        <v>117366.85</v>
      </c>
    </row>
    <row r="685" spans="2:5">
      <c r="B685" s="526"/>
      <c r="C685" s="527" t="s">
        <v>4662</v>
      </c>
      <c r="D685" s="549"/>
      <c r="E685" s="528">
        <v>12377</v>
      </c>
    </row>
    <row r="686" spans="2:5">
      <c r="B686" s="529"/>
      <c r="C686" s="523" t="s">
        <v>4578</v>
      </c>
      <c r="D686" s="530"/>
      <c r="E686" s="525">
        <v>23153</v>
      </c>
    </row>
    <row r="687" spans="2:5">
      <c r="B687" s="526"/>
      <c r="C687" s="527" t="s">
        <v>4579</v>
      </c>
      <c r="D687" s="549"/>
      <c r="E687" s="528">
        <v>70515.27</v>
      </c>
    </row>
    <row r="688" spans="2:5">
      <c r="B688" s="529"/>
      <c r="C688" s="523" t="s">
        <v>4643</v>
      </c>
      <c r="D688" s="530"/>
      <c r="E688" s="525">
        <v>250</v>
      </c>
    </row>
    <row r="689" spans="2:5">
      <c r="B689" s="526"/>
      <c r="C689" s="527" t="s">
        <v>4624</v>
      </c>
      <c r="D689" s="549"/>
      <c r="E689" s="528">
        <v>4160000</v>
      </c>
    </row>
    <row r="690" spans="2:5">
      <c r="B690" s="529"/>
      <c r="C690" s="523" t="s">
        <v>4712</v>
      </c>
      <c r="D690" s="530"/>
      <c r="E690" s="525">
        <v>47863.479999999996</v>
      </c>
    </row>
    <row r="691" spans="2:5">
      <c r="B691" s="526"/>
      <c r="C691" s="527" t="s">
        <v>4713</v>
      </c>
      <c r="D691" s="549"/>
      <c r="E691" s="528">
        <v>2275</v>
      </c>
    </row>
    <row r="692" spans="2:5">
      <c r="B692" s="529"/>
      <c r="C692" s="523" t="s">
        <v>4716</v>
      </c>
      <c r="D692" s="530"/>
      <c r="E692" s="525">
        <v>143643.18</v>
      </c>
    </row>
    <row r="693" spans="2:5">
      <c r="B693" s="526"/>
      <c r="C693" s="527" t="s">
        <v>4719</v>
      </c>
      <c r="D693" s="549"/>
      <c r="E693" s="528">
        <v>165750</v>
      </c>
    </row>
    <row r="694" spans="2:5" ht="26">
      <c r="B694" s="529"/>
      <c r="C694" s="523" t="s">
        <v>4586</v>
      </c>
      <c r="D694" s="530"/>
      <c r="E694" s="525">
        <v>3600</v>
      </c>
    </row>
    <row r="695" spans="2:5" ht="26">
      <c r="B695" s="526"/>
      <c r="C695" s="527" t="s">
        <v>4587</v>
      </c>
      <c r="D695" s="549"/>
      <c r="E695" s="528">
        <v>321597.96000000002</v>
      </c>
    </row>
    <row r="696" spans="2:5" ht="26">
      <c r="B696" s="529"/>
      <c r="C696" s="523" t="s">
        <v>4669</v>
      </c>
      <c r="D696" s="530"/>
      <c r="E696" s="525">
        <v>332251.88</v>
      </c>
    </row>
    <row r="697" spans="2:5">
      <c r="B697" s="526"/>
      <c r="C697" s="527" t="s">
        <v>3401</v>
      </c>
      <c r="D697" s="549"/>
      <c r="E697" s="528">
        <v>334322.34000000003</v>
      </c>
    </row>
    <row r="698" spans="2:5">
      <c r="B698" s="529"/>
      <c r="C698" s="523" t="s">
        <v>4588</v>
      </c>
      <c r="D698" s="530"/>
      <c r="E698" s="525">
        <v>1152000</v>
      </c>
    </row>
    <row r="699" spans="2:5">
      <c r="B699" s="526"/>
      <c r="C699" s="527" t="s">
        <v>326</v>
      </c>
      <c r="D699" s="549"/>
      <c r="E699" s="528">
        <v>174835.4</v>
      </c>
    </row>
    <row r="700" spans="2:5">
      <c r="B700" s="529"/>
      <c r="C700" s="523" t="s">
        <v>4838</v>
      </c>
      <c r="D700" s="530"/>
      <c r="E700" s="525">
        <v>3300</v>
      </c>
    </row>
    <row r="701" spans="2:5">
      <c r="B701" s="526"/>
      <c r="C701" s="527" t="s">
        <v>4589</v>
      </c>
      <c r="D701" s="549"/>
      <c r="E701" s="528">
        <v>140203.84</v>
      </c>
    </row>
    <row r="702" spans="2:5">
      <c r="B702" s="529"/>
      <c r="C702" s="523" t="s">
        <v>4839</v>
      </c>
      <c r="D702" s="530"/>
      <c r="E702" s="525">
        <v>452141.15</v>
      </c>
    </row>
    <row r="703" spans="2:5">
      <c r="B703" s="526"/>
      <c r="C703" s="527" t="s">
        <v>4545</v>
      </c>
      <c r="D703" s="549"/>
      <c r="E703" s="528">
        <v>4000</v>
      </c>
    </row>
    <row r="704" spans="2:5">
      <c r="B704" s="529"/>
      <c r="C704" s="523" t="s">
        <v>4674</v>
      </c>
      <c r="D704" s="530"/>
      <c r="E704" s="525">
        <v>603170.54</v>
      </c>
    </row>
    <row r="705" spans="2:5">
      <c r="B705" s="526"/>
      <c r="C705" s="527" t="s">
        <v>4627</v>
      </c>
      <c r="D705" s="549"/>
      <c r="E705" s="528">
        <v>180034.97</v>
      </c>
    </row>
    <row r="706" spans="2:5">
      <c r="B706" s="529"/>
      <c r="C706" s="523" t="s">
        <v>4548</v>
      </c>
      <c r="D706" s="530"/>
      <c r="E706" s="525">
        <v>2334990.8199999998</v>
      </c>
    </row>
    <row r="707" spans="2:5">
      <c r="B707" s="526"/>
      <c r="C707" s="527" t="s">
        <v>4646</v>
      </c>
      <c r="D707" s="549"/>
      <c r="E707" s="528">
        <v>5000</v>
      </c>
    </row>
    <row r="708" spans="2:5" ht="26">
      <c r="B708" s="529"/>
      <c r="C708" s="523" t="s">
        <v>4593</v>
      </c>
      <c r="D708" s="530"/>
      <c r="E708" s="525">
        <v>147938</v>
      </c>
    </row>
    <row r="709" spans="2:5">
      <c r="B709" s="526"/>
      <c r="C709" s="527" t="s">
        <v>4721</v>
      </c>
      <c r="D709" s="549"/>
      <c r="E709" s="528">
        <v>45121.100000000006</v>
      </c>
    </row>
    <row r="710" spans="2:5">
      <c r="B710" s="529"/>
      <c r="C710" s="523" t="s">
        <v>161</v>
      </c>
      <c r="D710" s="530"/>
      <c r="E710" s="525">
        <v>126069.73</v>
      </c>
    </row>
    <row r="711" spans="2:5">
      <c r="B711" s="526"/>
      <c r="C711" s="527" t="s">
        <v>4723</v>
      </c>
      <c r="D711" s="549"/>
      <c r="E711" s="528">
        <v>10184</v>
      </c>
    </row>
    <row r="712" spans="2:5">
      <c r="B712" s="529"/>
      <c r="C712" s="523" t="s">
        <v>4724</v>
      </c>
      <c r="D712" s="530"/>
      <c r="E712" s="525">
        <v>7834.07</v>
      </c>
    </row>
    <row r="713" spans="2:5">
      <c r="B713" s="526"/>
      <c r="C713" s="527" t="s">
        <v>4596</v>
      </c>
      <c r="D713" s="549"/>
      <c r="E713" s="528">
        <v>1370</v>
      </c>
    </row>
    <row r="714" spans="2:5">
      <c r="B714" s="529"/>
      <c r="C714" s="523" t="s">
        <v>4597</v>
      </c>
      <c r="D714" s="530"/>
      <c r="E714" s="525">
        <v>1034980.3200000001</v>
      </c>
    </row>
    <row r="715" spans="2:5">
      <c r="B715" s="526"/>
      <c r="C715" s="527" t="s">
        <v>4725</v>
      </c>
      <c r="D715" s="549"/>
      <c r="E715" s="528">
        <v>266175.07</v>
      </c>
    </row>
    <row r="716" spans="2:5">
      <c r="B716" s="529"/>
      <c r="C716" s="523" t="s">
        <v>4726</v>
      </c>
      <c r="D716" s="530"/>
      <c r="E716" s="525">
        <v>23168.3</v>
      </c>
    </row>
    <row r="717" spans="2:5">
      <c r="B717" s="526"/>
      <c r="C717" s="527" t="s">
        <v>4727</v>
      </c>
      <c r="D717" s="549"/>
      <c r="E717" s="528">
        <v>45600.97</v>
      </c>
    </row>
    <row r="718" spans="2:5">
      <c r="B718" s="529"/>
      <c r="C718" s="523" t="s">
        <v>4598</v>
      </c>
      <c r="D718" s="530"/>
      <c r="E718" s="525">
        <v>6163237.1299999999</v>
      </c>
    </row>
    <row r="719" spans="2:5">
      <c r="B719" s="526"/>
      <c r="C719" s="527" t="s">
        <v>4730</v>
      </c>
      <c r="D719" s="549"/>
      <c r="E719" s="528">
        <v>446.98</v>
      </c>
    </row>
    <row r="720" spans="2:5" ht="26">
      <c r="B720" s="529"/>
      <c r="C720" s="523" t="s">
        <v>4599</v>
      </c>
      <c r="D720" s="530"/>
      <c r="E720" s="525">
        <v>26648.37</v>
      </c>
    </row>
    <row r="721" spans="2:5">
      <c r="B721" s="526"/>
      <c r="C721" s="527" t="s">
        <v>4600</v>
      </c>
      <c r="D721" s="549"/>
      <c r="E721" s="528">
        <v>58401.75</v>
      </c>
    </row>
    <row r="722" spans="2:5">
      <c r="B722" s="529"/>
      <c r="C722" s="523" t="s">
        <v>4601</v>
      </c>
      <c r="D722" s="530"/>
      <c r="E722" s="525">
        <v>50547.82</v>
      </c>
    </row>
    <row r="723" spans="2:5">
      <c r="B723" s="526"/>
      <c r="C723" s="527" t="s">
        <v>4731</v>
      </c>
      <c r="D723" s="549"/>
      <c r="E723" s="528">
        <v>11761.48</v>
      </c>
    </row>
    <row r="724" spans="2:5">
      <c r="B724" s="529"/>
      <c r="C724" s="523" t="s">
        <v>4475</v>
      </c>
      <c r="D724" s="530"/>
      <c r="E724" s="525">
        <v>2547829338.7200003</v>
      </c>
    </row>
    <row r="725" spans="2:5">
      <c r="B725" s="526"/>
      <c r="C725" s="527" t="s">
        <v>4740</v>
      </c>
      <c r="D725" s="549"/>
      <c r="E725" s="528">
        <v>1129712.43</v>
      </c>
    </row>
    <row r="726" spans="2:5" ht="26">
      <c r="B726" s="529"/>
      <c r="C726" s="523" t="s">
        <v>4741</v>
      </c>
      <c r="D726" s="530"/>
      <c r="E726" s="525">
        <v>10000</v>
      </c>
    </row>
    <row r="727" spans="2:5">
      <c r="B727" s="526"/>
      <c r="C727" s="527" t="s">
        <v>4840</v>
      </c>
      <c r="D727" s="549"/>
      <c r="E727" s="528">
        <v>5850</v>
      </c>
    </row>
    <row r="728" spans="2:5">
      <c r="B728" s="529"/>
      <c r="C728" s="523" t="s">
        <v>4606</v>
      </c>
      <c r="D728" s="530"/>
      <c r="E728" s="525">
        <v>2000</v>
      </c>
    </row>
    <row r="729" spans="2:5">
      <c r="B729" s="526"/>
      <c r="C729" s="527" t="s">
        <v>4814</v>
      </c>
      <c r="D729" s="549"/>
      <c r="E729" s="528">
        <v>4400</v>
      </c>
    </row>
    <row r="730" spans="2:5">
      <c r="B730" s="529"/>
      <c r="C730" s="523" t="s">
        <v>4611</v>
      </c>
      <c r="D730" s="530"/>
      <c r="E730" s="525">
        <v>116359</v>
      </c>
    </row>
    <row r="731" spans="2:5">
      <c r="B731" s="526"/>
      <c r="C731" s="527" t="s">
        <v>4612</v>
      </c>
      <c r="D731" s="549"/>
      <c r="E731" s="528">
        <v>1193842.1299999999</v>
      </c>
    </row>
    <row r="732" spans="2:5">
      <c r="B732" s="529"/>
      <c r="C732" s="523" t="s">
        <v>4613</v>
      </c>
      <c r="D732" s="530"/>
      <c r="E732" s="525">
        <v>14222</v>
      </c>
    </row>
    <row r="733" spans="2:5">
      <c r="B733" s="526"/>
      <c r="C733" s="527" t="s">
        <v>4614</v>
      </c>
      <c r="D733" s="549"/>
      <c r="E733" s="528">
        <v>83315</v>
      </c>
    </row>
    <row r="734" spans="2:5">
      <c r="B734" s="529"/>
      <c r="C734" s="523" t="s">
        <v>4556</v>
      </c>
      <c r="D734" s="530"/>
      <c r="E734" s="525">
        <v>7847493.0999999996</v>
      </c>
    </row>
    <row r="735" spans="2:5">
      <c r="B735" s="526"/>
      <c r="C735" s="527" t="s">
        <v>4615</v>
      </c>
      <c r="D735" s="549"/>
      <c r="E735" s="528">
        <v>22500</v>
      </c>
    </row>
    <row r="736" spans="2:5">
      <c r="B736" s="526"/>
      <c r="C736" s="527" t="s">
        <v>4616</v>
      </c>
      <c r="D736" s="549"/>
      <c r="E736" s="528">
        <v>170107.03</v>
      </c>
    </row>
    <row r="737" spans="2:5">
      <c r="B737" s="529"/>
      <c r="C737" s="523" t="s">
        <v>4617</v>
      </c>
      <c r="D737" s="530"/>
      <c r="E737" s="525">
        <v>1495.8</v>
      </c>
    </row>
    <row r="738" spans="2:5">
      <c r="B738" s="526"/>
      <c r="C738" s="527" t="s">
        <v>4618</v>
      </c>
      <c r="D738" s="549"/>
      <c r="E738" s="528">
        <v>4577558.25</v>
      </c>
    </row>
    <row r="739" spans="2:5">
      <c r="B739" s="529"/>
      <c r="C739" s="523" t="s">
        <v>4619</v>
      </c>
      <c r="D739" s="530"/>
      <c r="E739" s="525">
        <v>4414462.38</v>
      </c>
    </row>
    <row r="740" spans="2:5">
      <c r="B740" s="526"/>
      <c r="C740" s="527" t="s">
        <v>4620</v>
      </c>
      <c r="D740" s="549"/>
      <c r="E740" s="528">
        <v>1350631.7</v>
      </c>
    </row>
    <row r="741" spans="2:5">
      <c r="B741" s="529"/>
      <c r="C741" s="523" t="s">
        <v>4822</v>
      </c>
      <c r="D741" s="530"/>
      <c r="E741" s="525">
        <v>279908</v>
      </c>
    </row>
    <row r="742" spans="2:5">
      <c r="B742" s="526"/>
      <c r="C742" s="527" t="s">
        <v>4695</v>
      </c>
      <c r="D742" s="549"/>
      <c r="E742" s="528">
        <v>3791.77</v>
      </c>
    </row>
    <row r="743" spans="2:5">
      <c r="B743" s="529"/>
      <c r="C743" s="523" t="s">
        <v>4622</v>
      </c>
      <c r="D743" s="530"/>
      <c r="E743" s="525">
        <v>1770</v>
      </c>
    </row>
    <row r="744" spans="2:5" ht="26">
      <c r="B744" s="526"/>
      <c r="C744" s="527" t="s">
        <v>4755</v>
      </c>
      <c r="D744" s="549"/>
      <c r="E744" s="528">
        <v>362532.2</v>
      </c>
    </row>
    <row r="745" spans="2:5">
      <c r="B745" s="534" t="s">
        <v>4841</v>
      </c>
      <c r="C745" s="535"/>
      <c r="D745" s="522"/>
      <c r="E745" s="525">
        <v>209543631.91000009</v>
      </c>
    </row>
    <row r="746" spans="2:5" ht="26">
      <c r="B746" s="529"/>
      <c r="C746" s="523" t="s">
        <v>4560</v>
      </c>
      <c r="D746" s="550"/>
      <c r="E746" s="525">
        <v>120273</v>
      </c>
    </row>
    <row r="747" spans="2:5">
      <c r="B747" s="526"/>
      <c r="C747" s="527" t="s">
        <v>3205</v>
      </c>
      <c r="D747" s="549"/>
      <c r="E747" s="528">
        <v>23700</v>
      </c>
    </row>
    <row r="748" spans="2:5">
      <c r="B748" s="529"/>
      <c r="C748" s="523" t="s">
        <v>4561</v>
      </c>
      <c r="D748" s="530"/>
      <c r="E748" s="525">
        <v>36883.93</v>
      </c>
    </row>
    <row r="749" spans="2:5">
      <c r="B749" s="526"/>
      <c r="C749" s="527" t="s">
        <v>4650</v>
      </c>
      <c r="D749" s="549"/>
      <c r="E749" s="528">
        <v>154501.38</v>
      </c>
    </row>
    <row r="750" spans="2:5">
      <c r="B750" s="529"/>
      <c r="C750" s="523" t="s">
        <v>4842</v>
      </c>
      <c r="D750" s="530"/>
      <c r="E750" s="525">
        <v>254890.99</v>
      </c>
    </row>
    <row r="751" spans="2:5" ht="26">
      <c r="B751" s="526"/>
      <c r="C751" s="527" t="s">
        <v>4703</v>
      </c>
      <c r="D751" s="549"/>
      <c r="E751" s="528">
        <v>869963.23</v>
      </c>
    </row>
    <row r="752" spans="2:5">
      <c r="B752" s="529"/>
      <c r="C752" s="523" t="s">
        <v>4533</v>
      </c>
      <c r="D752" s="530"/>
      <c r="E752" s="525">
        <v>289783.31999999995</v>
      </c>
    </row>
    <row r="753" spans="2:5">
      <c r="B753" s="526"/>
      <c r="C753" s="527" t="s">
        <v>4563</v>
      </c>
      <c r="D753" s="549"/>
      <c r="E753" s="528">
        <v>599485.09</v>
      </c>
    </row>
    <row r="754" spans="2:5">
      <c r="B754" s="529"/>
      <c r="C754" s="523" t="s">
        <v>4564</v>
      </c>
      <c r="D754" s="530"/>
      <c r="E754" s="525">
        <v>139779.19</v>
      </c>
    </row>
    <row r="755" spans="2:5">
      <c r="B755" s="526"/>
      <c r="C755" s="527" t="s">
        <v>4565</v>
      </c>
      <c r="D755" s="549"/>
      <c r="E755" s="528">
        <v>65779180.379999995</v>
      </c>
    </row>
    <row r="756" spans="2:5" ht="26">
      <c r="B756" s="529"/>
      <c r="C756" s="523" t="s">
        <v>4781</v>
      </c>
      <c r="D756" s="530"/>
      <c r="E756" s="525">
        <v>86283.78</v>
      </c>
    </row>
    <row r="757" spans="2:5">
      <c r="B757" s="526"/>
      <c r="C757" s="527" t="s">
        <v>4567</v>
      </c>
      <c r="D757" s="549"/>
      <c r="E757" s="528">
        <v>4000</v>
      </c>
    </row>
    <row r="758" spans="2:5">
      <c r="B758" s="529"/>
      <c r="C758" s="523" t="s">
        <v>4705</v>
      </c>
      <c r="D758" s="530"/>
      <c r="E758" s="525">
        <v>47455.22</v>
      </c>
    </row>
    <row r="759" spans="2:5" ht="26">
      <c r="B759" s="526"/>
      <c r="C759" s="527" t="s">
        <v>4569</v>
      </c>
      <c r="D759" s="549"/>
      <c r="E759" s="528">
        <v>5890.4</v>
      </c>
    </row>
    <row r="760" spans="2:5">
      <c r="B760" s="529"/>
      <c r="C760" s="523" t="s">
        <v>4707</v>
      </c>
      <c r="D760" s="530"/>
      <c r="E760" s="525">
        <v>22844.63</v>
      </c>
    </row>
    <row r="761" spans="2:5">
      <c r="B761" s="526"/>
      <c r="C761" s="527" t="s">
        <v>4708</v>
      </c>
      <c r="D761" s="549"/>
      <c r="E761" s="528">
        <v>2500</v>
      </c>
    </row>
    <row r="762" spans="2:5">
      <c r="B762" s="529"/>
      <c r="C762" s="523" t="s">
        <v>4628</v>
      </c>
      <c r="D762" s="530"/>
      <c r="E762" s="525">
        <v>153914.93</v>
      </c>
    </row>
    <row r="763" spans="2:5">
      <c r="B763" s="526"/>
      <c r="C763" s="527" t="s">
        <v>4641</v>
      </c>
      <c r="D763" s="549"/>
      <c r="E763" s="528">
        <v>268998.06</v>
      </c>
    </row>
    <row r="764" spans="2:5">
      <c r="B764" s="529"/>
      <c r="C764" s="523" t="s">
        <v>4575</v>
      </c>
      <c r="D764" s="530"/>
      <c r="E764" s="525">
        <v>145411</v>
      </c>
    </row>
    <row r="765" spans="2:5">
      <c r="B765" s="526"/>
      <c r="C765" s="527" t="s">
        <v>4792</v>
      </c>
      <c r="D765" s="549"/>
      <c r="E765" s="528">
        <v>468493.74</v>
      </c>
    </row>
    <row r="766" spans="2:5">
      <c r="B766" s="529"/>
      <c r="C766" s="523" t="s">
        <v>4661</v>
      </c>
      <c r="D766" s="530"/>
      <c r="E766" s="525">
        <v>94823.76</v>
      </c>
    </row>
    <row r="767" spans="2:5">
      <c r="B767" s="526"/>
      <c r="C767" s="527" t="s">
        <v>4843</v>
      </c>
      <c r="D767" s="549"/>
      <c r="E767" s="528">
        <v>130151</v>
      </c>
    </row>
    <row r="768" spans="2:5">
      <c r="B768" s="529"/>
      <c r="C768" s="523" t="s">
        <v>4576</v>
      </c>
      <c r="D768" s="530"/>
      <c r="E768" s="525">
        <v>12500</v>
      </c>
    </row>
    <row r="769" spans="2:5">
      <c r="B769" s="526"/>
      <c r="C769" s="527" t="s">
        <v>4642</v>
      </c>
      <c r="D769" s="549"/>
      <c r="E769" s="528">
        <v>8005185.54</v>
      </c>
    </row>
    <row r="770" spans="2:5">
      <c r="B770" s="529"/>
      <c r="C770" s="523" t="s">
        <v>4579</v>
      </c>
      <c r="D770" s="530"/>
      <c r="E770" s="525">
        <v>74039.27</v>
      </c>
    </row>
    <row r="771" spans="2:5">
      <c r="B771" s="526"/>
      <c r="C771" s="527" t="s">
        <v>4624</v>
      </c>
      <c r="D771" s="549"/>
      <c r="E771" s="528">
        <v>329414</v>
      </c>
    </row>
    <row r="772" spans="2:5">
      <c r="B772" s="529"/>
      <c r="C772" s="523" t="s">
        <v>4580</v>
      </c>
      <c r="D772" s="530"/>
      <c r="E772" s="525">
        <v>3800</v>
      </c>
    </row>
    <row r="773" spans="2:5">
      <c r="B773" s="526"/>
      <c r="C773" s="527" t="s">
        <v>3197</v>
      </c>
      <c r="D773" s="549"/>
      <c r="E773" s="528">
        <v>88286</v>
      </c>
    </row>
    <row r="774" spans="2:5">
      <c r="B774" s="529"/>
      <c r="C774" s="523" t="s">
        <v>4716</v>
      </c>
      <c r="D774" s="530"/>
      <c r="E774" s="525">
        <v>130619.22</v>
      </c>
    </row>
    <row r="775" spans="2:5">
      <c r="B775" s="526"/>
      <c r="C775" s="527" t="s">
        <v>3575</v>
      </c>
      <c r="D775" s="549"/>
      <c r="E775" s="528">
        <v>4414871.5299999993</v>
      </c>
    </row>
    <row r="776" spans="2:5">
      <c r="B776" s="529"/>
      <c r="C776" s="523" t="s">
        <v>4719</v>
      </c>
      <c r="D776" s="530"/>
      <c r="E776" s="525">
        <v>578129.04</v>
      </c>
    </row>
    <row r="777" spans="2:5" ht="26">
      <c r="B777" s="526"/>
      <c r="C777" s="527" t="s">
        <v>4844</v>
      </c>
      <c r="D777" s="549"/>
      <c r="E777" s="528">
        <v>563.52</v>
      </c>
    </row>
    <row r="778" spans="2:5" ht="26">
      <c r="B778" s="529"/>
      <c r="C778" s="523" t="s">
        <v>4587</v>
      </c>
      <c r="D778" s="530"/>
      <c r="E778" s="525">
        <v>624663.04000000004</v>
      </c>
    </row>
    <row r="779" spans="2:5" ht="26">
      <c r="B779" s="526"/>
      <c r="C779" s="527" t="s">
        <v>4669</v>
      </c>
      <c r="D779" s="549"/>
      <c r="E779" s="528">
        <v>88912739.760000005</v>
      </c>
    </row>
    <row r="780" spans="2:5" ht="26">
      <c r="B780" s="529"/>
      <c r="C780" s="523" t="s">
        <v>2964</v>
      </c>
      <c r="D780" s="530"/>
      <c r="E780" s="525">
        <v>5000</v>
      </c>
    </row>
    <row r="781" spans="2:5">
      <c r="B781" s="526"/>
      <c r="C781" s="527" t="s">
        <v>4645</v>
      </c>
      <c r="D781" s="549"/>
      <c r="E781" s="528">
        <v>30248.68</v>
      </c>
    </row>
    <row r="782" spans="2:5">
      <c r="B782" s="529"/>
      <c r="C782" s="523" t="s">
        <v>4589</v>
      </c>
      <c r="D782" s="530"/>
      <c r="E782" s="525">
        <v>36560.980000000003</v>
      </c>
    </row>
    <row r="783" spans="2:5">
      <c r="B783" s="526"/>
      <c r="C783" s="527" t="s">
        <v>4674</v>
      </c>
      <c r="D783" s="549"/>
      <c r="E783" s="528">
        <v>410650.66000000003</v>
      </c>
    </row>
    <row r="784" spans="2:5">
      <c r="B784" s="529"/>
      <c r="C784" s="523" t="s">
        <v>4627</v>
      </c>
      <c r="D784" s="530"/>
      <c r="E784" s="525">
        <v>1563663.8599999999</v>
      </c>
    </row>
    <row r="785" spans="2:5">
      <c r="B785" s="526"/>
      <c r="C785" s="527" t="s">
        <v>4548</v>
      </c>
      <c r="D785" s="549"/>
      <c r="E785" s="528">
        <v>453168.55</v>
      </c>
    </row>
    <row r="786" spans="2:5">
      <c r="B786" s="529"/>
      <c r="C786" s="523" t="s">
        <v>4677</v>
      </c>
      <c r="D786" s="530"/>
      <c r="E786" s="525">
        <v>104361.15</v>
      </c>
    </row>
    <row r="787" spans="2:5">
      <c r="B787" s="526"/>
      <c r="C787" s="527" t="s">
        <v>4678</v>
      </c>
      <c r="D787" s="549"/>
      <c r="E787" s="528">
        <v>6853732.2599999998</v>
      </c>
    </row>
    <row r="788" spans="2:5" ht="26">
      <c r="B788" s="529"/>
      <c r="C788" s="523" t="s">
        <v>4593</v>
      </c>
      <c r="D788" s="530"/>
      <c r="E788" s="525">
        <v>7500</v>
      </c>
    </row>
    <row r="789" spans="2:5">
      <c r="B789" s="526"/>
      <c r="C789" s="527" t="s">
        <v>4723</v>
      </c>
      <c r="D789" s="549"/>
      <c r="E789" s="528">
        <v>2220.59</v>
      </c>
    </row>
    <row r="790" spans="2:5">
      <c r="B790" s="529"/>
      <c r="C790" s="523" t="s">
        <v>4597</v>
      </c>
      <c r="D790" s="530"/>
      <c r="E790" s="525">
        <v>155167.67999999999</v>
      </c>
    </row>
    <row r="791" spans="2:5">
      <c r="B791" s="526"/>
      <c r="C791" s="527" t="s">
        <v>4725</v>
      </c>
      <c r="D791" s="549"/>
      <c r="E791" s="528">
        <v>266138.61</v>
      </c>
    </row>
    <row r="792" spans="2:5">
      <c r="B792" s="529"/>
      <c r="C792" s="523" t="s">
        <v>4726</v>
      </c>
      <c r="D792" s="530"/>
      <c r="E792" s="525">
        <v>17529.8</v>
      </c>
    </row>
    <row r="793" spans="2:5">
      <c r="B793" s="526"/>
      <c r="C793" s="527" t="s">
        <v>4598</v>
      </c>
      <c r="D793" s="549"/>
      <c r="E793" s="528">
        <v>1337083.99</v>
      </c>
    </row>
    <row r="794" spans="2:5" ht="26">
      <c r="B794" s="529"/>
      <c r="C794" s="523" t="s">
        <v>4599</v>
      </c>
      <c r="D794" s="530"/>
      <c r="E794" s="525">
        <v>33516.550000000003</v>
      </c>
    </row>
    <row r="795" spans="2:5">
      <c r="B795" s="526"/>
      <c r="C795" s="527" t="s">
        <v>4600</v>
      </c>
      <c r="D795" s="549"/>
      <c r="E795" s="528">
        <v>18139.48</v>
      </c>
    </row>
    <row r="796" spans="2:5">
      <c r="B796" s="529"/>
      <c r="C796" s="523" t="s">
        <v>4601</v>
      </c>
      <c r="D796" s="530"/>
      <c r="E796" s="525">
        <v>4175.6000000000004</v>
      </c>
    </row>
    <row r="797" spans="2:5">
      <c r="B797" s="526"/>
      <c r="C797" s="527" t="s">
        <v>4602</v>
      </c>
      <c r="D797" s="549"/>
      <c r="E797" s="528">
        <v>23040.28</v>
      </c>
    </row>
    <row r="798" spans="2:5">
      <c r="B798" s="529"/>
      <c r="C798" s="523" t="s">
        <v>4686</v>
      </c>
      <c r="D798" s="530"/>
      <c r="E798" s="525">
        <v>21519548.77</v>
      </c>
    </row>
    <row r="799" spans="2:5">
      <c r="B799" s="526"/>
      <c r="C799" s="527" t="s">
        <v>4810</v>
      </c>
      <c r="D799" s="549"/>
      <c r="E799" s="528">
        <v>209067.97999999998</v>
      </c>
    </row>
    <row r="800" spans="2:5">
      <c r="B800" s="529"/>
      <c r="C800" s="523" t="s">
        <v>4688</v>
      </c>
      <c r="D800" s="530"/>
      <c r="E800" s="525">
        <v>1925000</v>
      </c>
    </row>
    <row r="801" spans="2:5">
      <c r="B801" s="526"/>
      <c r="C801" s="527" t="s">
        <v>4840</v>
      </c>
      <c r="D801" s="549"/>
      <c r="E801" s="528">
        <v>4997.45</v>
      </c>
    </row>
    <row r="802" spans="2:5">
      <c r="B802" s="529"/>
      <c r="C802" s="523" t="s">
        <v>4845</v>
      </c>
      <c r="D802" s="530"/>
      <c r="E802" s="525">
        <v>4762.59</v>
      </c>
    </row>
    <row r="803" spans="2:5">
      <c r="B803" s="526"/>
      <c r="C803" s="527" t="s">
        <v>4846</v>
      </c>
      <c r="D803" s="549"/>
      <c r="E803" s="528">
        <v>2000</v>
      </c>
    </row>
    <row r="804" spans="2:5">
      <c r="B804" s="529"/>
      <c r="C804" s="523" t="s">
        <v>4611</v>
      </c>
      <c r="D804" s="530"/>
      <c r="E804" s="525">
        <v>4650</v>
      </c>
    </row>
    <row r="805" spans="2:5">
      <c r="B805" s="526"/>
      <c r="C805" s="527" t="s">
        <v>4612</v>
      </c>
      <c r="D805" s="549"/>
      <c r="E805" s="528">
        <v>409359.12</v>
      </c>
    </row>
    <row r="806" spans="2:5">
      <c r="B806" s="529"/>
      <c r="C806" s="523" t="s">
        <v>4613</v>
      </c>
      <c r="D806" s="530"/>
      <c r="E806" s="525">
        <v>2650</v>
      </c>
    </row>
    <row r="807" spans="2:5">
      <c r="B807" s="526"/>
      <c r="C807" s="527" t="s">
        <v>4614</v>
      </c>
      <c r="D807" s="549"/>
      <c r="E807" s="528">
        <v>128839</v>
      </c>
    </row>
    <row r="808" spans="2:5">
      <c r="B808" s="529"/>
      <c r="C808" s="523" t="s">
        <v>4556</v>
      </c>
      <c r="D808" s="530"/>
      <c r="E808" s="525">
        <v>543033.02</v>
      </c>
    </row>
    <row r="809" spans="2:5">
      <c r="B809" s="526"/>
      <c r="C809" s="527" t="s">
        <v>4615</v>
      </c>
      <c r="D809" s="549"/>
      <c r="E809" s="528">
        <v>5000</v>
      </c>
    </row>
    <row r="810" spans="2:5">
      <c r="B810" s="529"/>
      <c r="C810" s="523" t="s">
        <v>4616</v>
      </c>
      <c r="D810" s="530"/>
      <c r="E810" s="525">
        <v>32522.3</v>
      </c>
    </row>
    <row r="811" spans="2:5">
      <c r="B811" s="526"/>
      <c r="C811" s="527" t="s">
        <v>4619</v>
      </c>
      <c r="D811" s="549"/>
      <c r="E811" s="528">
        <v>120116.53</v>
      </c>
    </row>
    <row r="812" spans="2:5">
      <c r="B812" s="529"/>
      <c r="C812" s="523" t="s">
        <v>4620</v>
      </c>
      <c r="D812" s="530"/>
      <c r="E812" s="525">
        <v>159610.65000000002</v>
      </c>
    </row>
    <row r="813" spans="2:5">
      <c r="B813" s="526"/>
      <c r="C813" s="527" t="s">
        <v>4820</v>
      </c>
      <c r="D813" s="549"/>
      <c r="E813" s="528">
        <v>11430</v>
      </c>
    </row>
    <row r="814" spans="2:5">
      <c r="B814" s="526"/>
      <c r="C814" s="527" t="s">
        <v>4822</v>
      </c>
      <c r="D814" s="549"/>
      <c r="E814" s="528">
        <v>54888.57</v>
      </c>
    </row>
    <row r="815" spans="2:5" ht="26">
      <c r="B815" s="529"/>
      <c r="C815" s="523" t="s">
        <v>4621</v>
      </c>
      <c r="D815" s="530"/>
      <c r="E815" s="525">
        <v>115504</v>
      </c>
    </row>
    <row r="816" spans="2:5">
      <c r="B816" s="526"/>
      <c r="C816" s="527" t="s">
        <v>4695</v>
      </c>
      <c r="D816" s="549"/>
      <c r="E816" s="528">
        <v>25000</v>
      </c>
    </row>
    <row r="817" spans="2:5">
      <c r="B817" s="537"/>
      <c r="C817" s="538" t="s">
        <v>4622</v>
      </c>
      <c r="D817" s="551"/>
      <c r="E817" s="539">
        <v>69735.259999999995</v>
      </c>
    </row>
    <row r="818" spans="2:5">
      <c r="B818" s="518" t="s">
        <v>4847</v>
      </c>
      <c r="C818" s="519"/>
      <c r="D818" s="518"/>
      <c r="E818" s="520">
        <v>885430241.9000001</v>
      </c>
    </row>
    <row r="819" spans="2:5">
      <c r="B819" s="540" t="s">
        <v>4532</v>
      </c>
      <c r="C819" s="536"/>
      <c r="D819" s="540"/>
      <c r="E819" s="520">
        <v>16712121.460000001</v>
      </c>
    </row>
    <row r="820" spans="2:5">
      <c r="B820" s="529"/>
      <c r="C820" s="523" t="s">
        <v>4624</v>
      </c>
      <c r="D820" s="552" t="s">
        <v>4848</v>
      </c>
      <c r="E820" s="525">
        <v>16683807.33</v>
      </c>
    </row>
    <row r="821" spans="2:5">
      <c r="B821" s="529"/>
      <c r="C821" s="523" t="s">
        <v>4545</v>
      </c>
      <c r="D821" s="552" t="s">
        <v>4546</v>
      </c>
      <c r="E821" s="525">
        <v>28314.13</v>
      </c>
    </row>
    <row r="822" spans="2:5">
      <c r="B822" s="521" t="s">
        <v>4849</v>
      </c>
      <c r="C822" s="536"/>
      <c r="D822" s="540"/>
      <c r="E822" s="520">
        <v>503831150.44</v>
      </c>
    </row>
    <row r="823" spans="2:5">
      <c r="B823" s="541" t="s">
        <v>4559</v>
      </c>
      <c r="C823" s="535"/>
      <c r="D823" s="522"/>
      <c r="E823" s="525">
        <v>457247325.06</v>
      </c>
    </row>
    <row r="824" spans="2:5">
      <c r="B824" s="529"/>
      <c r="C824" s="523" t="s">
        <v>4624</v>
      </c>
      <c r="D824" s="550"/>
      <c r="E824" s="525">
        <v>20149779.920000002</v>
      </c>
    </row>
    <row r="825" spans="2:5">
      <c r="B825" s="526"/>
      <c r="C825" s="527" t="s">
        <v>3575</v>
      </c>
      <c r="D825" s="549"/>
      <c r="E825" s="528">
        <v>1878068.21</v>
      </c>
    </row>
    <row r="826" spans="2:5" ht="26">
      <c r="B826" s="529"/>
      <c r="C826" s="523" t="s">
        <v>4629</v>
      </c>
      <c r="D826" s="530"/>
      <c r="E826" s="525">
        <v>80</v>
      </c>
    </row>
    <row r="827" spans="2:5" ht="26">
      <c r="B827" s="526"/>
      <c r="C827" s="527" t="s">
        <v>4587</v>
      </c>
      <c r="D827" s="549"/>
      <c r="E827" s="528">
        <v>4167036.669999999</v>
      </c>
    </row>
    <row r="828" spans="2:5">
      <c r="B828" s="529"/>
      <c r="C828" s="523" t="s">
        <v>326</v>
      </c>
      <c r="D828" s="530"/>
      <c r="E828" s="525">
        <v>25136956.100000001</v>
      </c>
    </row>
    <row r="829" spans="2:5">
      <c r="B829" s="526"/>
      <c r="C829" s="527" t="s">
        <v>4545</v>
      </c>
      <c r="D829" s="549"/>
      <c r="E829" s="528">
        <v>81143880.499999985</v>
      </c>
    </row>
    <row r="830" spans="2:5">
      <c r="B830" s="529"/>
      <c r="C830" s="523" t="s">
        <v>4674</v>
      </c>
      <c r="D830" s="530"/>
      <c r="E830" s="525">
        <v>21413422.620000001</v>
      </c>
    </row>
    <row r="831" spans="2:5">
      <c r="B831" s="526"/>
      <c r="C831" s="527" t="s">
        <v>4627</v>
      </c>
      <c r="D831" s="549"/>
      <c r="E831" s="528">
        <v>289235899.72000003</v>
      </c>
    </row>
    <row r="832" spans="2:5">
      <c r="B832" s="526"/>
      <c r="C832" s="527" t="s">
        <v>4604</v>
      </c>
      <c r="D832" s="549"/>
      <c r="E832" s="528">
        <v>4596253</v>
      </c>
    </row>
    <row r="833" spans="2:5">
      <c r="B833" s="529"/>
      <c r="C833" s="523" t="s">
        <v>4850</v>
      </c>
      <c r="D833" s="530"/>
      <c r="E833" s="525">
        <v>6758.67</v>
      </c>
    </row>
    <row r="834" spans="2:5" ht="26">
      <c r="B834" s="526"/>
      <c r="C834" s="527" t="s">
        <v>4851</v>
      </c>
      <c r="D834" s="549"/>
      <c r="E834" s="528">
        <v>10000</v>
      </c>
    </row>
    <row r="835" spans="2:5">
      <c r="B835" s="526"/>
      <c r="C835" s="527" t="s">
        <v>4852</v>
      </c>
      <c r="D835" s="549"/>
      <c r="E835" s="528">
        <v>9509189.6500000004</v>
      </c>
    </row>
    <row r="836" spans="2:5">
      <c r="B836" s="531" t="s">
        <v>4623</v>
      </c>
      <c r="C836" s="532"/>
      <c r="D836" s="533"/>
      <c r="E836" s="525">
        <v>46583825.380000003</v>
      </c>
    </row>
    <row r="837" spans="2:5">
      <c r="B837" s="529"/>
      <c r="C837" s="523" t="s">
        <v>4624</v>
      </c>
      <c r="D837" s="550"/>
      <c r="E837" s="525">
        <v>46268228.060000002</v>
      </c>
    </row>
    <row r="838" spans="2:5">
      <c r="B838" s="526"/>
      <c r="C838" s="527" t="s">
        <v>4627</v>
      </c>
      <c r="D838" s="549"/>
      <c r="E838" s="528">
        <v>315597.32</v>
      </c>
    </row>
    <row r="839" spans="2:5">
      <c r="B839" s="521" t="s">
        <v>4461</v>
      </c>
      <c r="C839" s="536"/>
      <c r="D839" s="540"/>
      <c r="E839" s="520">
        <v>10110563.92</v>
      </c>
    </row>
    <row r="840" spans="2:5">
      <c r="B840" s="534" t="s">
        <v>1541</v>
      </c>
      <c r="C840" s="532"/>
      <c r="D840" s="533"/>
      <c r="E840" s="525">
        <v>10052445</v>
      </c>
    </row>
    <row r="841" spans="2:5">
      <c r="B841" s="529"/>
      <c r="C841" s="523" t="s">
        <v>4624</v>
      </c>
      <c r="D841" s="550"/>
      <c r="E841" s="525">
        <v>10052445</v>
      </c>
    </row>
    <row r="842" spans="2:5">
      <c r="B842" s="534" t="s">
        <v>974</v>
      </c>
      <c r="C842" s="535"/>
      <c r="D842" s="522"/>
      <c r="E842" s="525">
        <v>58118.92</v>
      </c>
    </row>
    <row r="843" spans="2:5">
      <c r="B843" s="529"/>
      <c r="C843" s="523" t="s">
        <v>4545</v>
      </c>
      <c r="D843" s="550"/>
      <c r="E843" s="525">
        <v>58118.92</v>
      </c>
    </row>
    <row r="844" spans="2:5">
      <c r="B844" s="521" t="s">
        <v>4632</v>
      </c>
      <c r="C844" s="536"/>
      <c r="D844" s="540"/>
      <c r="E844" s="520">
        <v>49565104.409999996</v>
      </c>
    </row>
    <row r="845" spans="2:5">
      <c r="B845" s="529"/>
      <c r="C845" s="523" t="s">
        <v>4624</v>
      </c>
      <c r="D845" s="550"/>
      <c r="E845" s="525">
        <v>9121260.5099999998</v>
      </c>
    </row>
    <row r="846" spans="2:5">
      <c r="B846" s="526"/>
      <c r="C846" s="527" t="s">
        <v>3575</v>
      </c>
      <c r="D846" s="549"/>
      <c r="E846" s="528">
        <v>34000</v>
      </c>
    </row>
    <row r="847" spans="2:5">
      <c r="B847" s="526"/>
      <c r="C847" s="527" t="s">
        <v>4545</v>
      </c>
      <c r="D847" s="549"/>
      <c r="E847" s="528">
        <v>55234.35</v>
      </c>
    </row>
    <row r="848" spans="2:5">
      <c r="B848" s="526"/>
      <c r="C848" s="527" t="s">
        <v>4627</v>
      </c>
      <c r="D848" s="549"/>
      <c r="E848" s="528">
        <v>39354609.549999997</v>
      </c>
    </row>
    <row r="849" spans="2:5" ht="26">
      <c r="B849" s="526"/>
      <c r="C849" s="527" t="s">
        <v>4851</v>
      </c>
      <c r="D849" s="549"/>
      <c r="E849" s="528">
        <v>1000000</v>
      </c>
    </row>
    <row r="850" spans="2:5">
      <c r="B850" s="521" t="s">
        <v>3061</v>
      </c>
      <c r="C850" s="536"/>
      <c r="D850" s="540"/>
      <c r="E850" s="520">
        <v>2995.28</v>
      </c>
    </row>
    <row r="851" spans="2:5">
      <c r="B851" s="526"/>
      <c r="C851" s="527" t="s">
        <v>4615</v>
      </c>
      <c r="D851" s="549"/>
      <c r="E851" s="528">
        <v>2995.28</v>
      </c>
    </row>
    <row r="852" spans="2:5">
      <c r="B852" s="521" t="s">
        <v>4699</v>
      </c>
      <c r="C852" s="536"/>
      <c r="D852" s="540"/>
      <c r="E852" s="520">
        <v>140567054.68000001</v>
      </c>
    </row>
    <row r="853" spans="2:5">
      <c r="B853" s="529"/>
      <c r="C853" s="523" t="s">
        <v>4562</v>
      </c>
      <c r="D853" s="550"/>
      <c r="E853" s="525">
        <v>18816633.949999999</v>
      </c>
    </row>
    <row r="854" spans="2:5">
      <c r="B854" s="526"/>
      <c r="C854" s="527" t="s">
        <v>4572</v>
      </c>
      <c r="D854" s="549"/>
      <c r="E854" s="528">
        <v>5863.29</v>
      </c>
    </row>
    <row r="855" spans="2:5">
      <c r="B855" s="529"/>
      <c r="C855" s="523" t="s">
        <v>4639</v>
      </c>
      <c r="D855" s="530"/>
      <c r="E855" s="525">
        <v>51539.4</v>
      </c>
    </row>
    <row r="856" spans="2:5">
      <c r="B856" s="526"/>
      <c r="C856" s="527" t="s">
        <v>4581</v>
      </c>
      <c r="D856" s="549"/>
      <c r="E856" s="528">
        <v>2046</v>
      </c>
    </row>
    <row r="857" spans="2:5">
      <c r="B857" s="529"/>
      <c r="C857" s="523" t="s">
        <v>4793</v>
      </c>
      <c r="D857" s="530"/>
      <c r="E857" s="525">
        <v>23750</v>
      </c>
    </row>
    <row r="858" spans="2:5">
      <c r="B858" s="526"/>
      <c r="C858" s="527" t="s">
        <v>326</v>
      </c>
      <c r="D858" s="549"/>
      <c r="E858" s="528">
        <v>8000</v>
      </c>
    </row>
    <row r="859" spans="2:5">
      <c r="B859" s="526"/>
      <c r="C859" s="527" t="s">
        <v>4545</v>
      </c>
      <c r="D859" s="549"/>
      <c r="E859" s="528">
        <v>15773758.350000001</v>
      </c>
    </row>
    <row r="860" spans="2:5">
      <c r="B860" s="526"/>
      <c r="C860" s="527" t="s">
        <v>4627</v>
      </c>
      <c r="D860" s="549"/>
      <c r="E860" s="528">
        <v>105843948.69000003</v>
      </c>
    </row>
    <row r="861" spans="2:5">
      <c r="B861" s="529"/>
      <c r="C861" s="523" t="s">
        <v>4818</v>
      </c>
      <c r="D861" s="530"/>
      <c r="E861" s="525">
        <v>4500</v>
      </c>
    </row>
    <row r="862" spans="2:5">
      <c r="B862" s="526"/>
      <c r="C862" s="527" t="s">
        <v>4620</v>
      </c>
      <c r="D862" s="549"/>
      <c r="E862" s="528">
        <v>26815</v>
      </c>
    </row>
    <row r="863" spans="2:5">
      <c r="B863" s="529"/>
      <c r="C863" s="523" t="s">
        <v>4853</v>
      </c>
      <c r="D863" s="530"/>
      <c r="E863" s="525">
        <v>10200</v>
      </c>
    </row>
    <row r="864" spans="2:5">
      <c r="B864" s="521" t="s">
        <v>4758</v>
      </c>
      <c r="C864" s="536"/>
      <c r="D864" s="540"/>
      <c r="E864" s="520">
        <v>164641251.70999998</v>
      </c>
    </row>
    <row r="865" spans="2:5">
      <c r="B865" s="529"/>
      <c r="C865" s="523" t="s">
        <v>4761</v>
      </c>
      <c r="D865" s="550"/>
      <c r="E865" s="525">
        <v>24594.63</v>
      </c>
    </row>
    <row r="866" spans="2:5">
      <c r="B866" s="526"/>
      <c r="C866" s="527" t="s">
        <v>4572</v>
      </c>
      <c r="D866" s="549"/>
      <c r="E866" s="528">
        <v>51800</v>
      </c>
    </row>
    <row r="867" spans="2:5">
      <c r="B867" s="529"/>
      <c r="C867" s="523" t="s">
        <v>4642</v>
      </c>
      <c r="D867" s="530"/>
      <c r="E867" s="525">
        <v>97580</v>
      </c>
    </row>
    <row r="868" spans="2:5">
      <c r="B868" s="526"/>
      <c r="C868" s="527" t="s">
        <v>3575</v>
      </c>
      <c r="D868" s="549"/>
      <c r="E868" s="528">
        <v>8867091.290000001</v>
      </c>
    </row>
    <row r="869" spans="2:5">
      <c r="B869" s="529"/>
      <c r="C869" s="523" t="s">
        <v>4545</v>
      </c>
      <c r="D869" s="530"/>
      <c r="E869" s="525">
        <v>89218745.430000007</v>
      </c>
    </row>
    <row r="870" spans="2:5">
      <c r="B870" s="526"/>
      <c r="C870" s="527" t="s">
        <v>4627</v>
      </c>
      <c r="D870" s="549"/>
      <c r="E870" s="528">
        <v>40509488.890000001</v>
      </c>
    </row>
    <row r="871" spans="2:5">
      <c r="B871" s="526"/>
      <c r="C871" s="527" t="s">
        <v>4548</v>
      </c>
      <c r="D871" s="549"/>
      <c r="E871" s="528">
        <v>485242.88999999996</v>
      </c>
    </row>
    <row r="872" spans="2:5">
      <c r="B872" s="529"/>
      <c r="C872" s="523" t="s">
        <v>4604</v>
      </c>
      <c r="D872" s="530"/>
      <c r="E872" s="525">
        <v>24753375.199999999</v>
      </c>
    </row>
    <row r="873" spans="2:5">
      <c r="B873" s="542"/>
      <c r="C873" s="543" t="s">
        <v>4820</v>
      </c>
      <c r="D873" s="553"/>
      <c r="E873" s="544">
        <v>633333.38000000012</v>
      </c>
    </row>
    <row r="874" spans="2:5">
      <c r="B874" s="518" t="s">
        <v>4854</v>
      </c>
      <c r="C874" s="519"/>
      <c r="D874" s="518"/>
      <c r="E874" s="520">
        <v>2264116458.3200002</v>
      </c>
    </row>
    <row r="875" spans="2:5">
      <c r="B875" s="518" t="s">
        <v>4532</v>
      </c>
      <c r="C875" s="519"/>
      <c r="D875" s="518"/>
      <c r="E875" s="520">
        <v>54037761.740000002</v>
      </c>
    </row>
    <row r="876" spans="2:5">
      <c r="B876" s="529"/>
      <c r="C876" s="523" t="s">
        <v>4648</v>
      </c>
      <c r="D876" s="552" t="s">
        <v>4855</v>
      </c>
      <c r="E876" s="525">
        <v>26959051</v>
      </c>
    </row>
    <row r="877" spans="2:5" ht="26">
      <c r="B877" s="526"/>
      <c r="C877" s="527" t="s">
        <v>4543</v>
      </c>
      <c r="D877" s="549" t="s">
        <v>4544</v>
      </c>
      <c r="E877" s="528">
        <v>4120000</v>
      </c>
    </row>
    <row r="878" spans="2:5" ht="26">
      <c r="B878" s="529"/>
      <c r="C878" s="523" t="s">
        <v>330</v>
      </c>
      <c r="D878" s="545" t="s">
        <v>4856</v>
      </c>
      <c r="E878" s="525">
        <v>2000000</v>
      </c>
    </row>
    <row r="879" spans="2:5">
      <c r="B879" s="526"/>
      <c r="C879" s="527" t="s">
        <v>4588</v>
      </c>
      <c r="D879" s="549" t="s">
        <v>4537</v>
      </c>
      <c r="E879" s="528">
        <v>37888.6</v>
      </c>
    </row>
    <row r="880" spans="2:5">
      <c r="B880" s="529"/>
      <c r="C880" s="523" t="s">
        <v>330</v>
      </c>
      <c r="D880" s="545" t="s">
        <v>4857</v>
      </c>
      <c r="E880" s="525">
        <v>274746.23999999999</v>
      </c>
    </row>
    <row r="881" spans="2:5">
      <c r="B881" s="526"/>
      <c r="C881" s="527" t="s">
        <v>330</v>
      </c>
      <c r="D881" s="549" t="s">
        <v>4858</v>
      </c>
      <c r="E881" s="528">
        <v>5816.89</v>
      </c>
    </row>
    <row r="882" spans="2:5">
      <c r="B882" s="529"/>
      <c r="C882" s="523" t="s">
        <v>330</v>
      </c>
      <c r="D882" s="545" t="s">
        <v>4859</v>
      </c>
      <c r="E882" s="525">
        <v>1468482.28</v>
      </c>
    </row>
    <row r="883" spans="2:5">
      <c r="B883" s="526"/>
      <c r="C883" s="527" t="s">
        <v>330</v>
      </c>
      <c r="D883" s="549" t="s">
        <v>4860</v>
      </c>
      <c r="E883" s="528">
        <v>1996289.76</v>
      </c>
    </row>
    <row r="884" spans="2:5">
      <c r="B884" s="529"/>
      <c r="C884" s="523" t="s">
        <v>330</v>
      </c>
      <c r="D884" s="545" t="s">
        <v>4861</v>
      </c>
      <c r="E884" s="525">
        <v>114032.18</v>
      </c>
    </row>
    <row r="885" spans="2:5" ht="26">
      <c r="B885" s="526"/>
      <c r="C885" s="527" t="s">
        <v>330</v>
      </c>
      <c r="D885" s="554" t="s">
        <v>4862</v>
      </c>
      <c r="E885" s="528">
        <v>395423.43</v>
      </c>
    </row>
    <row r="886" spans="2:5" ht="26">
      <c r="B886" s="529"/>
      <c r="C886" s="523" t="s">
        <v>330</v>
      </c>
      <c r="D886" s="545" t="s">
        <v>4863</v>
      </c>
      <c r="E886" s="525">
        <v>3044585.9</v>
      </c>
    </row>
    <row r="887" spans="2:5">
      <c r="B887" s="526"/>
      <c r="C887" s="527" t="s">
        <v>4545</v>
      </c>
      <c r="D887" s="549" t="s">
        <v>4546</v>
      </c>
      <c r="E887" s="528">
        <v>242348.81</v>
      </c>
    </row>
    <row r="888" spans="2:5">
      <c r="B888" s="529"/>
      <c r="C888" s="523" t="s">
        <v>330</v>
      </c>
      <c r="D888" s="545" t="s">
        <v>3127</v>
      </c>
      <c r="E888" s="525">
        <v>4159927.99</v>
      </c>
    </row>
    <row r="889" spans="2:5">
      <c r="B889" s="526"/>
      <c r="C889" s="527" t="s">
        <v>330</v>
      </c>
      <c r="D889" s="549" t="s">
        <v>4864</v>
      </c>
      <c r="E889" s="528">
        <v>1536941.4</v>
      </c>
    </row>
    <row r="890" spans="2:5" ht="26">
      <c r="B890" s="529"/>
      <c r="C890" s="523" t="s">
        <v>330</v>
      </c>
      <c r="D890" s="545" t="s">
        <v>4865</v>
      </c>
      <c r="E890" s="525">
        <v>7584137.21</v>
      </c>
    </row>
    <row r="891" spans="2:5">
      <c r="B891" s="526"/>
      <c r="C891" s="527" t="s">
        <v>4548</v>
      </c>
      <c r="D891" s="549" t="s">
        <v>4859</v>
      </c>
      <c r="E891" s="528">
        <v>1751.75</v>
      </c>
    </row>
    <row r="892" spans="2:5">
      <c r="B892" s="526"/>
      <c r="C892" s="527" t="s">
        <v>330</v>
      </c>
      <c r="D892" s="549" t="s">
        <v>4866</v>
      </c>
      <c r="E892" s="528">
        <v>68425.13</v>
      </c>
    </row>
    <row r="893" spans="2:5">
      <c r="B893" s="526"/>
      <c r="C893" s="527" t="s">
        <v>330</v>
      </c>
      <c r="D893" s="549" t="s">
        <v>4867</v>
      </c>
      <c r="E893" s="528">
        <v>27913.17</v>
      </c>
    </row>
    <row r="894" spans="2:5">
      <c r="B894" s="518" t="s">
        <v>4558</v>
      </c>
      <c r="C894" s="519"/>
      <c r="D894" s="518"/>
      <c r="E894" s="520">
        <v>663653414.92000008</v>
      </c>
    </row>
    <row r="895" spans="2:5">
      <c r="B895" s="531" t="s">
        <v>4559</v>
      </c>
      <c r="C895" s="546"/>
      <c r="D895" s="522"/>
      <c r="E895" s="525">
        <v>662623531.83000004</v>
      </c>
    </row>
    <row r="896" spans="2:5" ht="26">
      <c r="B896" s="529"/>
      <c r="C896" s="523" t="s">
        <v>4649</v>
      </c>
      <c r="D896" s="552"/>
      <c r="E896" s="525">
        <v>3253749.7</v>
      </c>
    </row>
    <row r="897" spans="2:5" ht="26">
      <c r="B897" s="526"/>
      <c r="C897" s="527" t="s">
        <v>4636</v>
      </c>
      <c r="D897" s="549"/>
      <c r="E897" s="528">
        <v>10089.31</v>
      </c>
    </row>
    <row r="898" spans="2:5" ht="26">
      <c r="B898" s="529"/>
      <c r="C898" s="523" t="s">
        <v>4637</v>
      </c>
      <c r="D898" s="530"/>
      <c r="E898" s="525">
        <v>10750.22</v>
      </c>
    </row>
    <row r="899" spans="2:5" ht="26">
      <c r="B899" s="526"/>
      <c r="C899" s="527" t="s">
        <v>4638</v>
      </c>
      <c r="D899" s="549"/>
      <c r="E899" s="528">
        <v>13797.32</v>
      </c>
    </row>
    <row r="900" spans="2:5" ht="26">
      <c r="B900" s="529"/>
      <c r="C900" s="523" t="s">
        <v>4654</v>
      </c>
      <c r="D900" s="530"/>
      <c r="E900" s="525">
        <v>56158.16</v>
      </c>
    </row>
    <row r="901" spans="2:5">
      <c r="B901" s="526"/>
      <c r="C901" s="527" t="s">
        <v>4628</v>
      </c>
      <c r="D901" s="549"/>
      <c r="E901" s="528">
        <v>85099.9</v>
      </c>
    </row>
    <row r="902" spans="2:5">
      <c r="B902" s="529"/>
      <c r="C902" s="523" t="s">
        <v>4716</v>
      </c>
      <c r="D902" s="530"/>
      <c r="E902" s="525">
        <v>1200708.43</v>
      </c>
    </row>
    <row r="903" spans="2:5">
      <c r="B903" s="526"/>
      <c r="C903" s="527" t="s">
        <v>4588</v>
      </c>
      <c r="D903" s="549"/>
      <c r="E903" s="528">
        <v>535156899.95999998</v>
      </c>
    </row>
    <row r="904" spans="2:5">
      <c r="B904" s="529"/>
      <c r="C904" s="523" t="s">
        <v>4545</v>
      </c>
      <c r="D904" s="530"/>
      <c r="E904" s="525">
        <v>119845894.72</v>
      </c>
    </row>
    <row r="905" spans="2:5">
      <c r="B905" s="529"/>
      <c r="C905" s="523" t="s">
        <v>4548</v>
      </c>
      <c r="D905" s="530"/>
      <c r="E905" s="525">
        <v>2914865.26</v>
      </c>
    </row>
    <row r="906" spans="2:5">
      <c r="B906" s="526"/>
      <c r="C906" s="527" t="s">
        <v>4619</v>
      </c>
      <c r="D906" s="549"/>
      <c r="E906" s="528">
        <v>4556</v>
      </c>
    </row>
    <row r="907" spans="2:5">
      <c r="B907" s="529"/>
      <c r="C907" s="523" t="s">
        <v>4620</v>
      </c>
      <c r="D907" s="530"/>
      <c r="E907" s="525">
        <v>70962.850000000006</v>
      </c>
    </row>
    <row r="908" spans="2:5">
      <c r="B908" s="531" t="s">
        <v>4623</v>
      </c>
      <c r="C908" s="546"/>
      <c r="D908" s="522"/>
      <c r="E908" s="525">
        <v>1029883.09</v>
      </c>
    </row>
    <row r="909" spans="2:5">
      <c r="B909" s="529"/>
      <c r="C909" s="523" t="s">
        <v>4868</v>
      </c>
      <c r="D909" s="552"/>
      <c r="E909" s="525">
        <v>179883.09</v>
      </c>
    </row>
    <row r="910" spans="2:5">
      <c r="B910" s="526"/>
      <c r="C910" s="527" t="s">
        <v>4604</v>
      </c>
      <c r="D910" s="549"/>
      <c r="E910" s="528">
        <v>850000</v>
      </c>
    </row>
    <row r="911" spans="2:5">
      <c r="B911" s="521" t="s">
        <v>4461</v>
      </c>
      <c r="C911" s="536"/>
      <c r="D911" s="540"/>
      <c r="E911" s="520">
        <v>172709979.72</v>
      </c>
    </row>
    <row r="912" spans="2:5">
      <c r="B912" s="534" t="s">
        <v>1541</v>
      </c>
      <c r="C912" s="535"/>
      <c r="D912" s="522"/>
      <c r="E912" s="525">
        <v>109600807</v>
      </c>
    </row>
    <row r="913" spans="2:5">
      <c r="B913" s="526"/>
      <c r="C913" s="527" t="s">
        <v>4624</v>
      </c>
      <c r="D913" s="549"/>
      <c r="E913" s="528">
        <v>7098658</v>
      </c>
    </row>
    <row r="914" spans="2:5" ht="26">
      <c r="B914" s="526"/>
      <c r="C914" s="527" t="s">
        <v>4629</v>
      </c>
      <c r="D914" s="549"/>
      <c r="E914" s="528">
        <v>102502149</v>
      </c>
    </row>
    <row r="915" spans="2:5">
      <c r="B915" s="534" t="s">
        <v>974</v>
      </c>
      <c r="C915" s="535"/>
      <c r="D915" s="522"/>
      <c r="E915" s="525">
        <v>63109172.719999999</v>
      </c>
    </row>
    <row r="916" spans="2:5">
      <c r="B916" s="529"/>
      <c r="C916" s="523" t="s">
        <v>4624</v>
      </c>
      <c r="D916" s="552"/>
      <c r="E916" s="525">
        <v>17300430.399999999</v>
      </c>
    </row>
    <row r="917" spans="2:5" ht="26">
      <c r="B917" s="526"/>
      <c r="C917" s="527" t="s">
        <v>4630</v>
      </c>
      <c r="D917" s="549"/>
      <c r="E917" s="528">
        <v>45308981</v>
      </c>
    </row>
    <row r="918" spans="2:5">
      <c r="B918" s="526"/>
      <c r="C918" s="527" t="s">
        <v>4545</v>
      </c>
      <c r="D918" s="549"/>
      <c r="E918" s="528">
        <v>237431.84999999998</v>
      </c>
    </row>
    <row r="919" spans="2:5">
      <c r="B919" s="526"/>
      <c r="C919" s="527" t="s">
        <v>4548</v>
      </c>
      <c r="D919" s="549"/>
      <c r="E919" s="528">
        <v>262329.46999999997</v>
      </c>
    </row>
    <row r="920" spans="2:5">
      <c r="B920" s="521" t="s">
        <v>4632</v>
      </c>
      <c r="C920" s="536"/>
      <c r="D920" s="540"/>
      <c r="E920" s="520">
        <v>671138888.55000007</v>
      </c>
    </row>
    <row r="921" spans="2:5">
      <c r="B921" s="529"/>
      <c r="C921" s="523" t="s">
        <v>4648</v>
      </c>
      <c r="D921" s="552"/>
      <c r="E921" s="525">
        <v>20617673.149999999</v>
      </c>
    </row>
    <row r="922" spans="2:5" ht="26">
      <c r="B922" s="526"/>
      <c r="C922" s="527" t="s">
        <v>4701</v>
      </c>
      <c r="D922" s="549"/>
      <c r="E922" s="528">
        <v>8486350.9900000002</v>
      </c>
    </row>
    <row r="923" spans="2:5">
      <c r="B923" s="529"/>
      <c r="C923" s="523" t="s">
        <v>4634</v>
      </c>
      <c r="D923" s="530"/>
      <c r="E923" s="525">
        <v>58069.42</v>
      </c>
    </row>
    <row r="924" spans="2:5" ht="26">
      <c r="B924" s="526"/>
      <c r="C924" s="527" t="s">
        <v>4638</v>
      </c>
      <c r="D924" s="549"/>
      <c r="E924" s="528">
        <v>418318.64</v>
      </c>
    </row>
    <row r="925" spans="2:5" ht="26">
      <c r="B925" s="529"/>
      <c r="C925" s="523" t="s">
        <v>4654</v>
      </c>
      <c r="D925" s="530"/>
      <c r="E925" s="525">
        <v>4290470</v>
      </c>
    </row>
    <row r="926" spans="2:5" ht="26">
      <c r="B926" s="526"/>
      <c r="C926" s="527" t="s">
        <v>4568</v>
      </c>
      <c r="D926" s="549"/>
      <c r="E926" s="528">
        <v>1900000</v>
      </c>
    </row>
    <row r="927" spans="2:5">
      <c r="B927" s="529"/>
      <c r="C927" s="523" t="s">
        <v>4639</v>
      </c>
      <c r="D927" s="530"/>
      <c r="E927" s="525">
        <v>397485</v>
      </c>
    </row>
    <row r="928" spans="2:5">
      <c r="B928" s="526"/>
      <c r="C928" s="527" t="s">
        <v>3579</v>
      </c>
      <c r="D928" s="549"/>
      <c r="E928" s="528">
        <v>3372602.1799999997</v>
      </c>
    </row>
    <row r="929" spans="2:5">
      <c r="B929" s="529"/>
      <c r="C929" s="523" t="s">
        <v>4716</v>
      </c>
      <c r="D929" s="530"/>
      <c r="E929" s="525">
        <v>23858.91</v>
      </c>
    </row>
    <row r="930" spans="2:5">
      <c r="B930" s="526"/>
      <c r="C930" s="527" t="s">
        <v>4869</v>
      </c>
      <c r="D930" s="549"/>
      <c r="E930" s="528">
        <v>3285400.55</v>
      </c>
    </row>
    <row r="931" spans="2:5" ht="26">
      <c r="B931" s="526"/>
      <c r="C931" s="527" t="s">
        <v>4587</v>
      </c>
      <c r="D931" s="549"/>
      <c r="E931" s="528">
        <v>2600497.5799999996</v>
      </c>
    </row>
    <row r="932" spans="2:5">
      <c r="B932" s="529"/>
      <c r="C932" s="523" t="s">
        <v>3401</v>
      </c>
      <c r="D932" s="530"/>
      <c r="E932" s="525">
        <v>138000.03</v>
      </c>
    </row>
    <row r="933" spans="2:5">
      <c r="B933" s="526"/>
      <c r="C933" s="527" t="s">
        <v>4588</v>
      </c>
      <c r="D933" s="549"/>
      <c r="E933" s="528">
        <v>12906618.670000002</v>
      </c>
    </row>
    <row r="934" spans="2:5">
      <c r="B934" s="529"/>
      <c r="C934" s="523" t="s">
        <v>4545</v>
      </c>
      <c r="D934" s="530"/>
      <c r="E934" s="525">
        <v>3035591.34</v>
      </c>
    </row>
    <row r="935" spans="2:5">
      <c r="B935" s="526"/>
      <c r="C935" s="527" t="s">
        <v>4548</v>
      </c>
      <c r="D935" s="549"/>
      <c r="E935" s="528">
        <v>15363771.889999999</v>
      </c>
    </row>
    <row r="936" spans="2:5">
      <c r="B936" s="529"/>
      <c r="C936" s="523" t="s">
        <v>4720</v>
      </c>
      <c r="D936" s="530"/>
      <c r="E936" s="525">
        <v>2332015.87</v>
      </c>
    </row>
    <row r="937" spans="2:5">
      <c r="B937" s="529"/>
      <c r="C937" s="523" t="s">
        <v>4727</v>
      </c>
      <c r="D937" s="530"/>
      <c r="E937" s="525">
        <v>260000</v>
      </c>
    </row>
    <row r="938" spans="2:5">
      <c r="B938" s="529"/>
      <c r="C938" s="523" t="s">
        <v>4605</v>
      </c>
      <c r="D938" s="530"/>
      <c r="E938" s="525">
        <v>2833615.89</v>
      </c>
    </row>
    <row r="939" spans="2:5">
      <c r="B939" s="529"/>
      <c r="C939" s="523" t="s">
        <v>4647</v>
      </c>
      <c r="D939" s="530"/>
      <c r="E939" s="525">
        <v>445177990.10000002</v>
      </c>
    </row>
    <row r="940" spans="2:5">
      <c r="B940" s="529"/>
      <c r="C940" s="523" t="s">
        <v>4556</v>
      </c>
      <c r="D940" s="530"/>
      <c r="E940" s="525">
        <v>146.94999999999999</v>
      </c>
    </row>
    <row r="941" spans="2:5" ht="26">
      <c r="B941" s="529"/>
      <c r="C941" s="523" t="s">
        <v>4851</v>
      </c>
      <c r="D941" s="530"/>
      <c r="E941" s="525">
        <v>143640411.39000002</v>
      </c>
    </row>
    <row r="942" spans="2:5">
      <c r="B942" s="521" t="s">
        <v>3061</v>
      </c>
      <c r="C942" s="536"/>
      <c r="D942" s="540"/>
      <c r="E942" s="520">
        <v>350000</v>
      </c>
    </row>
    <row r="943" spans="2:5">
      <c r="B943" s="529"/>
      <c r="C943" s="523" t="s">
        <v>4870</v>
      </c>
      <c r="D943" s="552"/>
      <c r="E943" s="525">
        <v>350000</v>
      </c>
    </row>
    <row r="944" spans="2:5">
      <c r="B944" s="521" t="s">
        <v>4699</v>
      </c>
      <c r="C944" s="536"/>
      <c r="D944" s="540"/>
      <c r="E944" s="520">
        <v>405610838.30000001</v>
      </c>
    </row>
    <row r="945" spans="2:5">
      <c r="B945" s="529"/>
      <c r="C945" s="523" t="s">
        <v>4634</v>
      </c>
      <c r="D945" s="552"/>
      <c r="E945" s="525">
        <v>450988</v>
      </c>
    </row>
    <row r="946" spans="2:5">
      <c r="B946" s="526"/>
      <c r="C946" s="527" t="s">
        <v>4572</v>
      </c>
      <c r="D946" s="549"/>
      <c r="E946" s="528">
        <v>30750</v>
      </c>
    </row>
    <row r="947" spans="2:5">
      <c r="B947" s="529"/>
      <c r="C947" s="523" t="s">
        <v>4660</v>
      </c>
      <c r="D947" s="530"/>
      <c r="E947" s="525">
        <v>1031440.97</v>
      </c>
    </row>
    <row r="948" spans="2:5">
      <c r="B948" s="526"/>
      <c r="C948" s="527" t="s">
        <v>4716</v>
      </c>
      <c r="D948" s="549"/>
      <c r="E948" s="528">
        <v>123846852.10000001</v>
      </c>
    </row>
    <row r="949" spans="2:5">
      <c r="B949" s="529"/>
      <c r="C949" s="523" t="s">
        <v>4584</v>
      </c>
      <c r="D949" s="530"/>
      <c r="E949" s="525">
        <v>500000</v>
      </c>
    </row>
    <row r="950" spans="2:5">
      <c r="B950" s="526"/>
      <c r="C950" s="527" t="s">
        <v>4869</v>
      </c>
      <c r="D950" s="549"/>
      <c r="E950" s="528">
        <v>10599837.5</v>
      </c>
    </row>
    <row r="951" spans="2:5">
      <c r="B951" s="529"/>
      <c r="C951" s="523" t="s">
        <v>4588</v>
      </c>
      <c r="D951" s="530"/>
      <c r="E951" s="525">
        <v>161548550.26000002</v>
      </c>
    </row>
    <row r="952" spans="2:5">
      <c r="B952" s="526"/>
      <c r="C952" s="527" t="s">
        <v>4545</v>
      </c>
      <c r="D952" s="549"/>
      <c r="E952" s="528">
        <v>38242080.429999992</v>
      </c>
    </row>
    <row r="953" spans="2:5">
      <c r="B953" s="529"/>
      <c r="C953" s="523" t="s">
        <v>4672</v>
      </c>
      <c r="D953" s="530"/>
      <c r="E953" s="525">
        <v>10068972.09</v>
      </c>
    </row>
    <row r="954" spans="2:5">
      <c r="B954" s="526"/>
      <c r="C954" s="527" t="s">
        <v>4548</v>
      </c>
      <c r="D954" s="549"/>
      <c r="E954" s="528">
        <v>4920580.7</v>
      </c>
    </row>
    <row r="955" spans="2:5">
      <c r="B955" s="529"/>
      <c r="C955" s="523" t="s">
        <v>4677</v>
      </c>
      <c r="D955" s="530"/>
      <c r="E955" s="525">
        <v>13204.9</v>
      </c>
    </row>
    <row r="956" spans="2:5">
      <c r="B956" s="526"/>
      <c r="C956" s="527" t="s">
        <v>161</v>
      </c>
      <c r="D956" s="549"/>
      <c r="E956" s="528">
        <v>5698.34</v>
      </c>
    </row>
    <row r="957" spans="2:5">
      <c r="B957" s="529"/>
      <c r="C957" s="523" t="s">
        <v>4722</v>
      </c>
      <c r="D957" s="530"/>
      <c r="E957" s="525">
        <v>2043.17</v>
      </c>
    </row>
    <row r="958" spans="2:5">
      <c r="B958" s="526"/>
      <c r="C958" s="527" t="s">
        <v>4680</v>
      </c>
      <c r="D958" s="549"/>
      <c r="E958" s="528">
        <v>51046.98</v>
      </c>
    </row>
    <row r="959" spans="2:5">
      <c r="B959" s="529"/>
      <c r="C959" s="523" t="s">
        <v>4727</v>
      </c>
      <c r="D959" s="530"/>
      <c r="E959" s="525">
        <v>2050621.9100000001</v>
      </c>
    </row>
    <row r="960" spans="2:5">
      <c r="B960" s="526"/>
      <c r="C960" s="527" t="s">
        <v>4598</v>
      </c>
      <c r="D960" s="549"/>
      <c r="E960" s="528">
        <v>41796.36</v>
      </c>
    </row>
    <row r="961" spans="2:5">
      <c r="B961" s="526"/>
      <c r="C961" s="527" t="s">
        <v>4609</v>
      </c>
      <c r="D961" s="549"/>
      <c r="E961" s="528">
        <v>129082.19</v>
      </c>
    </row>
    <row r="962" spans="2:5">
      <c r="B962" s="529"/>
      <c r="C962" s="523" t="s">
        <v>4748</v>
      </c>
      <c r="D962" s="530"/>
      <c r="E962" s="525">
        <v>8604.07</v>
      </c>
    </row>
    <row r="963" spans="2:5">
      <c r="B963" s="526"/>
      <c r="C963" s="527" t="s">
        <v>4611</v>
      </c>
      <c r="D963" s="549"/>
      <c r="E963" s="528">
        <v>1125</v>
      </c>
    </row>
    <row r="964" spans="2:5">
      <c r="B964" s="526"/>
      <c r="C964" s="527" t="s">
        <v>4612</v>
      </c>
      <c r="D964" s="549"/>
      <c r="E964" s="528">
        <v>1349766.9900000002</v>
      </c>
    </row>
    <row r="965" spans="2:5" ht="26">
      <c r="B965" s="526"/>
      <c r="C965" s="527" t="s">
        <v>4817</v>
      </c>
      <c r="D965" s="549"/>
      <c r="E965" s="528">
        <v>16890.73</v>
      </c>
    </row>
    <row r="966" spans="2:5">
      <c r="B966" s="526"/>
      <c r="C966" s="527" t="s">
        <v>4818</v>
      </c>
      <c r="D966" s="549"/>
      <c r="E966" s="528">
        <v>3450</v>
      </c>
    </row>
    <row r="967" spans="2:5">
      <c r="B967" s="526"/>
      <c r="C967" s="527" t="s">
        <v>4614</v>
      </c>
      <c r="D967" s="549"/>
      <c r="E967" s="528">
        <v>340687</v>
      </c>
    </row>
    <row r="968" spans="2:5">
      <c r="B968" s="526"/>
      <c r="C968" s="527" t="s">
        <v>4556</v>
      </c>
      <c r="D968" s="549"/>
      <c r="E968" s="528">
        <v>1862658.21</v>
      </c>
    </row>
    <row r="969" spans="2:5">
      <c r="B969" s="526"/>
      <c r="C969" s="527" t="s">
        <v>4615</v>
      </c>
      <c r="D969" s="549"/>
      <c r="E969" s="528">
        <v>8044.4299999999994</v>
      </c>
    </row>
    <row r="970" spans="2:5" ht="26">
      <c r="B970" s="526"/>
      <c r="C970" s="527" t="s">
        <v>4851</v>
      </c>
      <c r="D970" s="549"/>
      <c r="E970" s="528">
        <v>5892249.5199999996</v>
      </c>
    </row>
    <row r="971" spans="2:5">
      <c r="B971" s="526"/>
      <c r="C971" s="527" t="s">
        <v>4871</v>
      </c>
      <c r="D971" s="549"/>
      <c r="E971" s="528">
        <v>42593816.450000003</v>
      </c>
    </row>
    <row r="972" spans="2:5">
      <c r="B972" s="521" t="s">
        <v>4758</v>
      </c>
      <c r="C972" s="536"/>
      <c r="D972" s="540"/>
      <c r="E972" s="520">
        <v>58176217.489999995</v>
      </c>
    </row>
    <row r="973" spans="2:5">
      <c r="B973" s="529"/>
      <c r="C973" s="523" t="s">
        <v>4561</v>
      </c>
      <c r="D973" s="552"/>
      <c r="E973" s="525">
        <v>106380</v>
      </c>
    </row>
    <row r="974" spans="2:5">
      <c r="B974" s="526"/>
      <c r="C974" s="527" t="s">
        <v>4872</v>
      </c>
      <c r="D974" s="549"/>
      <c r="E974" s="528">
        <v>100000</v>
      </c>
    </row>
    <row r="975" spans="2:5">
      <c r="B975" s="529"/>
      <c r="C975" s="523" t="s">
        <v>4588</v>
      </c>
      <c r="D975" s="530"/>
      <c r="E975" s="525">
        <v>301535.98</v>
      </c>
    </row>
    <row r="976" spans="2:5">
      <c r="B976" s="526"/>
      <c r="C976" s="527" t="s">
        <v>4545</v>
      </c>
      <c r="D976" s="549"/>
      <c r="E976" s="528">
        <v>50368989.869999997</v>
      </c>
    </row>
    <row r="977" spans="2:5">
      <c r="B977" s="529"/>
      <c r="C977" s="523" t="s">
        <v>4548</v>
      </c>
      <c r="D977" s="530"/>
      <c r="E977" s="525">
        <v>159021.99</v>
      </c>
    </row>
    <row r="978" spans="2:5" ht="26">
      <c r="B978" s="526"/>
      <c r="C978" s="527" t="s">
        <v>4851</v>
      </c>
      <c r="D978" s="549"/>
      <c r="E978" s="528">
        <v>7140289.6499999994</v>
      </c>
    </row>
    <row r="979" spans="2:5">
      <c r="B979" s="521" t="s">
        <v>4833</v>
      </c>
      <c r="C979" s="536"/>
      <c r="D979" s="540"/>
      <c r="E979" s="520">
        <v>238439357.60000002</v>
      </c>
    </row>
    <row r="980" spans="2:5">
      <c r="B980" s="534" t="s">
        <v>4319</v>
      </c>
      <c r="C980" s="535"/>
      <c r="D980" s="522"/>
      <c r="E980" s="525">
        <v>129613637.62</v>
      </c>
    </row>
    <row r="981" spans="2:5">
      <c r="B981" s="529"/>
      <c r="C981" s="523" t="s">
        <v>4565</v>
      </c>
      <c r="D981" s="552"/>
      <c r="E981" s="525">
        <v>7043.66</v>
      </c>
    </row>
    <row r="982" spans="2:5">
      <c r="B982" s="526"/>
      <c r="C982" s="527" t="s">
        <v>4709</v>
      </c>
      <c r="D982" s="549"/>
      <c r="E982" s="528">
        <v>13044.62</v>
      </c>
    </row>
    <row r="983" spans="2:5">
      <c r="B983" s="529"/>
      <c r="C983" s="523" t="s">
        <v>4624</v>
      </c>
      <c r="D983" s="530"/>
      <c r="E983" s="525">
        <v>1657782</v>
      </c>
    </row>
    <row r="984" spans="2:5">
      <c r="B984" s="526"/>
      <c r="C984" s="527" t="s">
        <v>4716</v>
      </c>
      <c r="D984" s="549"/>
      <c r="E984" s="528">
        <v>4032434.5</v>
      </c>
    </row>
    <row r="985" spans="2:5">
      <c r="B985" s="529"/>
      <c r="C985" s="523" t="s">
        <v>4872</v>
      </c>
      <c r="D985" s="530"/>
      <c r="E985" s="525">
        <v>1200</v>
      </c>
    </row>
    <row r="986" spans="2:5">
      <c r="B986" s="526"/>
      <c r="C986" s="527" t="s">
        <v>4868</v>
      </c>
      <c r="D986" s="549"/>
      <c r="E986" s="528">
        <v>118549572.31</v>
      </c>
    </row>
    <row r="987" spans="2:5">
      <c r="B987" s="529"/>
      <c r="C987" s="523" t="s">
        <v>326</v>
      </c>
      <c r="D987" s="530"/>
      <c r="E987" s="525">
        <v>100000</v>
      </c>
    </row>
    <row r="988" spans="2:5">
      <c r="B988" s="526"/>
      <c r="C988" s="527" t="s">
        <v>4545</v>
      </c>
      <c r="D988" s="549"/>
      <c r="E988" s="528">
        <v>5016715.25</v>
      </c>
    </row>
    <row r="989" spans="2:5">
      <c r="B989" s="529"/>
      <c r="C989" s="523" t="s">
        <v>4614</v>
      </c>
      <c r="D989" s="530"/>
      <c r="E989" s="525">
        <v>3361</v>
      </c>
    </row>
    <row r="990" spans="2:5">
      <c r="B990" s="526"/>
      <c r="C990" s="527" t="s">
        <v>4615</v>
      </c>
      <c r="D990" s="549"/>
      <c r="E990" s="528">
        <v>13395.47</v>
      </c>
    </row>
    <row r="991" spans="2:5">
      <c r="B991" s="529"/>
      <c r="C991" s="523" t="s">
        <v>4620</v>
      </c>
      <c r="D991" s="530"/>
      <c r="E991" s="525">
        <v>219088.81</v>
      </c>
    </row>
    <row r="992" spans="2:5">
      <c r="B992" s="534" t="s">
        <v>4841</v>
      </c>
      <c r="C992" s="547"/>
      <c r="D992" s="548"/>
      <c r="E992" s="525">
        <v>108825719.98</v>
      </c>
    </row>
    <row r="993" spans="2:5">
      <c r="B993" s="529"/>
      <c r="C993" s="523" t="s">
        <v>4759</v>
      </c>
      <c r="D993" s="552"/>
      <c r="E993" s="525">
        <v>8184</v>
      </c>
    </row>
    <row r="994" spans="2:5">
      <c r="B994" s="526"/>
      <c r="C994" s="527" t="s">
        <v>4565</v>
      </c>
      <c r="D994" s="549"/>
      <c r="E994" s="528">
        <v>410981.88</v>
      </c>
    </row>
    <row r="995" spans="2:5">
      <c r="B995" s="529"/>
      <c r="C995" s="523" t="s">
        <v>4709</v>
      </c>
      <c r="D995" s="530"/>
      <c r="E995" s="525">
        <v>18264.240000000002</v>
      </c>
    </row>
    <row r="996" spans="2:5">
      <c r="B996" s="526"/>
      <c r="C996" s="527" t="s">
        <v>4624</v>
      </c>
      <c r="D996" s="549"/>
      <c r="E996" s="528">
        <v>36604096.560000002</v>
      </c>
    </row>
    <row r="997" spans="2:5">
      <c r="B997" s="526"/>
      <c r="C997" s="527" t="s">
        <v>4716</v>
      </c>
      <c r="D997" s="549"/>
      <c r="E997" s="528">
        <v>71679138.25</v>
      </c>
    </row>
    <row r="998" spans="2:5">
      <c r="B998" s="529"/>
      <c r="C998" s="523" t="s">
        <v>4614</v>
      </c>
      <c r="D998" s="530"/>
      <c r="E998" s="525">
        <v>16301</v>
      </c>
    </row>
    <row r="999" spans="2:5">
      <c r="B999" s="526"/>
      <c r="C999" s="527" t="s">
        <v>4556</v>
      </c>
      <c r="D999" s="549"/>
      <c r="E999" s="528">
        <v>54564.7</v>
      </c>
    </row>
    <row r="1000" spans="2:5">
      <c r="B1000" s="529"/>
      <c r="C1000" s="523" t="s">
        <v>4620</v>
      </c>
      <c r="D1000" s="530"/>
      <c r="E1000" s="525">
        <v>17049.349999999999</v>
      </c>
    </row>
    <row r="1001" spans="2:5">
      <c r="B1001" s="542"/>
      <c r="C1001" s="543" t="s">
        <v>4751</v>
      </c>
      <c r="D1001" s="553"/>
      <c r="E1001" s="544">
        <v>17140</v>
      </c>
    </row>
    <row r="1002" spans="2:5" ht="64" customHeight="1">
      <c r="B1002" s="783" t="s">
        <v>4873</v>
      </c>
      <c r="C1002" s="783"/>
      <c r="D1002" s="783"/>
      <c r="E1002" s="783"/>
    </row>
    <row r="1003" spans="2:5"/>
  </sheetData>
  <mergeCells count="2">
    <mergeCell ref="B1002:E1002"/>
    <mergeCell ref="B3:E3"/>
  </mergeCells>
  <pageMargins left="0.7" right="0.7" top="0.75" bottom="0.75" header="0.3" footer="0.3"/>
  <drawing r:id="rId1"/>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A3D6-29FF-4B2C-B2EB-A378D9D15AD0}">
  <sheetPr codeName="Folha246">
    <tabColor rgb="FF0035BA"/>
    <pageSetUpPr fitToPage="1"/>
  </sheetPr>
  <dimension ref="A1:Q25"/>
  <sheetViews>
    <sheetView showGridLines="0" workbookViewId="0"/>
  </sheetViews>
  <sheetFormatPr baseColWidth="10" defaultColWidth="0" defaultRowHeight="15" zeroHeight="1"/>
  <cols>
    <col min="1" max="1" width="7.6640625" style="390" customWidth="1"/>
    <col min="2" max="2" width="22.5" style="390" customWidth="1"/>
    <col min="3" max="3" width="18.83203125" style="390" bestFit="1" customWidth="1"/>
    <col min="4" max="4" width="6.5" style="391" customWidth="1"/>
    <col min="5" max="5" width="25.33203125" style="391" customWidth="1"/>
    <col min="6" max="6" width="6.5" style="391" customWidth="1"/>
    <col min="7" max="7" width="30.5" style="390" customWidth="1"/>
    <col min="8" max="8" width="45.5" style="390" customWidth="1"/>
    <col min="9" max="9" width="8.6640625" style="390" customWidth="1"/>
    <col min="10" max="10" width="9.1640625" style="390" hidden="1" customWidth="1"/>
    <col min="11" max="11" width="11.5" style="390" hidden="1" customWidth="1"/>
    <col min="12" max="17" width="2.33203125" style="390" hidden="1" customWidth="1"/>
    <col min="18" max="16384" width="9.1640625" style="390" hidden="1"/>
  </cols>
  <sheetData>
    <row r="1" spans="1:8" customFormat="1" ht="100" customHeight="1">
      <c r="A1" s="42" t="s">
        <v>50</v>
      </c>
    </row>
    <row r="2" spans="1:8" s="9" customFormat="1" ht="16">
      <c r="B2" s="9" t="s">
        <v>5435</v>
      </c>
    </row>
    <row r="3" spans="1:8" s="10" customFormat="1" ht="12" customHeight="1"/>
    <row r="4" spans="1:8" ht="20" customHeight="1">
      <c r="B4" s="797" t="s">
        <v>3604</v>
      </c>
      <c r="C4" s="797" t="s">
        <v>3605</v>
      </c>
      <c r="D4" s="827">
        <v>2022</v>
      </c>
      <c r="E4" s="797"/>
      <c r="F4" s="827" t="s">
        <v>3606</v>
      </c>
      <c r="G4" s="797"/>
      <c r="H4" s="797" t="s">
        <v>3607</v>
      </c>
    </row>
    <row r="5" spans="1:8" ht="30" customHeight="1">
      <c r="B5" s="952"/>
      <c r="C5" s="952"/>
      <c r="D5" s="294" t="s">
        <v>1020</v>
      </c>
      <c r="E5" s="294" t="s">
        <v>2223</v>
      </c>
      <c r="F5" s="294" t="s">
        <v>1020</v>
      </c>
      <c r="G5" s="294" t="s">
        <v>2223</v>
      </c>
      <c r="H5" s="952"/>
    </row>
    <row r="6" spans="1:8">
      <c r="B6" s="395" t="s">
        <v>3608</v>
      </c>
      <c r="C6" s="745" t="s">
        <v>5859</v>
      </c>
      <c r="D6" s="746"/>
      <c r="E6" s="746"/>
      <c r="F6" s="746" t="s">
        <v>3609</v>
      </c>
      <c r="G6" s="396" t="s">
        <v>3610</v>
      </c>
      <c r="H6" s="397" t="s">
        <v>3611</v>
      </c>
    </row>
    <row r="7" spans="1:8">
      <c r="B7" s="955" t="s">
        <v>744</v>
      </c>
      <c r="C7" s="398" t="s">
        <v>5859</v>
      </c>
      <c r="D7" s="399"/>
      <c r="E7" s="399"/>
      <c r="F7" s="399" t="s">
        <v>3609</v>
      </c>
      <c r="G7" s="400" t="s">
        <v>3612</v>
      </c>
      <c r="H7" s="401" t="s">
        <v>3613</v>
      </c>
    </row>
    <row r="8" spans="1:8" ht="52">
      <c r="B8" s="956"/>
      <c r="C8" s="398" t="s">
        <v>3614</v>
      </c>
      <c r="D8" s="399"/>
      <c r="E8" s="399"/>
      <c r="F8" s="399" t="s">
        <v>3609</v>
      </c>
      <c r="G8" s="400" t="s">
        <v>3615</v>
      </c>
      <c r="H8" s="401" t="s">
        <v>3616</v>
      </c>
    </row>
    <row r="9" spans="1:8">
      <c r="B9" s="744" t="s">
        <v>745</v>
      </c>
      <c r="C9" s="398" t="s">
        <v>5859</v>
      </c>
      <c r="D9" s="399"/>
      <c r="E9" s="399"/>
      <c r="F9" s="399" t="s">
        <v>3609</v>
      </c>
      <c r="G9" s="400" t="s">
        <v>3617</v>
      </c>
      <c r="H9" s="401" t="s">
        <v>3618</v>
      </c>
    </row>
    <row r="10" spans="1:8" ht="52">
      <c r="B10" s="744" t="s">
        <v>749</v>
      </c>
      <c r="C10" s="398" t="s">
        <v>3614</v>
      </c>
      <c r="D10" s="399" t="s">
        <v>3609</v>
      </c>
      <c r="E10" s="400" t="s">
        <v>3615</v>
      </c>
      <c r="F10" s="399"/>
      <c r="G10" s="400"/>
      <c r="H10" s="401" t="s">
        <v>3616</v>
      </c>
    </row>
    <row r="11" spans="1:8" ht="26">
      <c r="B11" s="955" t="s">
        <v>751</v>
      </c>
      <c r="C11" s="398" t="s">
        <v>5859</v>
      </c>
      <c r="D11" s="747"/>
      <c r="E11" s="747"/>
      <c r="F11" s="399" t="s">
        <v>3609</v>
      </c>
      <c r="G11" s="400" t="s">
        <v>3619</v>
      </c>
      <c r="H11" s="401" t="s">
        <v>3620</v>
      </c>
    </row>
    <row r="12" spans="1:8" ht="26">
      <c r="B12" s="957"/>
      <c r="C12" s="398" t="s">
        <v>5859</v>
      </c>
      <c r="D12" s="748"/>
      <c r="E12" s="748"/>
      <c r="F12" s="399" t="s">
        <v>3609</v>
      </c>
      <c r="G12" s="400" t="s">
        <v>3621</v>
      </c>
      <c r="H12" s="401" t="s">
        <v>3622</v>
      </c>
    </row>
    <row r="13" spans="1:8" ht="26">
      <c r="B13" s="956"/>
      <c r="C13" s="398" t="s">
        <v>5859</v>
      </c>
      <c r="D13" s="749"/>
      <c r="E13" s="749"/>
      <c r="F13" s="399" t="s">
        <v>3609</v>
      </c>
      <c r="G13" s="400" t="s">
        <v>3623</v>
      </c>
      <c r="H13" s="401" t="s">
        <v>3624</v>
      </c>
    </row>
    <row r="14" spans="1:8" ht="26">
      <c r="B14" s="744" t="s">
        <v>3625</v>
      </c>
      <c r="C14" s="398" t="s">
        <v>5859</v>
      </c>
      <c r="D14" s="399"/>
      <c r="E14" s="399"/>
      <c r="F14" s="399" t="s">
        <v>3609</v>
      </c>
      <c r="G14" s="400" t="s">
        <v>3626</v>
      </c>
      <c r="H14" s="401" t="s">
        <v>3627</v>
      </c>
    </row>
    <row r="15" spans="1:8" ht="26">
      <c r="B15" s="744" t="s">
        <v>756</v>
      </c>
      <c r="C15" s="398" t="s">
        <v>5859</v>
      </c>
      <c r="D15" s="399"/>
      <c r="E15" s="399"/>
      <c r="F15" s="399" t="s">
        <v>3609</v>
      </c>
      <c r="G15" s="400" t="s">
        <v>3628</v>
      </c>
      <c r="H15" s="401" t="s">
        <v>3629</v>
      </c>
    </row>
    <row r="16" spans="1:8" ht="39">
      <c r="B16" s="413" t="s">
        <v>5860</v>
      </c>
      <c r="C16" s="414" t="s">
        <v>5859</v>
      </c>
      <c r="D16" s="415"/>
      <c r="E16" s="415"/>
      <c r="F16" s="415" t="s">
        <v>3630</v>
      </c>
      <c r="G16" s="416" t="s">
        <v>3631</v>
      </c>
      <c r="H16" s="417" t="s">
        <v>3632</v>
      </c>
    </row>
    <row r="17" spans="2:8" ht="144.75" customHeight="1">
      <c r="B17" s="954" t="s">
        <v>5861</v>
      </c>
      <c r="C17" s="954"/>
      <c r="D17" s="954"/>
      <c r="E17" s="954"/>
      <c r="F17" s="954"/>
      <c r="G17" s="954"/>
      <c r="H17" s="954"/>
    </row>
    <row r="18" spans="2:8">
      <c r="B18" s="958"/>
      <c r="C18" s="958"/>
      <c r="D18" s="958"/>
      <c r="E18" s="958"/>
      <c r="F18" s="958"/>
      <c r="G18" s="958"/>
      <c r="H18" s="958"/>
    </row>
    <row r="19" spans="2:8" ht="22" hidden="1" customHeight="1">
      <c r="B19" s="959"/>
      <c r="C19" s="959"/>
      <c r="D19" s="959"/>
      <c r="E19" s="959"/>
      <c r="F19" s="959"/>
      <c r="G19" s="959"/>
      <c r="H19" s="959"/>
    </row>
    <row r="20" spans="2:8" ht="23.5" hidden="1" customHeight="1">
      <c r="B20" s="958"/>
      <c r="C20" s="958"/>
      <c r="D20" s="958"/>
      <c r="E20" s="958"/>
      <c r="F20" s="958"/>
      <c r="G20" s="958"/>
      <c r="H20" s="958"/>
    </row>
    <row r="21" spans="2:8" s="393" customFormat="1" ht="12.5" hidden="1" customHeight="1">
      <c r="B21" s="394"/>
      <c r="C21" s="394"/>
      <c r="D21" s="394"/>
      <c r="E21" s="394"/>
      <c r="F21" s="394"/>
      <c r="G21" s="394"/>
      <c r="H21" s="394"/>
    </row>
    <row r="22" spans="2:8" s="393" customFormat="1" ht="12.5" hidden="1" customHeight="1">
      <c r="B22" s="394"/>
      <c r="C22" s="394"/>
      <c r="D22" s="394"/>
      <c r="E22" s="394"/>
      <c r="F22" s="394"/>
      <c r="G22" s="394"/>
      <c r="H22" s="394"/>
    </row>
    <row r="23" spans="2:8" s="393" customFormat="1" ht="12.5" hidden="1" customHeight="1">
      <c r="B23" s="953"/>
      <c r="C23" s="953"/>
      <c r="D23" s="953"/>
      <c r="E23" s="953"/>
      <c r="F23" s="953"/>
      <c r="G23" s="953"/>
      <c r="H23" s="953"/>
    </row>
    <row r="24" spans="2:8" hidden="1">
      <c r="B24" s="953"/>
      <c r="C24" s="953"/>
      <c r="D24" s="953"/>
      <c r="E24" s="953"/>
      <c r="F24" s="953"/>
      <c r="G24" s="953"/>
      <c r="H24" s="953"/>
    </row>
    <row r="25" spans="2:8" ht="48" hidden="1" customHeight="1">
      <c r="B25" s="953"/>
      <c r="C25" s="953"/>
      <c r="D25" s="953"/>
      <c r="E25" s="953"/>
      <c r="F25" s="953"/>
      <c r="G25" s="953"/>
      <c r="H25" s="953"/>
    </row>
  </sheetData>
  <mergeCells count="14">
    <mergeCell ref="B24:H24"/>
    <mergeCell ref="B25:H25"/>
    <mergeCell ref="B17:H17"/>
    <mergeCell ref="B23:H23"/>
    <mergeCell ref="B7:B8"/>
    <mergeCell ref="B11:B13"/>
    <mergeCell ref="B18:H18"/>
    <mergeCell ref="B19:H19"/>
    <mergeCell ref="B20:H20"/>
    <mergeCell ref="B4:B5"/>
    <mergeCell ref="C4:C5"/>
    <mergeCell ref="D4:E4"/>
    <mergeCell ref="F4:G4"/>
    <mergeCell ref="H4:H5"/>
  </mergeCells>
  <pageMargins left="0.7" right="0.7" top="0.75" bottom="0.75" header="0.3" footer="0.3"/>
  <pageSetup paperSize="9" scale="75" orientation="landscape" r:id="rId1"/>
  <ignoredErrors>
    <ignoredError sqref="F4" numberStoredAsText="1"/>
  </ignoredErrors>
  <drawing r:id="rId2"/>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F266C-262F-4C34-9716-AFFD7563A59F}">
  <sheetPr codeName="Folha248">
    <tabColor rgb="FF0035BA"/>
    <pageSetUpPr fitToPage="1"/>
  </sheetPr>
  <dimension ref="A1:AI19"/>
  <sheetViews>
    <sheetView showGridLines="0" workbookViewId="0">
      <selection activeCell="E18" sqref="E18"/>
    </sheetView>
  </sheetViews>
  <sheetFormatPr baseColWidth="10" defaultColWidth="0" defaultRowHeight="13.25" customHeight="1" zeroHeight="1"/>
  <cols>
    <col min="1" max="1" width="7.6640625" style="392" customWidth="1"/>
    <col min="2" max="2" width="37.1640625" style="392" customWidth="1"/>
    <col min="3" max="3" width="43.1640625" style="392" customWidth="1"/>
    <col min="4" max="4" width="40.33203125" style="392" customWidth="1"/>
    <col min="5" max="5" width="23.5" style="392" customWidth="1"/>
    <col min="6" max="6" width="9.5" style="392" hidden="1" customWidth="1"/>
    <col min="7" max="15" width="2.33203125" style="392" hidden="1" customWidth="1"/>
    <col min="16" max="27" width="9.1640625" style="392" hidden="1" customWidth="1"/>
    <col min="28" max="35" width="2.33203125" style="392" hidden="1" customWidth="1"/>
    <col min="36" max="16384" width="9.1640625" style="392" hidden="1"/>
  </cols>
  <sheetData>
    <row r="1" spans="1:4" customFormat="1" ht="100" customHeight="1">
      <c r="A1" s="42" t="s">
        <v>50</v>
      </c>
    </row>
    <row r="2" spans="1:4" s="9" customFormat="1" ht="16">
      <c r="B2" s="9" t="s">
        <v>5418</v>
      </c>
    </row>
    <row r="3" spans="1:4" s="10" customFormat="1" ht="12" customHeight="1"/>
    <row r="4" spans="1:4" ht="20" customHeight="1">
      <c r="B4" s="87" t="s">
        <v>3604</v>
      </c>
      <c r="C4" s="87" t="s">
        <v>3633</v>
      </c>
      <c r="D4" s="338" t="s">
        <v>3634</v>
      </c>
    </row>
    <row r="5" spans="1:4" ht="15">
      <c r="B5" s="405" t="s">
        <v>749</v>
      </c>
      <c r="C5" s="406" t="s">
        <v>3635</v>
      </c>
      <c r="D5" s="964"/>
    </row>
    <row r="6" spans="1:4" ht="26">
      <c r="B6" s="962" t="s">
        <v>3636</v>
      </c>
      <c r="C6" s="407" t="s">
        <v>3637</v>
      </c>
      <c r="D6" s="964"/>
    </row>
    <row r="7" spans="1:4" ht="26">
      <c r="B7" s="962"/>
      <c r="C7" s="407" t="s">
        <v>3638</v>
      </c>
      <c r="D7" s="965"/>
    </row>
    <row r="8" spans="1:4" ht="15">
      <c r="B8" s="962"/>
      <c r="C8" s="408"/>
      <c r="D8" s="409" t="s">
        <v>3639</v>
      </c>
    </row>
    <row r="9" spans="1:4" ht="15">
      <c r="B9" s="962" t="s">
        <v>3640</v>
      </c>
      <c r="C9" s="963"/>
      <c r="D9" s="409" t="s">
        <v>3641</v>
      </c>
    </row>
    <row r="10" spans="1:4" ht="15">
      <c r="B10" s="962"/>
      <c r="C10" s="963"/>
      <c r="D10" s="409" t="s">
        <v>3642</v>
      </c>
    </row>
    <row r="11" spans="1:4" ht="15">
      <c r="B11" s="962"/>
      <c r="C11" s="963"/>
      <c r="D11" s="409" t="s">
        <v>3643</v>
      </c>
    </row>
    <row r="12" spans="1:4" ht="15">
      <c r="B12" s="962" t="s">
        <v>3644</v>
      </c>
      <c r="C12" s="963"/>
      <c r="D12" s="409" t="s">
        <v>3645</v>
      </c>
    </row>
    <row r="13" spans="1:4" ht="15">
      <c r="B13" s="962"/>
      <c r="C13" s="963"/>
      <c r="D13" s="409" t="s">
        <v>3646</v>
      </c>
    </row>
    <row r="14" spans="1:4" ht="15">
      <c r="B14" s="962" t="s">
        <v>3647</v>
      </c>
      <c r="C14" s="960"/>
      <c r="D14" s="409" t="s">
        <v>3648</v>
      </c>
    </row>
    <row r="15" spans="1:4" ht="15">
      <c r="B15" s="962"/>
      <c r="C15" s="961"/>
      <c r="D15" s="409" t="s">
        <v>3649</v>
      </c>
    </row>
    <row r="16" spans="1:4" ht="26">
      <c r="B16" s="962"/>
      <c r="C16" s="410" t="s">
        <v>3650</v>
      </c>
      <c r="D16" s="411"/>
    </row>
    <row r="17" spans="2:4" ht="15">
      <c r="B17" s="404" t="s">
        <v>758</v>
      </c>
      <c r="C17" s="402"/>
      <c r="D17" s="403" t="s">
        <v>3651</v>
      </c>
    </row>
    <row r="18" spans="2:4" s="412" customFormat="1" ht="133.5" customHeight="1">
      <c r="B18" s="763" t="s">
        <v>5847</v>
      </c>
      <c r="C18" s="763"/>
      <c r="D18" s="763"/>
    </row>
    <row r="19" spans="2:4" ht="13.25" customHeight="1"/>
  </sheetData>
  <mergeCells count="9">
    <mergeCell ref="C14:C15"/>
    <mergeCell ref="B18:D18"/>
    <mergeCell ref="B14:B16"/>
    <mergeCell ref="B6:B8"/>
    <mergeCell ref="B9:B11"/>
    <mergeCell ref="C9:C11"/>
    <mergeCell ref="B12:B13"/>
    <mergeCell ref="C12:C13"/>
    <mergeCell ref="D5:D7"/>
  </mergeCells>
  <hyperlinks>
    <hyperlink ref="Z2" location="Índice!A1" display="Índice" xr:uid="{ABE63314-472F-420B-96A1-8F23D26AFDF4}"/>
  </hyperlinks>
  <pageMargins left="0.7" right="0.7" top="0.75" bottom="0.75" header="0.3" footer="0.3"/>
  <pageSetup paperSize="9" scale="78" orientation="landscape" r:id="rId1"/>
  <drawing r:id="rId2"/>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F385-63D8-468E-8A26-F7D9CBA3A1F3}">
  <sheetPr codeName="Folha249">
    <tabColor rgb="FF0035BA"/>
  </sheetPr>
  <dimension ref="A1:F20"/>
  <sheetViews>
    <sheetView showGridLines="0" workbookViewId="0">
      <selection activeCell="E15" sqref="E15"/>
    </sheetView>
  </sheetViews>
  <sheetFormatPr baseColWidth="10" defaultColWidth="0" defaultRowHeight="15" zeroHeight="1"/>
  <cols>
    <col min="1" max="1" width="9.1640625" customWidth="1"/>
    <col min="2" max="2" width="24" customWidth="1"/>
    <col min="3" max="4" width="17" customWidth="1"/>
    <col min="5" max="5" width="66.1640625" customWidth="1"/>
    <col min="6" max="6" width="12.1640625" hidden="1" customWidth="1"/>
    <col min="7" max="16384" width="9.1640625" hidden="1"/>
  </cols>
  <sheetData>
    <row r="1" spans="1:5" ht="100" customHeight="1">
      <c r="A1" s="42" t="s">
        <v>50</v>
      </c>
    </row>
    <row r="2" spans="1:5" s="9" customFormat="1" ht="45.75" customHeight="1">
      <c r="B2" s="781" t="s">
        <v>5446</v>
      </c>
      <c r="C2" s="781"/>
      <c r="D2" s="781"/>
      <c r="E2" s="57"/>
    </row>
    <row r="3" spans="1:5" s="10" customFormat="1" ht="12" customHeight="1">
      <c r="B3" s="10" t="s">
        <v>51</v>
      </c>
    </row>
    <row r="4" spans="1:5" ht="26">
      <c r="B4" s="11" t="s">
        <v>3857</v>
      </c>
      <c r="C4" s="11" t="s">
        <v>4874</v>
      </c>
      <c r="D4" s="11" t="s">
        <v>4875</v>
      </c>
    </row>
    <row r="5" spans="1:5">
      <c r="B5" s="43" t="s">
        <v>376</v>
      </c>
      <c r="C5" s="119">
        <v>77647.20469228999</v>
      </c>
      <c r="D5" s="119">
        <v>600.88267701000007</v>
      </c>
    </row>
    <row r="6" spans="1:5">
      <c r="B6" s="43" t="s">
        <v>398</v>
      </c>
      <c r="C6" s="119">
        <v>5554.4440874100001</v>
      </c>
      <c r="D6" s="119">
        <v>46.296639560000003</v>
      </c>
    </row>
    <row r="7" spans="1:5">
      <c r="B7" s="43" t="s">
        <v>3467</v>
      </c>
      <c r="C7" s="119">
        <v>74421.573217180019</v>
      </c>
      <c r="D7" s="119">
        <v>644.26782665000019</v>
      </c>
    </row>
    <row r="8" spans="1:5">
      <c r="B8" s="43" t="s">
        <v>3866</v>
      </c>
      <c r="C8" s="119">
        <v>6886.8149885800003</v>
      </c>
      <c r="D8" s="119">
        <v>31.952179080000001</v>
      </c>
    </row>
    <row r="9" spans="1:5">
      <c r="B9" s="21" t="s">
        <v>402</v>
      </c>
      <c r="C9" s="22">
        <v>83201.648779699986</v>
      </c>
      <c r="D9" s="22">
        <v>647.17931657000008</v>
      </c>
    </row>
    <row r="10" spans="1:5">
      <c r="B10" s="21" t="s">
        <v>788</v>
      </c>
      <c r="C10" s="22">
        <v>81308.388205760013</v>
      </c>
      <c r="D10" s="22">
        <v>676.22000573000014</v>
      </c>
    </row>
    <row r="11" spans="1:5">
      <c r="B11" s="21" t="s">
        <v>437</v>
      </c>
      <c r="C11" s="22">
        <v>1893.2605739399733</v>
      </c>
      <c r="D11" s="22">
        <v>-29.040689160000056</v>
      </c>
    </row>
    <row r="12" spans="1:5">
      <c r="B12" s="43" t="s">
        <v>4004</v>
      </c>
      <c r="C12" s="119">
        <v>8457.2294960499712</v>
      </c>
      <c r="D12" s="119">
        <v>-28.263751980000052</v>
      </c>
    </row>
    <row r="13" spans="1:5">
      <c r="B13" s="152" t="s">
        <v>769</v>
      </c>
      <c r="C13" s="119"/>
      <c r="D13" s="119"/>
    </row>
    <row r="14" spans="1:5">
      <c r="B14" s="73" t="s">
        <v>4876</v>
      </c>
      <c r="C14" s="22">
        <v>74744.419283650015</v>
      </c>
      <c r="D14" s="22">
        <v>675.44306855000013</v>
      </c>
    </row>
    <row r="15" spans="1:5">
      <c r="B15" s="73" t="s">
        <v>4002</v>
      </c>
      <c r="C15" s="22">
        <v>3225.6314751099708</v>
      </c>
      <c r="D15" s="22">
        <v>-43.385149640000122</v>
      </c>
    </row>
    <row r="16" spans="1:5">
      <c r="B16" s="73" t="s">
        <v>4003</v>
      </c>
      <c r="C16" s="22">
        <v>-1332.3709011700003</v>
      </c>
      <c r="D16" s="22">
        <v>14.344460480000002</v>
      </c>
    </row>
    <row r="17" spans="2:4">
      <c r="B17" s="73" t="s">
        <v>4877</v>
      </c>
      <c r="C17" s="22">
        <v>451.96526305997395</v>
      </c>
      <c r="D17" s="22">
        <v>54.382364770000002</v>
      </c>
    </row>
    <row r="18" spans="2:4">
      <c r="B18" s="73" t="s">
        <v>4878</v>
      </c>
      <c r="C18" s="22">
        <v>3458.1120994500038</v>
      </c>
      <c r="D18" s="22">
        <v>34.803234329999995</v>
      </c>
    </row>
    <row r="19" spans="2:4" ht="102" customHeight="1">
      <c r="B19" s="763" t="s">
        <v>4879</v>
      </c>
      <c r="C19" s="763"/>
      <c r="D19" s="763"/>
    </row>
    <row r="20" spans="2:4"/>
  </sheetData>
  <mergeCells count="2">
    <mergeCell ref="B19:D19"/>
    <mergeCell ref="B2:D2"/>
  </mergeCells>
  <pageMargins left="0.7" right="0.7" top="0.75" bottom="0.75" header="0.3" footer="0.3"/>
  <drawing r:id="rId1"/>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70EDA-CF4F-4655-81C2-B39319182248}">
  <sheetPr codeName="Folha250">
    <tabColor rgb="FF0035BA"/>
  </sheetPr>
  <dimension ref="A1:P73"/>
  <sheetViews>
    <sheetView showGridLines="0" workbookViewId="0">
      <selection activeCell="B3" sqref="B3:O3"/>
    </sheetView>
  </sheetViews>
  <sheetFormatPr baseColWidth="10" defaultColWidth="0" defaultRowHeight="15" zeroHeight="1"/>
  <cols>
    <col min="1" max="1" width="9.1640625" customWidth="1"/>
    <col min="2" max="2" width="10.5" customWidth="1"/>
    <col min="3" max="3" width="64.5" bestFit="1" customWidth="1"/>
    <col min="4" max="15" width="10" customWidth="1"/>
    <col min="16" max="16" width="9.1640625" customWidth="1"/>
    <col min="17" max="16384" width="9.1640625" hidden="1"/>
  </cols>
  <sheetData>
    <row r="1" spans="1:15" ht="100" customHeight="1">
      <c r="A1" s="42" t="s">
        <v>50</v>
      </c>
    </row>
    <row r="2" spans="1:15" s="9" customFormat="1" ht="16">
      <c r="B2" s="9" t="s">
        <v>5419</v>
      </c>
    </row>
    <row r="3" spans="1:15" s="10" customFormat="1" ht="12" customHeight="1">
      <c r="B3" s="790" t="s">
        <v>51</v>
      </c>
      <c r="C3" s="790"/>
      <c r="D3" s="790"/>
      <c r="E3" s="790"/>
      <c r="F3" s="790"/>
      <c r="G3" s="790"/>
      <c r="H3" s="790"/>
      <c r="I3" s="790"/>
      <c r="J3" s="790"/>
      <c r="K3" s="790"/>
      <c r="L3" s="790"/>
      <c r="M3" s="790"/>
      <c r="N3" s="790"/>
      <c r="O3" s="790"/>
    </row>
    <row r="4" spans="1:15" ht="30" customHeight="1">
      <c r="B4" s="851" t="s">
        <v>5541</v>
      </c>
      <c r="C4" s="824"/>
      <c r="D4" s="87" t="s">
        <v>56</v>
      </c>
      <c r="E4" s="87" t="s">
        <v>5542</v>
      </c>
      <c r="F4" s="87" t="s">
        <v>5543</v>
      </c>
      <c r="G4" s="674" t="s">
        <v>3057</v>
      </c>
      <c r="H4" s="674" t="s">
        <v>5544</v>
      </c>
      <c r="I4" s="674" t="s">
        <v>5545</v>
      </c>
      <c r="J4" s="87" t="s">
        <v>5546</v>
      </c>
      <c r="K4" s="87" t="s">
        <v>1164</v>
      </c>
      <c r="L4" s="674" t="s">
        <v>5547</v>
      </c>
      <c r="M4" s="87" t="s">
        <v>5548</v>
      </c>
      <c r="N4" s="87" t="s">
        <v>4441</v>
      </c>
      <c r="O4" s="87" t="s">
        <v>4442</v>
      </c>
    </row>
    <row r="5" spans="1:15">
      <c r="B5" s="966" t="s">
        <v>4518</v>
      </c>
      <c r="C5" s="966"/>
      <c r="D5" s="680">
        <v>52.419052000000001</v>
      </c>
      <c r="E5" s="680">
        <v>15.013935</v>
      </c>
      <c r="F5" s="680">
        <v>6.643281</v>
      </c>
      <c r="G5" s="680">
        <v>1.0496999999999999E-2</v>
      </c>
      <c r="H5" s="680">
        <v>33.288778000000001</v>
      </c>
      <c r="I5" s="680">
        <v>1.5126660000000001</v>
      </c>
      <c r="J5" s="680">
        <v>-8.3352450000000005</v>
      </c>
      <c r="K5" s="680">
        <v>4.6963030000000003</v>
      </c>
      <c r="L5" s="680">
        <v>0</v>
      </c>
      <c r="M5" s="680">
        <v>-0.411163</v>
      </c>
      <c r="N5" s="681">
        <v>0</v>
      </c>
      <c r="O5" s="681">
        <v>0</v>
      </c>
    </row>
    <row r="6" spans="1:15">
      <c r="B6" s="675" t="s">
        <v>5549</v>
      </c>
      <c r="C6" s="675" t="s">
        <v>5550</v>
      </c>
      <c r="D6" s="682">
        <v>33.122205999999998</v>
      </c>
      <c r="E6" s="683">
        <v>0</v>
      </c>
      <c r="F6" s="683">
        <v>0</v>
      </c>
      <c r="G6" s="683">
        <v>0</v>
      </c>
      <c r="H6" s="683">
        <v>33.122205999999998</v>
      </c>
      <c r="I6" s="683">
        <v>0</v>
      </c>
      <c r="J6" s="683">
        <v>0</v>
      </c>
      <c r="K6" s="683">
        <v>0</v>
      </c>
      <c r="L6" s="683">
        <v>0</v>
      </c>
      <c r="M6" s="683">
        <v>0</v>
      </c>
      <c r="N6" s="684">
        <v>0</v>
      </c>
      <c r="O6" s="684">
        <v>0</v>
      </c>
    </row>
    <row r="7" spans="1:15">
      <c r="B7" s="967" t="s">
        <v>4519</v>
      </c>
      <c r="C7" s="967" t="s">
        <v>330</v>
      </c>
      <c r="D7" s="685">
        <v>303.81536399999999</v>
      </c>
      <c r="E7" s="685">
        <v>8.830838</v>
      </c>
      <c r="F7" s="685">
        <v>33.532203000000003</v>
      </c>
      <c r="G7" s="685">
        <v>20.311195000000001</v>
      </c>
      <c r="H7" s="685">
        <v>14.137843999999999</v>
      </c>
      <c r="I7" s="685">
        <v>0</v>
      </c>
      <c r="J7" s="685">
        <v>205.31747300000001</v>
      </c>
      <c r="K7" s="685">
        <v>8.977563</v>
      </c>
      <c r="L7" s="685">
        <v>-0.18396899999999999</v>
      </c>
      <c r="M7" s="685">
        <v>12.892217</v>
      </c>
      <c r="N7" s="686">
        <v>0</v>
      </c>
      <c r="O7" s="686">
        <v>0</v>
      </c>
    </row>
    <row r="8" spans="1:15">
      <c r="B8" s="676" t="s">
        <v>5549</v>
      </c>
      <c r="C8" s="676" t="s">
        <v>3577</v>
      </c>
      <c r="D8" s="687">
        <v>240.90216399999997</v>
      </c>
      <c r="E8" s="688">
        <v>2.3104930000000001</v>
      </c>
      <c r="F8" s="688">
        <v>-1.8872230000000001</v>
      </c>
      <c r="G8" s="688">
        <v>20.309104000000001</v>
      </c>
      <c r="H8" s="688">
        <v>0</v>
      </c>
      <c r="I8" s="688">
        <v>0</v>
      </c>
      <c r="J8" s="688">
        <v>205.61220399999999</v>
      </c>
      <c r="K8" s="688">
        <v>1.6653690000000001</v>
      </c>
      <c r="L8" s="688">
        <v>0</v>
      </c>
      <c r="M8" s="688">
        <v>12.892217</v>
      </c>
      <c r="N8" s="689">
        <v>0</v>
      </c>
      <c r="O8" s="689">
        <v>0</v>
      </c>
    </row>
    <row r="9" spans="1:15">
      <c r="B9" s="966" t="s">
        <v>5551</v>
      </c>
      <c r="C9" s="966" t="s">
        <v>330</v>
      </c>
      <c r="D9" s="680">
        <v>110.69714399999998</v>
      </c>
      <c r="E9" s="680">
        <v>12.893000000000001</v>
      </c>
      <c r="F9" s="680">
        <v>7.0954220000000001</v>
      </c>
      <c r="G9" s="680">
        <v>3.8601999999999997E-2</v>
      </c>
      <c r="H9" s="680">
        <v>99.74682</v>
      </c>
      <c r="I9" s="680">
        <v>0</v>
      </c>
      <c r="J9" s="680">
        <v>1.3683989999999999</v>
      </c>
      <c r="K9" s="680">
        <v>26.191437000000001</v>
      </c>
      <c r="L9" s="680">
        <v>4.9670170000000002</v>
      </c>
      <c r="M9" s="680">
        <v>-1.603553</v>
      </c>
      <c r="N9" s="681">
        <v>-40</v>
      </c>
      <c r="O9" s="681">
        <v>0</v>
      </c>
    </row>
    <row r="10" spans="1:15">
      <c r="B10" s="675" t="s">
        <v>5549</v>
      </c>
      <c r="C10" s="675" t="s">
        <v>5552</v>
      </c>
      <c r="D10" s="682">
        <v>36.192837999999995</v>
      </c>
      <c r="E10" s="682">
        <v>3.8302640000000001</v>
      </c>
      <c r="F10" s="682">
        <v>-4.4124749999999997</v>
      </c>
      <c r="G10" s="682">
        <v>0</v>
      </c>
      <c r="H10" s="682">
        <v>37.619599999999998</v>
      </c>
      <c r="I10" s="682">
        <v>0</v>
      </c>
      <c r="J10" s="682">
        <v>-3.9523329999999999</v>
      </c>
      <c r="K10" s="682">
        <v>4.7295030000000002</v>
      </c>
      <c r="L10" s="682">
        <v>0</v>
      </c>
      <c r="M10" s="682">
        <v>-1.621721</v>
      </c>
      <c r="N10" s="690">
        <v>0</v>
      </c>
      <c r="O10" s="690">
        <v>0</v>
      </c>
    </row>
    <row r="11" spans="1:15">
      <c r="B11" s="675"/>
      <c r="C11" s="675" t="s">
        <v>4565</v>
      </c>
      <c r="D11" s="682">
        <v>89.059415000000001</v>
      </c>
      <c r="E11" s="682">
        <v>3.7415500000000002</v>
      </c>
      <c r="F11" s="682">
        <v>1.556583</v>
      </c>
      <c r="G11" s="682">
        <v>0</v>
      </c>
      <c r="H11" s="682">
        <v>60.450443999999997</v>
      </c>
      <c r="I11" s="682">
        <v>0</v>
      </c>
      <c r="J11" s="682">
        <v>0.71613000000000004</v>
      </c>
      <c r="K11" s="682">
        <v>20.863273</v>
      </c>
      <c r="L11" s="682">
        <v>1.7132670000000001</v>
      </c>
      <c r="M11" s="682">
        <v>1.8168E-2</v>
      </c>
      <c r="N11" s="690">
        <v>0</v>
      </c>
      <c r="O11" s="690">
        <v>0</v>
      </c>
    </row>
    <row r="12" spans="1:15">
      <c r="B12" s="967" t="s">
        <v>5553</v>
      </c>
      <c r="C12" s="967" t="s">
        <v>330</v>
      </c>
      <c r="D12" s="685">
        <v>249.94392400000001</v>
      </c>
      <c r="E12" s="685">
        <v>61.418750000000003</v>
      </c>
      <c r="F12" s="685">
        <v>38.939214999999997</v>
      </c>
      <c r="G12" s="685">
        <v>0.66189100000000001</v>
      </c>
      <c r="H12" s="685">
        <v>12.957338999999999</v>
      </c>
      <c r="I12" s="685">
        <v>0.120604</v>
      </c>
      <c r="J12" s="685">
        <v>-100.84993299999999</v>
      </c>
      <c r="K12" s="685">
        <v>236.68285299999999</v>
      </c>
      <c r="L12" s="685">
        <v>1.3205E-2</v>
      </c>
      <c r="M12" s="685">
        <v>0</v>
      </c>
      <c r="N12" s="686">
        <v>0</v>
      </c>
      <c r="O12" s="686">
        <v>0</v>
      </c>
    </row>
    <row r="13" spans="1:15">
      <c r="B13" s="676" t="s">
        <v>5549</v>
      </c>
      <c r="C13" s="677" t="s">
        <v>4535</v>
      </c>
      <c r="D13" s="687">
        <v>39.088532000000001</v>
      </c>
      <c r="E13" s="687">
        <v>14.091651000000001</v>
      </c>
      <c r="F13" s="687">
        <v>1.598981</v>
      </c>
      <c r="G13" s="687">
        <v>0.52351000000000003</v>
      </c>
      <c r="H13" s="687">
        <v>4.3184E-2</v>
      </c>
      <c r="I13" s="687">
        <v>0</v>
      </c>
      <c r="J13" s="687">
        <v>0.89750300000000005</v>
      </c>
      <c r="K13" s="687">
        <v>21.933703000000001</v>
      </c>
      <c r="L13" s="687">
        <v>0</v>
      </c>
      <c r="M13" s="687">
        <v>0</v>
      </c>
      <c r="N13" s="691">
        <v>0</v>
      </c>
      <c r="O13" s="691">
        <v>0</v>
      </c>
    </row>
    <row r="14" spans="1:15">
      <c r="B14" s="677"/>
      <c r="C14" s="677" t="s">
        <v>4602</v>
      </c>
      <c r="D14" s="687">
        <v>73.215679999999992</v>
      </c>
      <c r="E14" s="687">
        <v>10.883426</v>
      </c>
      <c r="F14" s="687">
        <v>11.14601</v>
      </c>
      <c r="G14" s="687">
        <v>-9.5200000000000005E-4</v>
      </c>
      <c r="H14" s="687">
        <v>4.1491E-2</v>
      </c>
      <c r="I14" s="687">
        <v>0</v>
      </c>
      <c r="J14" s="687">
        <v>3.0785490000000002</v>
      </c>
      <c r="K14" s="687">
        <v>48.067155999999997</v>
      </c>
      <c r="L14" s="687">
        <v>0</v>
      </c>
      <c r="M14" s="687">
        <v>0</v>
      </c>
      <c r="N14" s="691">
        <v>0</v>
      </c>
      <c r="O14" s="691">
        <v>0</v>
      </c>
    </row>
    <row r="15" spans="1:15">
      <c r="B15" s="677"/>
      <c r="C15" s="677" t="s">
        <v>4793</v>
      </c>
      <c r="D15" s="687">
        <v>39.140190000000004</v>
      </c>
      <c r="E15" s="687">
        <v>8.2147609999999993</v>
      </c>
      <c r="F15" s="687">
        <v>18.084987999999999</v>
      </c>
      <c r="G15" s="687">
        <v>0.13913300000000001</v>
      </c>
      <c r="H15" s="687">
        <v>-0.34932999999999997</v>
      </c>
      <c r="I15" s="687">
        <v>-6.2500000000000003E-3</v>
      </c>
      <c r="J15" s="687">
        <v>-1.2898989999999999</v>
      </c>
      <c r="K15" s="687">
        <v>14.346787000000001</v>
      </c>
      <c r="L15" s="687">
        <v>0</v>
      </c>
      <c r="M15" s="687">
        <v>0</v>
      </c>
      <c r="N15" s="691">
        <v>0</v>
      </c>
      <c r="O15" s="691">
        <v>0</v>
      </c>
    </row>
    <row r="16" spans="1:15">
      <c r="B16" s="677"/>
      <c r="C16" s="677" t="s">
        <v>3197</v>
      </c>
      <c r="D16" s="687">
        <v>183.65245300000001</v>
      </c>
      <c r="E16" s="687">
        <v>24.857889</v>
      </c>
      <c r="F16" s="687">
        <v>30.147490000000001</v>
      </c>
      <c r="G16" s="687">
        <v>2.0000000000000001E-4</v>
      </c>
      <c r="H16" s="687">
        <v>-4.3839999999999999E-3</v>
      </c>
      <c r="I16" s="687">
        <v>0</v>
      </c>
      <c r="J16" s="687">
        <v>-1.231754</v>
      </c>
      <c r="K16" s="687">
        <v>129.88301200000001</v>
      </c>
      <c r="L16" s="687">
        <v>0</v>
      </c>
      <c r="M16" s="687">
        <v>0</v>
      </c>
      <c r="N16" s="691">
        <v>0</v>
      </c>
      <c r="O16" s="691">
        <v>0</v>
      </c>
    </row>
    <row r="17" spans="2:15">
      <c r="B17" s="677"/>
      <c r="C17" s="677" t="s">
        <v>5554</v>
      </c>
      <c r="D17" s="687">
        <v>-124.40062200000001</v>
      </c>
      <c r="E17" s="687">
        <v>-1.870706</v>
      </c>
      <c r="F17" s="687">
        <v>2.02887</v>
      </c>
      <c r="G17" s="687">
        <v>0</v>
      </c>
      <c r="H17" s="687">
        <v>-9.6141310000000004</v>
      </c>
      <c r="I17" s="687">
        <v>0</v>
      </c>
      <c r="J17" s="687">
        <v>-99.174929000000006</v>
      </c>
      <c r="K17" s="687">
        <v>-15.769726</v>
      </c>
      <c r="L17" s="687">
        <v>0</v>
      </c>
      <c r="M17" s="687">
        <v>0</v>
      </c>
      <c r="N17" s="691">
        <v>0</v>
      </c>
      <c r="O17" s="691">
        <v>0</v>
      </c>
    </row>
    <row r="18" spans="2:15">
      <c r="B18" s="677"/>
      <c r="C18" s="677" t="s">
        <v>4642</v>
      </c>
      <c r="D18" s="687">
        <v>33.530480000000004</v>
      </c>
      <c r="E18" s="687">
        <v>0.27823599999999998</v>
      </c>
      <c r="F18" s="687">
        <v>-26.488617999999999</v>
      </c>
      <c r="G18" s="687">
        <v>0</v>
      </c>
      <c r="H18" s="687">
        <v>22.639683000000002</v>
      </c>
      <c r="I18" s="687">
        <v>0.12685399999999999</v>
      </c>
      <c r="J18" s="687">
        <v>0</v>
      </c>
      <c r="K18" s="687">
        <v>36.974325</v>
      </c>
      <c r="L18" s="687">
        <v>0</v>
      </c>
      <c r="M18" s="687">
        <v>0</v>
      </c>
      <c r="N18" s="691">
        <v>0</v>
      </c>
      <c r="O18" s="691">
        <v>0</v>
      </c>
    </row>
    <row r="19" spans="2:15">
      <c r="B19" s="966" t="s">
        <v>5555</v>
      </c>
      <c r="C19" s="966" t="s">
        <v>330</v>
      </c>
      <c r="D19" s="680">
        <v>167.07475100000005</v>
      </c>
      <c r="E19" s="680">
        <v>82.665845000000004</v>
      </c>
      <c r="F19" s="680">
        <v>34.530568000000002</v>
      </c>
      <c r="G19" s="680">
        <v>0.12084399999999999</v>
      </c>
      <c r="H19" s="680">
        <v>17.614965999999999</v>
      </c>
      <c r="I19" s="680">
        <v>-3.0000000000000001E-3</v>
      </c>
      <c r="J19" s="680">
        <v>-45.385789000000003</v>
      </c>
      <c r="K19" s="680">
        <v>34.265709000000001</v>
      </c>
      <c r="L19" s="680">
        <v>41.265608</v>
      </c>
      <c r="M19" s="680">
        <v>0</v>
      </c>
      <c r="N19" s="681">
        <v>2</v>
      </c>
      <c r="O19" s="681">
        <v>0</v>
      </c>
    </row>
    <row r="20" spans="2:15">
      <c r="B20" s="675" t="s">
        <v>5549</v>
      </c>
      <c r="C20" s="675" t="s">
        <v>5556</v>
      </c>
      <c r="D20" s="682">
        <v>45.270980999999999</v>
      </c>
      <c r="E20" s="682">
        <v>-2.317339</v>
      </c>
      <c r="F20" s="682">
        <v>-0.75752699999999995</v>
      </c>
      <c r="G20" s="682">
        <v>0.114382</v>
      </c>
      <c r="H20" s="682">
        <v>9.6975549999999995</v>
      </c>
      <c r="I20" s="682">
        <v>0</v>
      </c>
      <c r="J20" s="682">
        <v>-38.071168</v>
      </c>
      <c r="K20" s="682">
        <v>35.502603000000001</v>
      </c>
      <c r="L20" s="682">
        <v>41.102474999999998</v>
      </c>
      <c r="M20" s="682">
        <v>0</v>
      </c>
      <c r="N20" s="690">
        <v>0</v>
      </c>
      <c r="O20" s="690">
        <v>0</v>
      </c>
    </row>
    <row r="21" spans="2:15">
      <c r="B21" s="678"/>
      <c r="C21" s="675" t="s">
        <v>3402</v>
      </c>
      <c r="D21" s="682">
        <v>25.441224999999996</v>
      </c>
      <c r="E21" s="682">
        <v>19.377531999999999</v>
      </c>
      <c r="F21" s="682">
        <v>9.9898399999999992</v>
      </c>
      <c r="G21" s="682">
        <v>0</v>
      </c>
      <c r="H21" s="682">
        <v>0.22753100000000001</v>
      </c>
      <c r="I21" s="682">
        <v>0</v>
      </c>
      <c r="J21" s="682">
        <v>-1.795892</v>
      </c>
      <c r="K21" s="682">
        <v>-2.3577859999999999</v>
      </c>
      <c r="L21" s="682">
        <v>0</v>
      </c>
      <c r="M21" s="682">
        <v>0</v>
      </c>
      <c r="N21" s="690">
        <v>0</v>
      </c>
      <c r="O21" s="690">
        <v>0</v>
      </c>
    </row>
    <row r="22" spans="2:15">
      <c r="B22" s="678"/>
      <c r="C22" s="675" t="s">
        <v>5557</v>
      </c>
      <c r="D22" s="682">
        <v>74.867184000000009</v>
      </c>
      <c r="E22" s="682">
        <v>75.963443999999996</v>
      </c>
      <c r="F22" s="682">
        <v>-0.52839100000000006</v>
      </c>
      <c r="G22" s="682">
        <v>0</v>
      </c>
      <c r="H22" s="682">
        <v>0.22847400000000001</v>
      </c>
      <c r="I22" s="682">
        <v>0</v>
      </c>
      <c r="J22" s="682">
        <v>-0.983344</v>
      </c>
      <c r="K22" s="682">
        <v>4.9000000000000002E-2</v>
      </c>
      <c r="L22" s="682">
        <v>0.13800100000000001</v>
      </c>
      <c r="M22" s="682">
        <v>0</v>
      </c>
      <c r="N22" s="690">
        <v>0</v>
      </c>
      <c r="O22" s="690">
        <v>0</v>
      </c>
    </row>
    <row r="23" spans="2:15">
      <c r="B23" s="967" t="s">
        <v>5558</v>
      </c>
      <c r="C23" s="967" t="s">
        <v>330</v>
      </c>
      <c r="D23" s="685">
        <v>144.75152500000002</v>
      </c>
      <c r="E23" s="685">
        <v>84.810668000000007</v>
      </c>
      <c r="F23" s="685">
        <v>59.958804000000001</v>
      </c>
      <c r="G23" s="685">
        <v>0.21485899999999999</v>
      </c>
      <c r="H23" s="685">
        <v>0.95446600000000004</v>
      </c>
      <c r="I23" s="685">
        <v>0</v>
      </c>
      <c r="J23" s="685">
        <v>-12.679174</v>
      </c>
      <c r="K23" s="685">
        <v>11.491902</v>
      </c>
      <c r="L23" s="685">
        <v>0</v>
      </c>
      <c r="M23" s="685">
        <v>0</v>
      </c>
      <c r="N23" s="686">
        <v>0</v>
      </c>
      <c r="O23" s="686">
        <v>0</v>
      </c>
    </row>
    <row r="24" spans="2:15">
      <c r="B24" s="676" t="s">
        <v>5549</v>
      </c>
      <c r="C24" s="677" t="s">
        <v>4646</v>
      </c>
      <c r="D24" s="687">
        <v>20.739731999999997</v>
      </c>
      <c r="E24" s="687">
        <v>10.666793999999999</v>
      </c>
      <c r="F24" s="687">
        <v>17.949238999999999</v>
      </c>
      <c r="G24" s="687">
        <v>0</v>
      </c>
      <c r="H24" s="687">
        <v>-0.14873800000000001</v>
      </c>
      <c r="I24" s="687">
        <v>0</v>
      </c>
      <c r="J24" s="687">
        <v>-9.4843879999999992</v>
      </c>
      <c r="K24" s="687">
        <v>1.7568250000000001</v>
      </c>
      <c r="L24" s="687">
        <v>0</v>
      </c>
      <c r="M24" s="687">
        <v>0</v>
      </c>
      <c r="N24" s="691">
        <v>0</v>
      </c>
      <c r="O24" s="691">
        <v>0</v>
      </c>
    </row>
    <row r="25" spans="2:15">
      <c r="B25" s="677"/>
      <c r="C25" s="677" t="s">
        <v>4791</v>
      </c>
      <c r="D25" s="687">
        <v>22.746327999999998</v>
      </c>
      <c r="E25" s="687">
        <v>18.493341999999998</v>
      </c>
      <c r="F25" s="687">
        <v>3.2391369999999999</v>
      </c>
      <c r="G25" s="687">
        <v>0</v>
      </c>
      <c r="H25" s="687">
        <v>-0.17044100000000001</v>
      </c>
      <c r="I25" s="687">
        <v>0</v>
      </c>
      <c r="J25" s="687">
        <v>-0.113125</v>
      </c>
      <c r="K25" s="687">
        <v>1.297415</v>
      </c>
      <c r="L25" s="687">
        <v>0</v>
      </c>
      <c r="M25" s="687">
        <v>0</v>
      </c>
      <c r="N25" s="691">
        <v>0</v>
      </c>
      <c r="O25" s="691">
        <v>0</v>
      </c>
    </row>
    <row r="26" spans="2:15">
      <c r="B26" s="677"/>
      <c r="C26" s="677" t="s">
        <v>4822</v>
      </c>
      <c r="D26" s="687">
        <v>19.204638000000003</v>
      </c>
      <c r="E26" s="687">
        <v>18.275677000000002</v>
      </c>
      <c r="F26" s="687">
        <v>1.085647</v>
      </c>
      <c r="G26" s="687">
        <v>0</v>
      </c>
      <c r="H26" s="687">
        <v>1.6077999999999999E-2</v>
      </c>
      <c r="I26" s="687">
        <v>0</v>
      </c>
      <c r="J26" s="687">
        <v>0.50286500000000001</v>
      </c>
      <c r="K26" s="687">
        <v>-0.67562900000000004</v>
      </c>
      <c r="L26" s="687">
        <v>0</v>
      </c>
      <c r="M26" s="687">
        <v>0</v>
      </c>
      <c r="N26" s="691">
        <v>0</v>
      </c>
      <c r="O26" s="691">
        <v>0</v>
      </c>
    </row>
    <row r="27" spans="2:15">
      <c r="B27" s="677"/>
      <c r="C27" s="677" t="s">
        <v>4662</v>
      </c>
      <c r="D27" s="687">
        <v>59.039514000000004</v>
      </c>
      <c r="E27" s="687">
        <v>33.322352000000002</v>
      </c>
      <c r="F27" s="687">
        <v>26.168724000000001</v>
      </c>
      <c r="G27" s="687">
        <v>0</v>
      </c>
      <c r="H27" s="687">
        <v>0.74384899999999998</v>
      </c>
      <c r="I27" s="687">
        <v>0</v>
      </c>
      <c r="J27" s="687">
        <v>-9.7500000000000003E-2</v>
      </c>
      <c r="K27" s="687">
        <v>-1.0979110000000001</v>
      </c>
      <c r="L27" s="687">
        <v>0</v>
      </c>
      <c r="M27" s="687">
        <v>0</v>
      </c>
      <c r="N27" s="691">
        <v>0</v>
      </c>
      <c r="O27" s="691">
        <v>0</v>
      </c>
    </row>
    <row r="28" spans="2:15">
      <c r="B28" s="966" t="s">
        <v>5559</v>
      </c>
      <c r="C28" s="966" t="s">
        <v>330</v>
      </c>
      <c r="D28" s="680">
        <v>4626.2582709999997</v>
      </c>
      <c r="E28" s="680">
        <v>40.505495000000003</v>
      </c>
      <c r="F28" s="680">
        <v>89.367386999999994</v>
      </c>
      <c r="G28" s="680">
        <v>8.8030729999999995</v>
      </c>
      <c r="H28" s="680">
        <v>90.994900999999999</v>
      </c>
      <c r="I28" s="680">
        <v>9.6494560000000007</v>
      </c>
      <c r="J28" s="680">
        <v>15.354718</v>
      </c>
      <c r="K28" s="680">
        <v>0.340588</v>
      </c>
      <c r="L28" s="680">
        <v>7.07498</v>
      </c>
      <c r="M28" s="680">
        <v>18.198975000000001</v>
      </c>
      <c r="N28" s="681">
        <v>-884.03130199999998</v>
      </c>
      <c r="O28" s="681">
        <v>5230</v>
      </c>
    </row>
    <row r="29" spans="2:15">
      <c r="B29" s="675" t="s">
        <v>5549</v>
      </c>
      <c r="C29" s="678" t="s">
        <v>4872</v>
      </c>
      <c r="D29" s="682">
        <v>-431.55431499999997</v>
      </c>
      <c r="E29" s="682">
        <v>0</v>
      </c>
      <c r="F29" s="682">
        <v>0</v>
      </c>
      <c r="G29" s="682">
        <v>0</v>
      </c>
      <c r="H29" s="682">
        <v>0</v>
      </c>
      <c r="I29" s="682">
        <v>0</v>
      </c>
      <c r="J29" s="682">
        <v>0</v>
      </c>
      <c r="K29" s="682">
        <v>0</v>
      </c>
      <c r="L29" s="682">
        <v>0</v>
      </c>
      <c r="M29" s="682">
        <v>0</v>
      </c>
      <c r="N29" s="690">
        <v>-431.55431499999997</v>
      </c>
      <c r="O29" s="690">
        <v>0</v>
      </c>
    </row>
    <row r="30" spans="2:15">
      <c r="B30" s="675"/>
      <c r="C30" s="678" t="s">
        <v>5560</v>
      </c>
      <c r="D30" s="682">
        <v>511.32084500000002</v>
      </c>
      <c r="E30" s="682">
        <v>0</v>
      </c>
      <c r="F30" s="682">
        <v>5.4749999999999996</v>
      </c>
      <c r="G30" s="682">
        <v>5.6371969999999996</v>
      </c>
      <c r="H30" s="682">
        <v>0</v>
      </c>
      <c r="I30" s="682">
        <v>0</v>
      </c>
      <c r="J30" s="682">
        <v>-5.61</v>
      </c>
      <c r="K30" s="682">
        <v>0</v>
      </c>
      <c r="L30" s="682">
        <v>0</v>
      </c>
      <c r="M30" s="682">
        <v>25.098351000000001</v>
      </c>
      <c r="N30" s="690">
        <v>350.72029700000002</v>
      </c>
      <c r="O30" s="690">
        <v>130</v>
      </c>
    </row>
    <row r="31" spans="2:15">
      <c r="B31" s="675"/>
      <c r="C31" s="678" t="s">
        <v>4564</v>
      </c>
      <c r="D31" s="682">
        <v>103.22345</v>
      </c>
      <c r="E31" s="682">
        <v>40.185262999999999</v>
      </c>
      <c r="F31" s="682">
        <v>63.175063000000002</v>
      </c>
      <c r="G31" s="682">
        <v>2.5000000000000001E-2</v>
      </c>
      <c r="H31" s="682">
        <v>0.2293</v>
      </c>
      <c r="I31" s="682">
        <v>0</v>
      </c>
      <c r="J31" s="682">
        <v>-11.631698</v>
      </c>
      <c r="K31" s="682">
        <v>11.240522</v>
      </c>
      <c r="L31" s="682">
        <v>0</v>
      </c>
      <c r="M31" s="682">
        <v>0</v>
      </c>
      <c r="N31" s="690">
        <v>0</v>
      </c>
      <c r="O31" s="690">
        <v>0</v>
      </c>
    </row>
    <row r="32" spans="2:15">
      <c r="B32" s="678"/>
      <c r="C32" s="678" t="s">
        <v>5561</v>
      </c>
      <c r="D32" s="682">
        <v>-827.28531300000009</v>
      </c>
      <c r="E32" s="682">
        <v>0</v>
      </c>
      <c r="F32" s="682">
        <v>5.0609780000000004</v>
      </c>
      <c r="G32" s="682">
        <v>1.5881970000000001</v>
      </c>
      <c r="H32" s="682">
        <v>26.578085999999999</v>
      </c>
      <c r="I32" s="682">
        <v>9.6494560000000007</v>
      </c>
      <c r="J32" s="682">
        <v>2.7514050000000001</v>
      </c>
      <c r="K32" s="682">
        <v>-2.3504849999999999</v>
      </c>
      <c r="L32" s="682">
        <v>7.07498</v>
      </c>
      <c r="M32" s="682">
        <v>-6.8993760000000002</v>
      </c>
      <c r="N32" s="690">
        <v>-870.73855400000002</v>
      </c>
      <c r="O32" s="690">
        <v>0</v>
      </c>
    </row>
    <row r="33" spans="2:15">
      <c r="B33" s="678"/>
      <c r="C33" s="678" t="s">
        <v>5562</v>
      </c>
      <c r="D33" s="682">
        <v>5101.5</v>
      </c>
      <c r="E33" s="682">
        <v>0</v>
      </c>
      <c r="F33" s="682">
        <v>0</v>
      </c>
      <c r="G33" s="682">
        <v>1.5</v>
      </c>
      <c r="H33" s="682">
        <v>0</v>
      </c>
      <c r="I33" s="682">
        <v>0</v>
      </c>
      <c r="J33" s="682">
        <v>0</v>
      </c>
      <c r="K33" s="682">
        <v>0</v>
      </c>
      <c r="L33" s="682">
        <v>0</v>
      </c>
      <c r="M33" s="682">
        <v>0</v>
      </c>
      <c r="N33" s="690">
        <v>0</v>
      </c>
      <c r="O33" s="690">
        <v>5100</v>
      </c>
    </row>
    <row r="34" spans="2:15">
      <c r="B34" s="678"/>
      <c r="C34" s="678" t="s">
        <v>5563</v>
      </c>
      <c r="D34" s="682">
        <v>54.898975</v>
      </c>
      <c r="E34" s="682">
        <v>0</v>
      </c>
      <c r="F34" s="682">
        <v>0</v>
      </c>
      <c r="G34" s="682">
        <v>0</v>
      </c>
      <c r="H34" s="682">
        <v>54.898975</v>
      </c>
      <c r="I34" s="682">
        <v>0</v>
      </c>
      <c r="J34" s="682">
        <v>0</v>
      </c>
      <c r="K34" s="682">
        <v>0</v>
      </c>
      <c r="L34" s="682">
        <v>0</v>
      </c>
      <c r="M34" s="682">
        <v>0</v>
      </c>
      <c r="N34" s="690">
        <v>0</v>
      </c>
      <c r="O34" s="690">
        <v>0</v>
      </c>
    </row>
    <row r="35" spans="2:15">
      <c r="B35" s="678"/>
      <c r="C35" s="678" t="s">
        <v>5564</v>
      </c>
      <c r="D35" s="682">
        <v>110</v>
      </c>
      <c r="E35" s="682">
        <v>0</v>
      </c>
      <c r="F35" s="682">
        <v>1E-3</v>
      </c>
      <c r="G35" s="682">
        <v>0</v>
      </c>
      <c r="H35" s="682">
        <v>0</v>
      </c>
      <c r="I35" s="682">
        <v>0</v>
      </c>
      <c r="J35" s="682">
        <v>-1E-3</v>
      </c>
      <c r="K35" s="682">
        <v>0</v>
      </c>
      <c r="L35" s="682">
        <v>0</v>
      </c>
      <c r="M35" s="682">
        <v>0</v>
      </c>
      <c r="N35" s="690">
        <v>110</v>
      </c>
      <c r="O35" s="690">
        <v>0</v>
      </c>
    </row>
    <row r="36" spans="2:15">
      <c r="B36" s="967" t="s">
        <v>5565</v>
      </c>
      <c r="C36" s="967" t="s">
        <v>330</v>
      </c>
      <c r="D36" s="685">
        <v>119.07527999999999</v>
      </c>
      <c r="E36" s="685">
        <v>-4.5901639999999997</v>
      </c>
      <c r="F36" s="685">
        <v>10.035940999999999</v>
      </c>
      <c r="G36" s="685">
        <v>0.17990999999999999</v>
      </c>
      <c r="H36" s="685">
        <v>15.784898</v>
      </c>
      <c r="I36" s="685">
        <v>-0.63427999999999995</v>
      </c>
      <c r="J36" s="685">
        <v>6.4715379999999998</v>
      </c>
      <c r="K36" s="685">
        <v>-4.7764300000000004</v>
      </c>
      <c r="L36" s="685">
        <v>51.177197999999997</v>
      </c>
      <c r="M36" s="685">
        <v>0</v>
      </c>
      <c r="N36" s="686">
        <v>45.426668999999997</v>
      </c>
      <c r="O36" s="686">
        <v>0</v>
      </c>
    </row>
    <row r="37" spans="2:15">
      <c r="B37" s="676" t="s">
        <v>5549</v>
      </c>
      <c r="C37" s="677" t="s">
        <v>5406</v>
      </c>
      <c r="D37" s="687">
        <v>16.3</v>
      </c>
      <c r="E37" s="687">
        <v>0</v>
      </c>
      <c r="F37" s="687">
        <v>0</v>
      </c>
      <c r="G37" s="687">
        <v>0</v>
      </c>
      <c r="H37" s="687">
        <v>0</v>
      </c>
      <c r="I37" s="687">
        <v>0</v>
      </c>
      <c r="J37" s="687">
        <v>0</v>
      </c>
      <c r="K37" s="687">
        <v>0</v>
      </c>
      <c r="L37" s="687">
        <v>0</v>
      </c>
      <c r="M37" s="687">
        <v>0</v>
      </c>
      <c r="N37" s="691">
        <v>16.3</v>
      </c>
      <c r="O37" s="691">
        <v>0</v>
      </c>
    </row>
    <row r="38" spans="2:15">
      <c r="B38" s="676"/>
      <c r="C38" s="677" t="s">
        <v>4871</v>
      </c>
      <c r="D38" s="687">
        <v>11.258533999999999</v>
      </c>
      <c r="E38" s="687">
        <v>9.8130000000000005E-3</v>
      </c>
      <c r="F38" s="687">
        <v>5.0187000000000002E-2</v>
      </c>
      <c r="G38" s="687">
        <v>0</v>
      </c>
      <c r="H38" s="687">
        <v>0</v>
      </c>
      <c r="I38" s="687">
        <v>0</v>
      </c>
      <c r="J38" s="687">
        <v>5.0000000000000001E-3</v>
      </c>
      <c r="K38" s="687">
        <v>-6.5000000000000002E-2</v>
      </c>
      <c r="L38" s="687">
        <v>11.258533999999999</v>
      </c>
      <c r="M38" s="687">
        <v>0</v>
      </c>
      <c r="N38" s="691">
        <v>0</v>
      </c>
      <c r="O38" s="691">
        <v>0</v>
      </c>
    </row>
    <row r="39" spans="2:15">
      <c r="B39" s="677"/>
      <c r="C39" s="677" t="s">
        <v>4588</v>
      </c>
      <c r="D39" s="687">
        <v>25.427372999999999</v>
      </c>
      <c r="E39" s="687">
        <v>-2.554332</v>
      </c>
      <c r="F39" s="687">
        <v>1.1664239999999999</v>
      </c>
      <c r="G39" s="687">
        <v>0</v>
      </c>
      <c r="H39" s="687">
        <v>0.65872799999999998</v>
      </c>
      <c r="I39" s="687">
        <v>0</v>
      </c>
      <c r="J39" s="687">
        <v>4.3942000000000002E-2</v>
      </c>
      <c r="K39" s="687">
        <v>-2.1954000000000001E-2</v>
      </c>
      <c r="L39" s="687">
        <v>29.031759999999998</v>
      </c>
      <c r="M39" s="687">
        <v>0</v>
      </c>
      <c r="N39" s="691">
        <v>-2.897195</v>
      </c>
      <c r="O39" s="691">
        <v>0</v>
      </c>
    </row>
    <row r="40" spans="2:15">
      <c r="B40" s="677"/>
      <c r="C40" s="677" t="s">
        <v>952</v>
      </c>
      <c r="D40" s="687">
        <v>32.947253000000003</v>
      </c>
      <c r="E40" s="687">
        <v>0</v>
      </c>
      <c r="F40" s="687">
        <v>-1.85161</v>
      </c>
      <c r="G40" s="687">
        <v>0</v>
      </c>
      <c r="H40" s="687">
        <v>0</v>
      </c>
      <c r="I40" s="687">
        <v>0</v>
      </c>
      <c r="J40" s="687">
        <v>1.8137350000000001</v>
      </c>
      <c r="K40" s="687">
        <v>0</v>
      </c>
      <c r="L40" s="687">
        <v>0</v>
      </c>
      <c r="M40" s="687">
        <v>0</v>
      </c>
      <c r="N40" s="691">
        <v>32.985128000000003</v>
      </c>
      <c r="O40" s="691">
        <v>0</v>
      </c>
    </row>
    <row r="41" spans="2:15">
      <c r="B41" s="966" t="s">
        <v>5566</v>
      </c>
      <c r="C41" s="966" t="s">
        <v>330</v>
      </c>
      <c r="D41" s="680">
        <v>20.470480999999999</v>
      </c>
      <c r="E41" s="680">
        <v>3.1241349999999999</v>
      </c>
      <c r="F41" s="680">
        <v>8.3331529999999994</v>
      </c>
      <c r="G41" s="680">
        <v>1.694922</v>
      </c>
      <c r="H41" s="680">
        <v>-4.3205390000000001</v>
      </c>
      <c r="I41" s="680">
        <v>-1.393316</v>
      </c>
      <c r="J41" s="680">
        <v>-2.9252090000000002</v>
      </c>
      <c r="K41" s="680">
        <v>6.3920700000000004</v>
      </c>
      <c r="L41" s="680">
        <v>2.565264</v>
      </c>
      <c r="M41" s="680">
        <v>0</v>
      </c>
      <c r="N41" s="681">
        <v>1</v>
      </c>
      <c r="O41" s="681">
        <v>6.0000010000000001</v>
      </c>
    </row>
    <row r="42" spans="2:15">
      <c r="B42" s="967" t="s">
        <v>5567</v>
      </c>
      <c r="C42" s="967" t="s">
        <v>330</v>
      </c>
      <c r="D42" s="685">
        <v>771.85983199999987</v>
      </c>
      <c r="E42" s="685">
        <v>158.7936</v>
      </c>
      <c r="F42" s="685">
        <v>234.27007699999999</v>
      </c>
      <c r="G42" s="685">
        <v>0.18230199999999999</v>
      </c>
      <c r="H42" s="685">
        <v>136.88871900000001</v>
      </c>
      <c r="I42" s="685">
        <v>9.1129999999999996E-3</v>
      </c>
      <c r="J42" s="685">
        <v>-149.03151099999999</v>
      </c>
      <c r="K42" s="685">
        <v>313.05169799999999</v>
      </c>
      <c r="L42" s="685">
        <v>74.676736000000005</v>
      </c>
      <c r="M42" s="685">
        <v>0</v>
      </c>
      <c r="N42" s="686">
        <v>0.792543</v>
      </c>
      <c r="O42" s="686">
        <v>2.2265549999999998</v>
      </c>
    </row>
    <row r="43" spans="2:15">
      <c r="B43" s="676" t="s">
        <v>5549</v>
      </c>
      <c r="C43" s="677" t="s">
        <v>4716</v>
      </c>
      <c r="D43" s="687">
        <v>44.030759000000003</v>
      </c>
      <c r="E43" s="687">
        <v>0.95688099999999998</v>
      </c>
      <c r="F43" s="687">
        <v>4.9016190000000002</v>
      </c>
      <c r="G43" s="687">
        <v>0</v>
      </c>
      <c r="H43" s="687">
        <v>39.746228000000002</v>
      </c>
      <c r="I43" s="687">
        <v>0</v>
      </c>
      <c r="J43" s="687">
        <v>0.38509100000000002</v>
      </c>
      <c r="K43" s="687">
        <v>1.4540690000000001</v>
      </c>
      <c r="L43" s="687">
        <v>-3.4131290000000001</v>
      </c>
      <c r="M43" s="687">
        <v>0</v>
      </c>
      <c r="N43" s="691">
        <v>0</v>
      </c>
      <c r="O43" s="691">
        <v>0</v>
      </c>
    </row>
    <row r="44" spans="2:15">
      <c r="B44" s="676"/>
      <c r="C44" s="677" t="s">
        <v>5568</v>
      </c>
      <c r="D44" s="687">
        <v>-44.191160999999994</v>
      </c>
      <c r="E44" s="687">
        <v>0.33669199999999999</v>
      </c>
      <c r="F44" s="687">
        <v>2.9994459999999998</v>
      </c>
      <c r="G44" s="687">
        <v>7.9699999999999997E-4</v>
      </c>
      <c r="H44" s="687">
        <v>7.0000000000000001E-3</v>
      </c>
      <c r="I44" s="687">
        <v>0</v>
      </c>
      <c r="J44" s="687">
        <v>-124.8978</v>
      </c>
      <c r="K44" s="687">
        <v>0.03</v>
      </c>
      <c r="L44" s="687">
        <v>77.332704000000007</v>
      </c>
      <c r="M44" s="687">
        <v>0</v>
      </c>
      <c r="N44" s="691">
        <v>0</v>
      </c>
      <c r="O44" s="691">
        <v>0</v>
      </c>
    </row>
    <row r="45" spans="2:15">
      <c r="B45" s="677"/>
      <c r="C45" s="676" t="s">
        <v>4578</v>
      </c>
      <c r="D45" s="687">
        <v>-41.606755</v>
      </c>
      <c r="E45" s="687">
        <v>0.46839599999999998</v>
      </c>
      <c r="F45" s="687">
        <v>-8.737E-3</v>
      </c>
      <c r="G45" s="687">
        <v>0</v>
      </c>
      <c r="H45" s="687">
        <v>5.7145809999999999</v>
      </c>
      <c r="I45" s="687">
        <v>0</v>
      </c>
      <c r="J45" s="687">
        <v>-47.268124999999998</v>
      </c>
      <c r="K45" s="687">
        <v>-8.6110000000000006E-2</v>
      </c>
      <c r="L45" s="687">
        <v>-0.42675999999999997</v>
      </c>
      <c r="M45" s="687">
        <v>0</v>
      </c>
      <c r="N45" s="691">
        <v>0</v>
      </c>
      <c r="O45" s="691">
        <v>0</v>
      </c>
    </row>
    <row r="46" spans="2:15">
      <c r="B46" s="677"/>
      <c r="C46" s="676" t="s">
        <v>5569</v>
      </c>
      <c r="D46" s="687">
        <v>792.35934600000007</v>
      </c>
      <c r="E46" s="687">
        <v>148.84774999999999</v>
      </c>
      <c r="F46" s="687">
        <v>221.171471</v>
      </c>
      <c r="G46" s="687">
        <v>0.181505</v>
      </c>
      <c r="H46" s="687">
        <v>84.125766999999996</v>
      </c>
      <c r="I46" s="687">
        <v>6.117E-3</v>
      </c>
      <c r="J46" s="687">
        <v>22.430723</v>
      </c>
      <c r="K46" s="687">
        <v>311.41006900000002</v>
      </c>
      <c r="L46" s="687">
        <v>1.166846</v>
      </c>
      <c r="M46" s="687">
        <v>0</v>
      </c>
      <c r="N46" s="691">
        <v>0.792543</v>
      </c>
      <c r="O46" s="691">
        <v>2.2265549999999998</v>
      </c>
    </row>
    <row r="47" spans="2:15">
      <c r="B47" s="966" t="s">
        <v>5570</v>
      </c>
      <c r="C47" s="966" t="s">
        <v>330</v>
      </c>
      <c r="D47" s="680">
        <v>307.41062299999999</v>
      </c>
      <c r="E47" s="680">
        <v>72.850559000000004</v>
      </c>
      <c r="F47" s="680">
        <v>102.542249</v>
      </c>
      <c r="G47" s="680">
        <v>10.972514</v>
      </c>
      <c r="H47" s="680">
        <v>131.08423199999999</v>
      </c>
      <c r="I47" s="680">
        <v>0</v>
      </c>
      <c r="J47" s="680">
        <v>-71.340262999999993</v>
      </c>
      <c r="K47" s="680">
        <v>26.365967999999999</v>
      </c>
      <c r="L47" s="680">
        <v>34.935361999999998</v>
      </c>
      <c r="M47" s="680">
        <v>0</v>
      </c>
      <c r="N47" s="681">
        <v>0</v>
      </c>
      <c r="O47" s="681">
        <v>1.9999999999999999E-6</v>
      </c>
    </row>
    <row r="48" spans="2:15">
      <c r="B48" s="675" t="s">
        <v>5549</v>
      </c>
      <c r="C48" s="675" t="s">
        <v>4644</v>
      </c>
      <c r="D48" s="682">
        <v>154.204308</v>
      </c>
      <c r="E48" s="682">
        <v>76.151111999999998</v>
      </c>
      <c r="F48" s="682">
        <v>30.623768999999999</v>
      </c>
      <c r="G48" s="682">
        <v>0</v>
      </c>
      <c r="H48" s="682">
        <v>42.960251999999997</v>
      </c>
      <c r="I48" s="682">
        <v>0</v>
      </c>
      <c r="J48" s="682">
        <v>-0.77559699999999998</v>
      </c>
      <c r="K48" s="682">
        <v>5.2447720000000002</v>
      </c>
      <c r="L48" s="682">
        <v>0</v>
      </c>
      <c r="M48" s="682">
        <v>0</v>
      </c>
      <c r="N48" s="690">
        <v>0</v>
      </c>
      <c r="O48" s="690">
        <v>0</v>
      </c>
    </row>
    <row r="49" spans="2:15">
      <c r="B49" s="675"/>
      <c r="C49" s="675" t="s">
        <v>3579</v>
      </c>
      <c r="D49" s="682">
        <v>70.618010999999996</v>
      </c>
      <c r="E49" s="682">
        <v>3.2600000000000001E-4</v>
      </c>
      <c r="F49" s="682">
        <v>-1.18787</v>
      </c>
      <c r="G49" s="682">
        <v>0</v>
      </c>
      <c r="H49" s="682">
        <v>72.163264999999996</v>
      </c>
      <c r="I49" s="682">
        <v>0</v>
      </c>
      <c r="J49" s="682">
        <v>-7.8E-2</v>
      </c>
      <c r="K49" s="682">
        <v>0.24680299999999999</v>
      </c>
      <c r="L49" s="682">
        <v>-0.52651300000000001</v>
      </c>
      <c r="M49" s="682">
        <v>0</v>
      </c>
      <c r="N49" s="690">
        <v>0</v>
      </c>
      <c r="O49" s="690">
        <v>0</v>
      </c>
    </row>
    <row r="50" spans="2:15">
      <c r="B50" s="678"/>
      <c r="C50" s="675" t="s">
        <v>4672</v>
      </c>
      <c r="D50" s="682">
        <v>21.854797000000005</v>
      </c>
      <c r="E50" s="682">
        <v>-1.135704</v>
      </c>
      <c r="F50" s="682">
        <v>62.771965999999999</v>
      </c>
      <c r="G50" s="682">
        <v>3.0512000000000001E-2</v>
      </c>
      <c r="H50" s="682">
        <v>-2.3827999999999998E-2</v>
      </c>
      <c r="I50" s="682">
        <v>0</v>
      </c>
      <c r="J50" s="682">
        <v>-75.656644999999997</v>
      </c>
      <c r="K50" s="682">
        <v>0.44417899999999999</v>
      </c>
      <c r="L50" s="682">
        <v>35.424317000000002</v>
      </c>
      <c r="M50" s="682">
        <v>0</v>
      </c>
      <c r="N50" s="690">
        <v>0</v>
      </c>
      <c r="O50" s="690">
        <v>0</v>
      </c>
    </row>
    <row r="51" spans="2:15">
      <c r="B51" s="967" t="s">
        <v>5571</v>
      </c>
      <c r="C51" s="967" t="s">
        <v>330</v>
      </c>
      <c r="D51" s="685">
        <v>4438.3518020000001</v>
      </c>
      <c r="E51" s="685">
        <v>5.7003550000000001</v>
      </c>
      <c r="F51" s="685">
        <v>46.734972999999997</v>
      </c>
      <c r="G51" s="685">
        <v>5.1097380000000001</v>
      </c>
      <c r="H51" s="685">
        <v>1228.94406</v>
      </c>
      <c r="I51" s="685">
        <v>-8.9979390000000006</v>
      </c>
      <c r="J51" s="685">
        <v>-2.487517</v>
      </c>
      <c r="K51" s="685">
        <v>-13.429005</v>
      </c>
      <c r="L51" s="685">
        <v>7.6368689999999999</v>
      </c>
      <c r="M51" s="685">
        <v>0</v>
      </c>
      <c r="N51" s="686">
        <v>3169.1402680000001</v>
      </c>
      <c r="O51" s="686">
        <v>0</v>
      </c>
    </row>
    <row r="52" spans="2:15">
      <c r="B52" s="676" t="s">
        <v>5549</v>
      </c>
      <c r="C52" s="676" t="s">
        <v>5572</v>
      </c>
      <c r="D52" s="687">
        <v>868.16026199999988</v>
      </c>
      <c r="E52" s="687">
        <v>0.91869599999999996</v>
      </c>
      <c r="F52" s="687">
        <v>3.436604</v>
      </c>
      <c r="G52" s="687">
        <v>0</v>
      </c>
      <c r="H52" s="687">
        <v>864.09101099999998</v>
      </c>
      <c r="I52" s="687">
        <v>0</v>
      </c>
      <c r="J52" s="687">
        <v>5.8650000000000004E-3</v>
      </c>
      <c r="K52" s="687">
        <v>-0.29191400000000001</v>
      </c>
      <c r="L52" s="687">
        <v>0</v>
      </c>
      <c r="M52" s="687">
        <v>0</v>
      </c>
      <c r="N52" s="691">
        <v>0</v>
      </c>
      <c r="O52" s="691">
        <v>0</v>
      </c>
    </row>
    <row r="53" spans="2:15">
      <c r="B53" s="676"/>
      <c r="C53" s="676" t="s">
        <v>4627</v>
      </c>
      <c r="D53" s="687">
        <v>46.33405299999999</v>
      </c>
      <c r="E53" s="687">
        <v>-0.26199899999999998</v>
      </c>
      <c r="F53" s="687">
        <v>34.158074999999997</v>
      </c>
      <c r="G53" s="687">
        <v>0</v>
      </c>
      <c r="H53" s="687">
        <v>26.551746000000001</v>
      </c>
      <c r="I53" s="687">
        <v>-8.9854389999999995</v>
      </c>
      <c r="J53" s="687">
        <v>6.2140919999999999</v>
      </c>
      <c r="K53" s="687">
        <v>-12.39977</v>
      </c>
      <c r="L53" s="687">
        <v>0</v>
      </c>
      <c r="M53" s="687">
        <v>0</v>
      </c>
      <c r="N53" s="691">
        <v>1.057348</v>
      </c>
      <c r="O53" s="691">
        <v>0</v>
      </c>
    </row>
    <row r="54" spans="2:15">
      <c r="B54" s="676"/>
      <c r="C54" s="676" t="s">
        <v>5573</v>
      </c>
      <c r="D54" s="687">
        <v>3517.1698609999999</v>
      </c>
      <c r="E54" s="687">
        <v>0.107992</v>
      </c>
      <c r="F54" s="687">
        <v>2.1164369999999999</v>
      </c>
      <c r="G54" s="687">
        <v>5.0412080000000001</v>
      </c>
      <c r="H54" s="687">
        <v>336.21861799999999</v>
      </c>
      <c r="I54" s="687">
        <v>0</v>
      </c>
      <c r="J54" s="687">
        <v>-2.1</v>
      </c>
      <c r="K54" s="687">
        <v>0</v>
      </c>
      <c r="L54" s="687">
        <v>0</v>
      </c>
      <c r="M54" s="687">
        <v>0</v>
      </c>
      <c r="N54" s="691">
        <v>3175.7856059999999</v>
      </c>
      <c r="O54" s="691">
        <v>0</v>
      </c>
    </row>
    <row r="55" spans="2:15">
      <c r="B55" s="966" t="s">
        <v>5574</v>
      </c>
      <c r="C55" s="966" t="s">
        <v>330</v>
      </c>
      <c r="D55" s="680">
        <v>1427.7609910000001</v>
      </c>
      <c r="E55" s="680">
        <v>255.483102</v>
      </c>
      <c r="F55" s="680">
        <v>1153.450664</v>
      </c>
      <c r="G55" s="680">
        <v>3.3653870000000001</v>
      </c>
      <c r="H55" s="680">
        <v>14.807971999999999</v>
      </c>
      <c r="I55" s="680">
        <v>0</v>
      </c>
      <c r="J55" s="680">
        <v>-99.782025000000004</v>
      </c>
      <c r="K55" s="680">
        <v>52.802860000000003</v>
      </c>
      <c r="L55" s="680">
        <v>47.633031000000003</v>
      </c>
      <c r="M55" s="680">
        <v>0</v>
      </c>
      <c r="N55" s="681">
        <v>0</v>
      </c>
      <c r="O55" s="681">
        <v>0</v>
      </c>
    </row>
    <row r="56" spans="2:15">
      <c r="B56" s="675" t="s">
        <v>5549</v>
      </c>
      <c r="C56" s="675" t="s">
        <v>5575</v>
      </c>
      <c r="D56" s="682">
        <v>1331.9067690000002</v>
      </c>
      <c r="E56" s="682">
        <v>248.33320699999999</v>
      </c>
      <c r="F56" s="682">
        <v>1053.8569749999999</v>
      </c>
      <c r="G56" s="682">
        <v>3.3593860000000002</v>
      </c>
      <c r="H56" s="682">
        <v>12.786334999999999</v>
      </c>
      <c r="I56" s="682">
        <v>0</v>
      </c>
      <c r="J56" s="682">
        <v>-105.902958</v>
      </c>
      <c r="K56" s="682">
        <v>71.840793000000005</v>
      </c>
      <c r="L56" s="682">
        <v>47.633031000000003</v>
      </c>
      <c r="M56" s="682">
        <v>0</v>
      </c>
      <c r="N56" s="690">
        <v>0</v>
      </c>
      <c r="O56" s="690">
        <v>0</v>
      </c>
    </row>
    <row r="57" spans="2:15">
      <c r="B57" s="675"/>
      <c r="C57" s="675" t="s">
        <v>5576</v>
      </c>
      <c r="D57" s="682">
        <v>81.032599999999988</v>
      </c>
      <c r="E57" s="682">
        <v>-0.30623099999999998</v>
      </c>
      <c r="F57" s="682">
        <v>81.203400999999999</v>
      </c>
      <c r="G57" s="682">
        <v>2.0100000000000001E-4</v>
      </c>
      <c r="H57" s="682">
        <v>8.8439000000000004E-2</v>
      </c>
      <c r="I57" s="682">
        <v>0</v>
      </c>
      <c r="J57" s="682">
        <v>9.3346999999999999E-2</v>
      </c>
      <c r="K57" s="682">
        <v>-4.6557000000000001E-2</v>
      </c>
      <c r="L57" s="682">
        <v>0</v>
      </c>
      <c r="M57" s="682">
        <v>0</v>
      </c>
      <c r="N57" s="690">
        <v>0</v>
      </c>
      <c r="O57" s="690">
        <v>0</v>
      </c>
    </row>
    <row r="58" spans="2:15">
      <c r="B58" s="967" t="s">
        <v>5577</v>
      </c>
      <c r="C58" s="967" t="s">
        <v>330</v>
      </c>
      <c r="D58" s="685">
        <v>565.46648000000005</v>
      </c>
      <c r="E58" s="685">
        <v>3.2965279999999999</v>
      </c>
      <c r="F58" s="685">
        <v>43.313054000000001</v>
      </c>
      <c r="G58" s="685">
        <v>15.134159</v>
      </c>
      <c r="H58" s="685">
        <v>181.47194500000001</v>
      </c>
      <c r="I58" s="685">
        <v>11.909189</v>
      </c>
      <c r="J58" s="685">
        <v>-66.874949999999998</v>
      </c>
      <c r="K58" s="685">
        <v>155.24142499999999</v>
      </c>
      <c r="L58" s="685">
        <v>-2.487E-2</v>
      </c>
      <c r="M58" s="685">
        <v>0</v>
      </c>
      <c r="N58" s="686">
        <v>0</v>
      </c>
      <c r="O58" s="686">
        <v>222</v>
      </c>
    </row>
    <row r="59" spans="2:15">
      <c r="B59" s="676" t="s">
        <v>5549</v>
      </c>
      <c r="C59" s="676" t="s">
        <v>3575</v>
      </c>
      <c r="D59" s="687">
        <v>114.06565399999999</v>
      </c>
      <c r="E59" s="687">
        <v>9.8542000000000005E-2</v>
      </c>
      <c r="F59" s="687">
        <v>2.5621230000000002</v>
      </c>
      <c r="G59" s="687">
        <v>6.6000000000000005E-5</v>
      </c>
      <c r="H59" s="687">
        <v>175.05692999999999</v>
      </c>
      <c r="I59" s="687">
        <v>11.909189</v>
      </c>
      <c r="J59" s="687">
        <v>-75.541195999999999</v>
      </c>
      <c r="K59" s="687">
        <v>-0.02</v>
      </c>
      <c r="L59" s="687">
        <v>0</v>
      </c>
      <c r="M59" s="687">
        <v>0</v>
      </c>
      <c r="N59" s="691">
        <v>0</v>
      </c>
      <c r="O59" s="691">
        <v>0</v>
      </c>
    </row>
    <row r="60" spans="2:15">
      <c r="B60" s="677"/>
      <c r="C60" s="676" t="s">
        <v>323</v>
      </c>
      <c r="D60" s="687">
        <v>380.58705199999997</v>
      </c>
      <c r="E60" s="687">
        <v>1E-3</v>
      </c>
      <c r="F60" s="687">
        <v>9.4058919999999997</v>
      </c>
      <c r="G60" s="687">
        <v>9.0759609999999995</v>
      </c>
      <c r="H60" s="687">
        <v>0</v>
      </c>
      <c r="I60" s="687">
        <v>0</v>
      </c>
      <c r="J60" s="687">
        <v>-2.5521349999999998</v>
      </c>
      <c r="K60" s="687">
        <v>142.65633399999999</v>
      </c>
      <c r="L60" s="687">
        <v>0</v>
      </c>
      <c r="M60" s="687">
        <v>0</v>
      </c>
      <c r="N60" s="691">
        <v>0</v>
      </c>
      <c r="O60" s="691">
        <v>222</v>
      </c>
    </row>
    <row r="61" spans="2:15">
      <c r="B61" s="677"/>
      <c r="C61" s="676" t="s">
        <v>609</v>
      </c>
      <c r="D61" s="687">
        <v>34.020876000000001</v>
      </c>
      <c r="E61" s="687">
        <v>5.5767389999999999</v>
      </c>
      <c r="F61" s="687">
        <v>18.331710000000001</v>
      </c>
      <c r="G61" s="687">
        <v>4.791334</v>
      </c>
      <c r="H61" s="687">
        <v>0</v>
      </c>
      <c r="I61" s="687">
        <v>0</v>
      </c>
      <c r="J61" s="687">
        <v>0.85764600000000002</v>
      </c>
      <c r="K61" s="687">
        <v>4.4634470000000004</v>
      </c>
      <c r="L61" s="687">
        <v>0</v>
      </c>
      <c r="M61" s="687">
        <v>0</v>
      </c>
      <c r="N61" s="691">
        <v>0</v>
      </c>
      <c r="O61" s="691">
        <v>0</v>
      </c>
    </row>
    <row r="62" spans="2:15">
      <c r="B62" s="966" t="s">
        <v>5578</v>
      </c>
      <c r="C62" s="966" t="s">
        <v>330</v>
      </c>
      <c r="D62" s="680">
        <v>278.18309299999999</v>
      </c>
      <c r="E62" s="680">
        <v>-12.604445</v>
      </c>
      <c r="F62" s="680">
        <v>143.437228</v>
      </c>
      <c r="G62" s="680">
        <v>-21.56906</v>
      </c>
      <c r="H62" s="680">
        <v>5.965471</v>
      </c>
      <c r="I62" s="680">
        <v>25.136958</v>
      </c>
      <c r="J62" s="680">
        <v>-0.64280300000000001</v>
      </c>
      <c r="K62" s="680">
        <v>-79.583359999999999</v>
      </c>
      <c r="L62" s="680">
        <v>-0.64</v>
      </c>
      <c r="M62" s="680">
        <v>18.843876000000002</v>
      </c>
      <c r="N62" s="681">
        <v>4</v>
      </c>
      <c r="O62" s="681">
        <v>195.83922799999999</v>
      </c>
    </row>
    <row r="63" spans="2:15">
      <c r="B63" s="675" t="s">
        <v>5549</v>
      </c>
      <c r="C63" s="675" t="s">
        <v>326</v>
      </c>
      <c r="D63" s="682">
        <v>34.049002999999985</v>
      </c>
      <c r="E63" s="682">
        <v>0</v>
      </c>
      <c r="F63" s="682">
        <v>59.900230999999998</v>
      </c>
      <c r="G63" s="682">
        <v>9.9999999999999995E-7</v>
      </c>
      <c r="H63" s="682">
        <v>2.0000000000000001E-4</v>
      </c>
      <c r="I63" s="682">
        <v>25.136958</v>
      </c>
      <c r="J63" s="682">
        <v>-1.000202</v>
      </c>
      <c r="K63" s="682">
        <v>-51.728185000000003</v>
      </c>
      <c r="L63" s="682">
        <v>-0.26</v>
      </c>
      <c r="M63" s="682">
        <v>0</v>
      </c>
      <c r="N63" s="690">
        <v>2</v>
      </c>
      <c r="O63" s="690">
        <v>0</v>
      </c>
    </row>
    <row r="64" spans="2:15">
      <c r="B64" s="678"/>
      <c r="C64" s="675" t="s">
        <v>3892</v>
      </c>
      <c r="D64" s="682">
        <v>227.988902</v>
      </c>
      <c r="E64" s="682">
        <v>-10</v>
      </c>
      <c r="F64" s="682">
        <v>84.675101999999995</v>
      </c>
      <c r="G64" s="682">
        <v>-28.325427999999999</v>
      </c>
      <c r="H64" s="682">
        <v>0</v>
      </c>
      <c r="I64" s="682">
        <v>0</v>
      </c>
      <c r="J64" s="682">
        <v>1.4823729999999999</v>
      </c>
      <c r="K64" s="682">
        <v>-17.682372999999998</v>
      </c>
      <c r="L64" s="682">
        <v>0</v>
      </c>
      <c r="M64" s="682">
        <v>0</v>
      </c>
      <c r="N64" s="690">
        <v>2</v>
      </c>
      <c r="O64" s="690">
        <v>195.83922799999999</v>
      </c>
    </row>
    <row r="65" spans="2:15">
      <c r="B65" s="967" t="s">
        <v>5579</v>
      </c>
      <c r="C65" s="967" t="s">
        <v>330</v>
      </c>
      <c r="D65" s="685">
        <v>1.3639660000000013</v>
      </c>
      <c r="E65" s="685">
        <v>4.852074</v>
      </c>
      <c r="F65" s="685">
        <v>1.9770829999999999</v>
      </c>
      <c r="G65" s="685">
        <v>1.5985039999999999</v>
      </c>
      <c r="H65" s="685">
        <v>7.4435000000000001E-2</v>
      </c>
      <c r="I65" s="685">
        <v>0</v>
      </c>
      <c r="J65" s="685">
        <v>2.083367</v>
      </c>
      <c r="K65" s="685">
        <v>0.45624700000000001</v>
      </c>
      <c r="L65" s="685">
        <v>6.6421169999999998</v>
      </c>
      <c r="M65" s="685">
        <v>0</v>
      </c>
      <c r="N65" s="686">
        <v>-16.319861</v>
      </c>
      <c r="O65" s="686">
        <v>0</v>
      </c>
    </row>
    <row r="66" spans="2:15">
      <c r="B66" s="966" t="s">
        <v>5580</v>
      </c>
      <c r="C66" s="966" t="s">
        <v>330</v>
      </c>
      <c r="D66" s="680">
        <v>69.734836000000001</v>
      </c>
      <c r="E66" s="680">
        <v>4.1046860000000001</v>
      </c>
      <c r="F66" s="680">
        <v>36.509675000000001</v>
      </c>
      <c r="G66" s="680">
        <v>-14.241488</v>
      </c>
      <c r="H66" s="680">
        <v>51.968513000000002</v>
      </c>
      <c r="I66" s="680">
        <v>3.93628</v>
      </c>
      <c r="J66" s="680">
        <v>-2.130398</v>
      </c>
      <c r="K66" s="680">
        <v>3.8511739999999999</v>
      </c>
      <c r="L66" s="680">
        <v>-59.200643999999997</v>
      </c>
      <c r="M66" s="680">
        <v>0.02</v>
      </c>
      <c r="N66" s="681">
        <v>-8.2961999999999994E-2</v>
      </c>
      <c r="O66" s="681">
        <v>45</v>
      </c>
    </row>
    <row r="67" spans="2:15">
      <c r="B67" s="675" t="s">
        <v>5549</v>
      </c>
      <c r="C67" s="675" t="s">
        <v>5581</v>
      </c>
      <c r="D67" s="682">
        <v>53.988729999999997</v>
      </c>
      <c r="E67" s="682">
        <v>0.75928399999999996</v>
      </c>
      <c r="F67" s="682">
        <v>26.554787999999999</v>
      </c>
      <c r="G67" s="682">
        <v>-17.908325000000001</v>
      </c>
      <c r="H67" s="682">
        <v>0</v>
      </c>
      <c r="I67" s="682">
        <v>0</v>
      </c>
      <c r="J67" s="682">
        <v>-1.224963</v>
      </c>
      <c r="K67" s="682">
        <v>0.80794600000000005</v>
      </c>
      <c r="L67" s="682">
        <v>0</v>
      </c>
      <c r="M67" s="682">
        <v>0</v>
      </c>
      <c r="N67" s="690">
        <v>0</v>
      </c>
      <c r="O67" s="690">
        <v>45</v>
      </c>
    </row>
    <row r="68" spans="2:15">
      <c r="B68" s="679"/>
      <c r="C68" s="675" t="s">
        <v>4545</v>
      </c>
      <c r="D68" s="682">
        <v>-2.543829999999986</v>
      </c>
      <c r="E68" s="682">
        <v>0.106832</v>
      </c>
      <c r="F68" s="682">
        <v>1.466073</v>
      </c>
      <c r="G68" s="682">
        <v>2.119049</v>
      </c>
      <c r="H68" s="682">
        <v>47.948667</v>
      </c>
      <c r="I68" s="682">
        <v>3.93628</v>
      </c>
      <c r="J68" s="682">
        <v>0.46418399999999999</v>
      </c>
      <c r="K68" s="682">
        <v>0.40688200000000002</v>
      </c>
      <c r="L68" s="682">
        <v>-58.926034999999999</v>
      </c>
      <c r="M68" s="682">
        <v>0.02</v>
      </c>
      <c r="N68" s="682">
        <v>-8.5762000000000005E-2</v>
      </c>
      <c r="O68" s="682">
        <v>0</v>
      </c>
    </row>
    <row r="69" spans="2:15">
      <c r="B69" s="967" t="s">
        <v>5582</v>
      </c>
      <c r="C69" s="967" t="s">
        <v>330</v>
      </c>
      <c r="D69" s="685">
        <v>190.081908</v>
      </c>
      <c r="E69" s="685">
        <v>1.851386</v>
      </c>
      <c r="F69" s="685">
        <v>-9.8809670000000001</v>
      </c>
      <c r="G69" s="685">
        <v>1.326665</v>
      </c>
      <c r="H69" s="685">
        <v>-2.7177E-2</v>
      </c>
      <c r="I69" s="685">
        <v>1.2500000000000001E-2</v>
      </c>
      <c r="J69" s="685">
        <v>8.6444790000000005</v>
      </c>
      <c r="K69" s="685">
        <v>31.189571000000001</v>
      </c>
      <c r="L69" s="685">
        <v>168.52407099999999</v>
      </c>
      <c r="M69" s="685">
        <v>0</v>
      </c>
      <c r="N69" s="685">
        <v>-11.558619999999999</v>
      </c>
      <c r="O69" s="685">
        <v>0</v>
      </c>
    </row>
    <row r="70" spans="2:15">
      <c r="B70" s="676" t="s">
        <v>5549</v>
      </c>
      <c r="C70" s="676" t="s">
        <v>5583</v>
      </c>
      <c r="D70" s="687">
        <v>188.50099299999999</v>
      </c>
      <c r="E70" s="687">
        <v>0.51260399999999995</v>
      </c>
      <c r="F70" s="687">
        <v>-10.539754</v>
      </c>
      <c r="G70" s="687">
        <v>1.3198650000000001</v>
      </c>
      <c r="H70" s="687">
        <v>-9.4E-2</v>
      </c>
      <c r="I70" s="687">
        <v>1.2500000000000001E-2</v>
      </c>
      <c r="J70" s="687">
        <v>8.6389790000000009</v>
      </c>
      <c r="K70" s="687">
        <v>31.685348000000001</v>
      </c>
      <c r="L70" s="687">
        <v>168.52407099999999</v>
      </c>
      <c r="M70" s="687">
        <v>0</v>
      </c>
      <c r="N70" s="691">
        <v>-11.558619999999999</v>
      </c>
      <c r="O70" s="691">
        <v>0</v>
      </c>
    </row>
    <row r="71" spans="2:15">
      <c r="B71" s="863" t="s">
        <v>93</v>
      </c>
      <c r="C71" s="864"/>
      <c r="D71" s="19">
        <v>13844.719322999999</v>
      </c>
      <c r="E71" s="19">
        <v>799.00034699999992</v>
      </c>
      <c r="F71" s="19">
        <v>2040.7900099999997</v>
      </c>
      <c r="G71" s="19">
        <v>33.914514000000004</v>
      </c>
      <c r="H71" s="19">
        <v>2032.3376430000001</v>
      </c>
      <c r="I71" s="19">
        <v>41.258230999999995</v>
      </c>
      <c r="J71" s="19">
        <v>-323.22484300000002</v>
      </c>
      <c r="K71" s="19">
        <v>814.20857300000011</v>
      </c>
      <c r="L71" s="19">
        <v>387.06197499999996</v>
      </c>
      <c r="M71" s="19">
        <v>47.940352000000004</v>
      </c>
      <c r="N71" s="19">
        <v>2270.3667350000005</v>
      </c>
      <c r="O71" s="19">
        <v>5701.0657860000001</v>
      </c>
    </row>
    <row r="72" spans="2:15" ht="30.75" customHeight="1">
      <c r="B72" s="763" t="s">
        <v>5848</v>
      </c>
      <c r="C72" s="763"/>
      <c r="D72" s="763"/>
      <c r="E72" s="763"/>
      <c r="F72" s="763"/>
      <c r="G72" s="763"/>
      <c r="H72" s="763"/>
      <c r="I72" s="763"/>
      <c r="J72" s="763"/>
      <c r="K72" s="763"/>
      <c r="L72" s="763"/>
      <c r="M72" s="763"/>
      <c r="N72" s="763"/>
      <c r="O72" s="763"/>
    </row>
    <row r="73" spans="2:15"/>
  </sheetData>
  <mergeCells count="22">
    <mergeCell ref="B66:C66"/>
    <mergeCell ref="B51:C51"/>
    <mergeCell ref="B55:C55"/>
    <mergeCell ref="B58:C58"/>
    <mergeCell ref="B62:C62"/>
    <mergeCell ref="B65:C65"/>
    <mergeCell ref="B3:O3"/>
    <mergeCell ref="B72:O72"/>
    <mergeCell ref="B47:C47"/>
    <mergeCell ref="B4:C4"/>
    <mergeCell ref="B5:C5"/>
    <mergeCell ref="B7:C7"/>
    <mergeCell ref="B9:C9"/>
    <mergeCell ref="B12:C12"/>
    <mergeCell ref="B19:C19"/>
    <mergeCell ref="B23:C23"/>
    <mergeCell ref="B28:C28"/>
    <mergeCell ref="B36:C36"/>
    <mergeCell ref="B41:C41"/>
    <mergeCell ref="B42:C42"/>
    <mergeCell ref="B69:C69"/>
    <mergeCell ref="B71:C71"/>
  </mergeCells>
  <pageMargins left="0.7" right="0.7" top="0.75" bottom="0.75" header="0.3" footer="0.3"/>
  <drawing r:id="rId1"/>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4D938-5CDF-43D5-85C8-55895C2F0626}">
  <sheetPr codeName="Folha251">
    <tabColor rgb="FF0035BA"/>
  </sheetPr>
  <dimension ref="A1:Q15"/>
  <sheetViews>
    <sheetView showGridLines="0" workbookViewId="0">
      <selection activeCell="B3" sqref="B3:P3"/>
    </sheetView>
  </sheetViews>
  <sheetFormatPr baseColWidth="10" defaultColWidth="0" defaultRowHeight="15" zeroHeight="1"/>
  <cols>
    <col min="1" max="1" width="8.6640625" customWidth="1"/>
    <col min="2" max="2" width="23.1640625" customWidth="1"/>
    <col min="3" max="16" width="10.5" customWidth="1"/>
    <col min="17" max="17" width="8.6640625" customWidth="1"/>
    <col min="18" max="16384" width="8.6640625" hidden="1"/>
  </cols>
  <sheetData>
    <row r="1" spans="1:16" ht="100" customHeight="1">
      <c r="A1" s="42" t="s">
        <v>50</v>
      </c>
    </row>
    <row r="2" spans="1:16" s="9" customFormat="1" ht="16">
      <c r="B2" s="9" t="s">
        <v>5445</v>
      </c>
    </row>
    <row r="3" spans="1:16" s="10" customFormat="1" ht="12" customHeight="1">
      <c r="B3" s="790" t="s">
        <v>51</v>
      </c>
      <c r="C3" s="790"/>
      <c r="D3" s="790"/>
      <c r="E3" s="790"/>
      <c r="F3" s="790"/>
      <c r="G3" s="790"/>
      <c r="H3" s="790"/>
      <c r="I3" s="790"/>
      <c r="J3" s="790"/>
      <c r="K3" s="790"/>
      <c r="L3" s="790"/>
      <c r="M3" s="790"/>
      <c r="N3" s="790"/>
      <c r="O3" s="790"/>
      <c r="P3" s="790"/>
    </row>
    <row r="4" spans="1:16">
      <c r="B4" s="797" t="s">
        <v>3857</v>
      </c>
      <c r="C4" s="797" t="s">
        <v>4880</v>
      </c>
      <c r="D4" s="797"/>
      <c r="E4" s="797"/>
      <c r="F4" s="797"/>
      <c r="G4" s="797" t="s">
        <v>4881</v>
      </c>
      <c r="H4" s="797"/>
      <c r="I4" s="797"/>
      <c r="J4" s="797"/>
      <c r="K4" s="797" t="s">
        <v>4882</v>
      </c>
      <c r="L4" s="797"/>
      <c r="M4" s="797"/>
      <c r="N4" s="797"/>
      <c r="O4" s="797"/>
      <c r="P4" s="797"/>
    </row>
    <row r="5" spans="1:16" ht="65">
      <c r="B5" s="797"/>
      <c r="C5" s="11" t="s">
        <v>4883</v>
      </c>
      <c r="D5" s="11" t="s">
        <v>4884</v>
      </c>
      <c r="E5" s="11" t="s">
        <v>3068</v>
      </c>
      <c r="F5" s="11" t="s">
        <v>4885</v>
      </c>
      <c r="G5" s="11" t="s">
        <v>4883</v>
      </c>
      <c r="H5" s="11" t="s">
        <v>4884</v>
      </c>
      <c r="I5" s="11" t="s">
        <v>3068</v>
      </c>
      <c r="J5" s="11" t="s">
        <v>4885</v>
      </c>
      <c r="K5" s="11" t="s">
        <v>4883</v>
      </c>
      <c r="L5" s="11" t="s">
        <v>4886</v>
      </c>
      <c r="M5" s="11" t="s">
        <v>4887</v>
      </c>
      <c r="N5" s="11" t="s">
        <v>4888</v>
      </c>
      <c r="O5" s="11" t="s">
        <v>3068</v>
      </c>
      <c r="P5" s="11" t="s">
        <v>4889</v>
      </c>
    </row>
    <row r="6" spans="1:16" ht="30" customHeight="1">
      <c r="B6" s="797"/>
      <c r="C6" s="139" t="s">
        <v>338</v>
      </c>
      <c r="D6" s="139" t="s">
        <v>339</v>
      </c>
      <c r="E6" s="139" t="s">
        <v>4365</v>
      </c>
      <c r="F6" s="139" t="s">
        <v>4890</v>
      </c>
      <c r="G6" s="139" t="s">
        <v>342</v>
      </c>
      <c r="H6" s="139" t="s">
        <v>2971</v>
      </c>
      <c r="I6" s="139" t="s">
        <v>2972</v>
      </c>
      <c r="J6" s="139" t="s">
        <v>4891</v>
      </c>
      <c r="K6" s="139" t="s">
        <v>4892</v>
      </c>
      <c r="L6" s="139" t="s">
        <v>4893</v>
      </c>
      <c r="M6" s="139" t="s">
        <v>4894</v>
      </c>
      <c r="N6" s="139" t="s">
        <v>4895</v>
      </c>
      <c r="O6" s="139" t="s">
        <v>4896</v>
      </c>
      <c r="P6" s="139" t="s">
        <v>4897</v>
      </c>
    </row>
    <row r="7" spans="1:16">
      <c r="B7" s="52" t="s">
        <v>376</v>
      </c>
      <c r="C7" s="146">
        <v>64325.493622070098</v>
      </c>
      <c r="D7" s="146">
        <v>281.85224403999996</v>
      </c>
      <c r="E7" s="146">
        <v>1.0050800000000019E-3</v>
      </c>
      <c r="F7" s="146">
        <v>64043.642383110004</v>
      </c>
      <c r="G7" s="146">
        <v>49978.691227789997</v>
      </c>
      <c r="H7" s="146">
        <v>12189.028846800004</v>
      </c>
      <c r="I7" s="146">
        <v>2.0713109999999979E-2</v>
      </c>
      <c r="J7" s="146">
        <v>37789.683094099993</v>
      </c>
      <c r="K7" s="146">
        <v>114304.18484986009</v>
      </c>
      <c r="L7" s="146">
        <v>101833.32547720999</v>
      </c>
      <c r="M7" s="146">
        <v>23532.525887809996</v>
      </c>
      <c r="N7" s="146">
        <v>653.59489711000015</v>
      </c>
      <c r="O7" s="146">
        <v>0</v>
      </c>
      <c r="P7" s="146">
        <v>77647.20469228999</v>
      </c>
    </row>
    <row r="8" spans="1:16">
      <c r="B8" s="52" t="s">
        <v>398</v>
      </c>
      <c r="C8" s="146">
        <v>128.05202444</v>
      </c>
      <c r="D8" s="146">
        <v>19.436774750000001</v>
      </c>
      <c r="E8" s="146">
        <v>0</v>
      </c>
      <c r="F8" s="146">
        <v>108.61524968999996</v>
      </c>
      <c r="G8" s="146">
        <v>7827.9839439799998</v>
      </c>
      <c r="H8" s="146">
        <v>740.57482510999944</v>
      </c>
      <c r="I8" s="146">
        <v>0</v>
      </c>
      <c r="J8" s="146">
        <v>7087.4091188699995</v>
      </c>
      <c r="K8" s="146">
        <v>7956.0359684200002</v>
      </c>
      <c r="L8" s="146">
        <v>7196.0243685599999</v>
      </c>
      <c r="M8" s="146">
        <v>1628.8491232399999</v>
      </c>
      <c r="N8" s="146">
        <v>12.73115791</v>
      </c>
      <c r="O8" s="146">
        <v>0</v>
      </c>
      <c r="P8" s="146">
        <v>5554.4440874100001</v>
      </c>
    </row>
    <row r="9" spans="1:16">
      <c r="B9" s="21" t="s">
        <v>4898</v>
      </c>
      <c r="C9" s="22">
        <v>64453.54564651</v>
      </c>
      <c r="D9" s="22">
        <v>301.28901878999994</v>
      </c>
      <c r="E9" s="22">
        <v>1.0050800000000019E-3</v>
      </c>
      <c r="F9" s="22">
        <v>64152.257632800007</v>
      </c>
      <c r="G9" s="22">
        <v>57806.675171769995</v>
      </c>
      <c r="H9" s="22">
        <v>12929.603671910003</v>
      </c>
      <c r="I9" s="22">
        <v>2.0713109999999979E-2</v>
      </c>
      <c r="J9" s="22">
        <v>44877.09221296999</v>
      </c>
      <c r="K9" s="22">
        <v>122260.22081828</v>
      </c>
      <c r="L9" s="22">
        <v>109029.34984576999</v>
      </c>
      <c r="M9" s="22">
        <v>25161.375011049997</v>
      </c>
      <c r="N9" s="22">
        <v>666.32605502000013</v>
      </c>
      <c r="O9" s="22">
        <v>0</v>
      </c>
      <c r="P9" s="22">
        <v>83201.648779699986</v>
      </c>
    </row>
    <row r="10" spans="1:16">
      <c r="B10" s="52" t="s">
        <v>3467</v>
      </c>
      <c r="C10" s="146">
        <v>61596.08292578</v>
      </c>
      <c r="D10" s="146">
        <v>459.67439857000022</v>
      </c>
      <c r="E10" s="146">
        <v>177.82315961000023</v>
      </c>
      <c r="F10" s="146">
        <v>61314.231686819992</v>
      </c>
      <c r="G10" s="146">
        <v>49482.470448970002</v>
      </c>
      <c r="H10" s="146">
        <v>12236.784525920011</v>
      </c>
      <c r="I10" s="146">
        <v>47.776392230006529</v>
      </c>
      <c r="J10" s="146">
        <v>37293.462315280027</v>
      </c>
      <c r="K10" s="146">
        <v>111078.55337475</v>
      </c>
      <c r="L10" s="146">
        <v>98607.694002100019</v>
      </c>
      <c r="M10" s="146">
        <v>23534.735598749994</v>
      </c>
      <c r="N10" s="146">
        <v>660.20066573999998</v>
      </c>
      <c r="O10" s="146">
        <v>8.8154795699883906</v>
      </c>
      <c r="P10" s="146">
        <v>74421.573217180019</v>
      </c>
    </row>
    <row r="11" spans="1:16">
      <c r="B11" s="52" t="s">
        <v>3866</v>
      </c>
      <c r="C11" s="146">
        <v>3046.2944537600001</v>
      </c>
      <c r="D11" s="146">
        <v>24.393811189999997</v>
      </c>
      <c r="E11" s="146">
        <v>4.957036439999996</v>
      </c>
      <c r="F11" s="146">
        <v>3026.8576790100005</v>
      </c>
      <c r="G11" s="146">
        <v>6242.1124158299999</v>
      </c>
      <c r="H11" s="146">
        <v>823.92166564000001</v>
      </c>
      <c r="I11" s="146">
        <v>83.346840530000577</v>
      </c>
      <c r="J11" s="146">
        <v>5501.5375907200005</v>
      </c>
      <c r="K11" s="146">
        <v>9288.4068695900005</v>
      </c>
      <c r="L11" s="146">
        <v>8528.395269730001</v>
      </c>
      <c r="M11" s="146">
        <v>1642.59061993</v>
      </c>
      <c r="N11" s="146">
        <v>36.119623379999993</v>
      </c>
      <c r="O11" s="146">
        <v>37.129962159999877</v>
      </c>
      <c r="P11" s="146">
        <v>6886.8149885800003</v>
      </c>
    </row>
    <row r="12" spans="1:16">
      <c r="B12" s="21" t="s">
        <v>4899</v>
      </c>
      <c r="C12" s="22">
        <v>64642.377379539997</v>
      </c>
      <c r="D12" s="22">
        <v>484.06820976000023</v>
      </c>
      <c r="E12" s="22">
        <v>182.78019605000023</v>
      </c>
      <c r="F12" s="22">
        <v>64341.08936582999</v>
      </c>
      <c r="G12" s="22">
        <v>55724.582864800002</v>
      </c>
      <c r="H12" s="22">
        <v>13060.706191560012</v>
      </c>
      <c r="I12" s="22">
        <v>131.12323276000711</v>
      </c>
      <c r="J12" s="22">
        <v>42794.999906000026</v>
      </c>
      <c r="K12" s="22">
        <v>120366.96024434001</v>
      </c>
      <c r="L12" s="22">
        <v>107136.08927183002</v>
      </c>
      <c r="M12" s="22">
        <v>25177.326218679995</v>
      </c>
      <c r="N12" s="22">
        <v>696.32028911999998</v>
      </c>
      <c r="O12" s="22">
        <v>45.945441729988268</v>
      </c>
      <c r="P12" s="22">
        <v>81308.388205760013</v>
      </c>
    </row>
    <row r="13" spans="1:16">
      <c r="B13" s="13" t="s">
        <v>4900</v>
      </c>
      <c r="C13" s="19">
        <v>-188.83173302998921</v>
      </c>
      <c r="D13" s="19"/>
      <c r="E13" s="19"/>
      <c r="F13" s="19">
        <v>-188.83173302998921</v>
      </c>
      <c r="G13" s="19">
        <v>2082.0923069699656</v>
      </c>
      <c r="H13" s="19"/>
      <c r="I13" s="19"/>
      <c r="J13" s="19">
        <v>2082.0923069699656</v>
      </c>
      <c r="K13" s="19"/>
      <c r="L13" s="19">
        <v>1893.2605739399705</v>
      </c>
      <c r="M13" s="19"/>
      <c r="N13" s="19"/>
      <c r="O13" s="19"/>
      <c r="P13" s="19">
        <v>1893.2605739399705</v>
      </c>
    </row>
    <row r="14" spans="1:16" ht="72" customHeight="1">
      <c r="B14" s="763" t="s">
        <v>5849</v>
      </c>
      <c r="C14" s="763"/>
      <c r="D14" s="763"/>
      <c r="E14" s="763"/>
      <c r="F14" s="763"/>
      <c r="G14" s="763"/>
      <c r="H14" s="763"/>
      <c r="I14" s="763"/>
      <c r="J14" s="763"/>
      <c r="K14" s="763"/>
      <c r="L14" s="763"/>
      <c r="M14" s="763"/>
      <c r="N14" s="763"/>
      <c r="O14" s="763"/>
      <c r="P14" s="763"/>
    </row>
    <row r="15" spans="1:16"/>
  </sheetData>
  <mergeCells count="6">
    <mergeCell ref="B14:P14"/>
    <mergeCell ref="B3:P3"/>
    <mergeCell ref="B4:B6"/>
    <mergeCell ref="C4:F4"/>
    <mergeCell ref="G4:J4"/>
    <mergeCell ref="K4:P4"/>
  </mergeCells>
  <pageMargins left="0.7" right="0.7" top="0.75" bottom="0.75" header="0.3" footer="0.3"/>
  <pageSetup paperSize="9" orientation="portrait" horizontalDpi="200" verticalDpi="200" r:id="rId1"/>
  <ignoredErrors>
    <ignoredError sqref="C6:P6" numberStoredAsText="1"/>
  </ignoredErrors>
  <drawing r:id="rId2"/>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05716-8E8C-44B2-90EA-A36A84CB3F78}">
  <sheetPr codeName="Folha252">
    <tabColor rgb="FF0035BA"/>
  </sheetPr>
  <dimension ref="A1:P25"/>
  <sheetViews>
    <sheetView showGridLines="0" workbookViewId="0">
      <selection activeCell="B24" sqref="B24"/>
    </sheetView>
  </sheetViews>
  <sheetFormatPr baseColWidth="10" defaultColWidth="0" defaultRowHeight="15" zeroHeight="1"/>
  <cols>
    <col min="1" max="1" width="8.6640625" customWidth="1"/>
    <col min="2" max="2" width="25.6640625" customWidth="1"/>
    <col min="3" max="3" width="50.5" customWidth="1"/>
    <col min="4" max="4" width="64.83203125" customWidth="1"/>
    <col min="5" max="5" width="8.6640625" customWidth="1"/>
    <col min="6" max="16" width="0" hidden="1" customWidth="1"/>
    <col min="17" max="16384" width="8.6640625" hidden="1"/>
  </cols>
  <sheetData>
    <row r="1" spans="1:4" ht="100" customHeight="1">
      <c r="A1" s="42" t="s">
        <v>50</v>
      </c>
    </row>
    <row r="2" spans="1:4" s="9" customFormat="1" ht="16">
      <c r="B2" s="9" t="s">
        <v>5444</v>
      </c>
    </row>
    <row r="3" spans="1:4" s="10" customFormat="1" ht="12" customHeight="1"/>
    <row r="4" spans="1:4" ht="20" customHeight="1">
      <c r="B4" s="11" t="s">
        <v>4901</v>
      </c>
      <c r="C4" s="11" t="s">
        <v>4902</v>
      </c>
      <c r="D4" s="11" t="s">
        <v>4903</v>
      </c>
    </row>
    <row r="5" spans="1:4" ht="20" customHeight="1">
      <c r="B5" s="11" t="s">
        <v>4904</v>
      </c>
      <c r="C5" s="11" t="s">
        <v>4904</v>
      </c>
      <c r="D5" s="11" t="s">
        <v>4904</v>
      </c>
    </row>
    <row r="6" spans="1:4">
      <c r="B6" s="647" t="s">
        <v>4905</v>
      </c>
      <c r="C6" s="648" t="s">
        <v>4906</v>
      </c>
      <c r="D6" s="648" t="s">
        <v>4907</v>
      </c>
    </row>
    <row r="7" spans="1:4">
      <c r="B7" s="555" t="s">
        <v>4908</v>
      </c>
      <c r="C7" s="556" t="s">
        <v>4909</v>
      </c>
      <c r="D7" s="556" t="s">
        <v>4910</v>
      </c>
    </row>
    <row r="8" spans="1:4">
      <c r="B8" s="555" t="s">
        <v>4911</v>
      </c>
      <c r="C8" s="556" t="s">
        <v>4909</v>
      </c>
      <c r="D8" s="556" t="s">
        <v>4912</v>
      </c>
    </row>
    <row r="9" spans="1:4">
      <c r="B9" s="555" t="s">
        <v>4913</v>
      </c>
      <c r="C9" s="556" t="s">
        <v>4909</v>
      </c>
      <c r="D9" s="556" t="s">
        <v>4914</v>
      </c>
    </row>
    <row r="10" spans="1:4">
      <c r="B10" s="555" t="s">
        <v>4915</v>
      </c>
      <c r="C10" s="556" t="s">
        <v>4916</v>
      </c>
      <c r="D10" s="556" t="s">
        <v>4917</v>
      </c>
    </row>
    <row r="11" spans="1:4">
      <c r="B11" s="555" t="s">
        <v>4918</v>
      </c>
      <c r="C11" s="556" t="s">
        <v>4919</v>
      </c>
      <c r="D11" s="556" t="s">
        <v>4920</v>
      </c>
    </row>
    <row r="12" spans="1:4">
      <c r="B12" s="555" t="s">
        <v>4921</v>
      </c>
      <c r="C12" s="556" t="s">
        <v>4922</v>
      </c>
      <c r="D12" s="556" t="s">
        <v>4923</v>
      </c>
    </row>
    <row r="13" spans="1:4">
      <c r="B13" s="555" t="s">
        <v>4924</v>
      </c>
      <c r="C13" s="556" t="s">
        <v>4925</v>
      </c>
      <c r="D13" s="556" t="s">
        <v>4926</v>
      </c>
    </row>
    <row r="14" spans="1:4">
      <c r="B14" s="649" t="s">
        <v>4927</v>
      </c>
      <c r="C14" s="650" t="s">
        <v>4928</v>
      </c>
      <c r="D14" s="650" t="s">
        <v>4929</v>
      </c>
    </row>
    <row r="15" spans="1:4">
      <c r="B15" s="968" t="s">
        <v>4930</v>
      </c>
      <c r="C15" s="556" t="s">
        <v>4931</v>
      </c>
      <c r="D15" s="556" t="s">
        <v>4932</v>
      </c>
    </row>
    <row r="16" spans="1:4">
      <c r="B16" s="968"/>
      <c r="C16" s="556" t="s">
        <v>4933</v>
      </c>
      <c r="D16" s="556" t="s">
        <v>4932</v>
      </c>
    </row>
    <row r="17" spans="2:4">
      <c r="B17" s="968"/>
      <c r="C17" s="556" t="s">
        <v>4934</v>
      </c>
      <c r="D17" s="556" t="s">
        <v>4934</v>
      </c>
    </row>
    <row r="18" spans="2:4">
      <c r="B18" s="969" t="s">
        <v>4935</v>
      </c>
      <c r="C18" s="651" t="s">
        <v>4906</v>
      </c>
      <c r="D18" s="651" t="s">
        <v>4907</v>
      </c>
    </row>
    <row r="19" spans="2:4">
      <c r="B19" s="970"/>
      <c r="C19" s="650" t="s">
        <v>4936</v>
      </c>
      <c r="D19" s="650" t="s">
        <v>4937</v>
      </c>
    </row>
    <row r="20" spans="2:4">
      <c r="B20" s="652" t="s">
        <v>4938</v>
      </c>
      <c r="C20" s="971" t="s">
        <v>4939</v>
      </c>
      <c r="D20" s="973" t="s">
        <v>5415</v>
      </c>
    </row>
    <row r="21" spans="2:4">
      <c r="B21" s="649" t="s">
        <v>4940</v>
      </c>
      <c r="C21" s="972"/>
      <c r="D21" s="974"/>
    </row>
    <row r="22" spans="2:4">
      <c r="B22" s="555" t="s">
        <v>4941</v>
      </c>
      <c r="C22" s="556" t="s">
        <v>4942</v>
      </c>
      <c r="D22" s="556" t="s">
        <v>4943</v>
      </c>
    </row>
    <row r="23" spans="2:4">
      <c r="B23" s="557" t="s">
        <v>4944</v>
      </c>
      <c r="C23" s="557" t="s">
        <v>4945</v>
      </c>
      <c r="D23" s="558" t="s">
        <v>4946</v>
      </c>
    </row>
    <row r="24" spans="2:4">
      <c r="B24" s="559" t="s">
        <v>2806</v>
      </c>
    </row>
    <row r="25" spans="2:4"/>
  </sheetData>
  <mergeCells count="4">
    <mergeCell ref="B15:B17"/>
    <mergeCell ref="B18:B19"/>
    <mergeCell ref="C20:C21"/>
    <mergeCell ref="D20:D21"/>
  </mergeCells>
  <pageMargins left="0.7" right="0.7" top="0.75" bottom="0.75" header="0.3" footer="0.3"/>
  <pageSetup paperSize="9" orientation="portrait" r:id="rId1"/>
  <drawing r:id="rId2"/>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05586-2AD0-4BA6-A800-9ED543A37980}">
  <sheetPr codeName="Folha253">
    <tabColor rgb="FF0035BA"/>
  </sheetPr>
  <dimension ref="A1:M24"/>
  <sheetViews>
    <sheetView showGridLines="0" workbookViewId="0">
      <selection activeCell="B3" sqref="B3:L3"/>
    </sheetView>
  </sheetViews>
  <sheetFormatPr baseColWidth="10" defaultColWidth="0" defaultRowHeight="15" zeroHeight="1"/>
  <cols>
    <col min="1" max="1" width="8.6640625" customWidth="1"/>
    <col min="2" max="2" width="36.83203125" customWidth="1"/>
    <col min="3" max="12" width="11.5" customWidth="1"/>
    <col min="13" max="13" width="8.6640625" customWidth="1"/>
    <col min="14" max="16384" width="8.6640625" hidden="1"/>
  </cols>
  <sheetData>
    <row r="1" spans="1:12" ht="100" customHeight="1">
      <c r="A1" s="42" t="s">
        <v>50</v>
      </c>
    </row>
    <row r="2" spans="1:12" s="9" customFormat="1" ht="16">
      <c r="B2" s="9" t="s">
        <v>5443</v>
      </c>
    </row>
    <row r="3" spans="1:12" s="10" customFormat="1" ht="12" customHeight="1">
      <c r="B3" s="790" t="s">
        <v>51</v>
      </c>
      <c r="C3" s="790"/>
      <c r="D3" s="790"/>
      <c r="E3" s="790"/>
      <c r="F3" s="790"/>
      <c r="G3" s="790"/>
      <c r="H3" s="790"/>
      <c r="I3" s="790"/>
      <c r="J3" s="790"/>
      <c r="K3" s="790"/>
      <c r="L3" s="790"/>
    </row>
    <row r="4" spans="1:12" ht="40" customHeight="1">
      <c r="B4" s="11" t="s">
        <v>780</v>
      </c>
      <c r="C4" s="11" t="s">
        <v>4947</v>
      </c>
      <c r="D4" s="11" t="s">
        <v>4948</v>
      </c>
      <c r="E4" s="11" t="s">
        <v>4295</v>
      </c>
      <c r="F4" s="11" t="s">
        <v>4949</v>
      </c>
      <c r="G4" s="11" t="s">
        <v>4950</v>
      </c>
      <c r="H4" s="11" t="s">
        <v>4951</v>
      </c>
      <c r="I4" s="11" t="s">
        <v>4952</v>
      </c>
      <c r="J4" s="11" t="s">
        <v>3416</v>
      </c>
      <c r="K4" s="11" t="s">
        <v>704</v>
      </c>
      <c r="L4" s="11" t="s">
        <v>56</v>
      </c>
    </row>
    <row r="5" spans="1:12">
      <c r="B5" s="43" t="s">
        <v>4953</v>
      </c>
      <c r="C5" s="560">
        <v>0</v>
      </c>
      <c r="D5" s="560">
        <v>0</v>
      </c>
      <c r="E5" s="560">
        <v>0</v>
      </c>
      <c r="F5" s="560">
        <v>6.165375E-2</v>
      </c>
      <c r="G5" s="560">
        <v>0</v>
      </c>
      <c r="H5" s="560">
        <v>0</v>
      </c>
      <c r="I5" s="560">
        <v>0</v>
      </c>
      <c r="J5" s="560">
        <v>0.56520319000000008</v>
      </c>
      <c r="K5" s="560">
        <v>5.0277599999999811E-2</v>
      </c>
      <c r="L5" s="560">
        <v>0.67713453999999984</v>
      </c>
    </row>
    <row r="6" spans="1:12">
      <c r="B6" s="43" t="s">
        <v>4954</v>
      </c>
      <c r="C6" s="560">
        <v>76.38886211999997</v>
      </c>
      <c r="D6" s="560">
        <v>0.5573340699999999</v>
      </c>
      <c r="E6" s="560">
        <v>24.647771579999997</v>
      </c>
      <c r="F6" s="560">
        <v>12.194907940000002</v>
      </c>
      <c r="G6" s="560">
        <v>0</v>
      </c>
      <c r="H6" s="560">
        <v>0</v>
      </c>
      <c r="I6" s="560">
        <v>0</v>
      </c>
      <c r="J6" s="560">
        <v>63.161076350000002</v>
      </c>
      <c r="K6" s="560">
        <v>42.642712619999998</v>
      </c>
      <c r="L6" s="560">
        <v>219.59266467999998</v>
      </c>
    </row>
    <row r="7" spans="1:12">
      <c r="B7" s="43" t="s">
        <v>4955</v>
      </c>
      <c r="C7" s="560">
        <v>2.1363718199999999</v>
      </c>
      <c r="D7" s="560">
        <v>0</v>
      </c>
      <c r="E7" s="560">
        <v>0</v>
      </c>
      <c r="F7" s="560">
        <v>3.16170456</v>
      </c>
      <c r="G7" s="560">
        <v>0</v>
      </c>
      <c r="H7" s="560">
        <v>0</v>
      </c>
      <c r="I7" s="560">
        <v>0</v>
      </c>
      <c r="J7" s="560">
        <v>30.761160629999999</v>
      </c>
      <c r="K7" s="560">
        <v>16.944287119999998</v>
      </c>
      <c r="L7" s="560">
        <v>53.003524129999995</v>
      </c>
    </row>
    <row r="8" spans="1:12">
      <c r="B8" s="43" t="s">
        <v>4956</v>
      </c>
      <c r="C8" s="560">
        <v>6.01974E-3</v>
      </c>
      <c r="D8" s="560">
        <v>1.0578000000000001E-2</v>
      </c>
      <c r="E8" s="560">
        <v>0.17270429999999998</v>
      </c>
      <c r="F8" s="560">
        <v>8.2692500000000002E-2</v>
      </c>
      <c r="G8" s="560">
        <v>0</v>
      </c>
      <c r="H8" s="560">
        <v>0</v>
      </c>
      <c r="I8" s="560">
        <v>0.12582954999999998</v>
      </c>
      <c r="J8" s="560">
        <v>28.543425849999998</v>
      </c>
      <c r="K8" s="560">
        <v>9.0963874199999992</v>
      </c>
      <c r="L8" s="560">
        <v>38.037637359999998</v>
      </c>
    </row>
    <row r="9" spans="1:12">
      <c r="B9" s="43" t="s">
        <v>4957</v>
      </c>
      <c r="C9" s="560">
        <v>6.8787619999999994E-2</v>
      </c>
      <c r="D9" s="560">
        <v>0</v>
      </c>
      <c r="E9" s="560">
        <v>0</v>
      </c>
      <c r="F9" s="560">
        <v>0.11830616000000001</v>
      </c>
      <c r="G9" s="560">
        <v>0</v>
      </c>
      <c r="H9" s="560">
        <v>0</v>
      </c>
      <c r="I9" s="560">
        <v>0</v>
      </c>
      <c r="J9" s="560">
        <v>31.262484599999993</v>
      </c>
      <c r="K9" s="560">
        <v>18.28324008000002</v>
      </c>
      <c r="L9" s="560">
        <v>49.732818460000018</v>
      </c>
    </row>
    <row r="10" spans="1:12">
      <c r="B10" s="43" t="s">
        <v>4958</v>
      </c>
      <c r="C10" s="560">
        <v>0.49839654999999999</v>
      </c>
      <c r="D10" s="560">
        <v>0</v>
      </c>
      <c r="E10" s="560">
        <v>0.33911448</v>
      </c>
      <c r="F10" s="560">
        <v>0.62825136999999998</v>
      </c>
      <c r="G10" s="560">
        <v>0</v>
      </c>
      <c r="H10" s="560">
        <v>0.10604068</v>
      </c>
      <c r="I10" s="560">
        <v>0</v>
      </c>
      <c r="J10" s="560">
        <v>26.375942719999994</v>
      </c>
      <c r="K10" s="560">
        <v>7.9047573599999872</v>
      </c>
      <c r="L10" s="560">
        <v>35.852503159999983</v>
      </c>
    </row>
    <row r="11" spans="1:12">
      <c r="B11" s="43" t="s">
        <v>4959</v>
      </c>
      <c r="C11" s="560">
        <v>0.13780282000000002</v>
      </c>
      <c r="D11" s="560">
        <v>1.5222099999999999E-2</v>
      </c>
      <c r="E11" s="560">
        <v>0</v>
      </c>
      <c r="F11" s="560">
        <v>0.2641811</v>
      </c>
      <c r="G11" s="560">
        <v>0</v>
      </c>
      <c r="H11" s="560">
        <v>0</v>
      </c>
      <c r="I11" s="560">
        <v>0</v>
      </c>
      <c r="J11" s="560">
        <v>0.70129383000000012</v>
      </c>
      <c r="K11" s="560">
        <v>0.63711044000000017</v>
      </c>
      <c r="L11" s="560">
        <v>1.7556102900000004</v>
      </c>
    </row>
    <row r="12" spans="1:12">
      <c r="B12" s="43" t="s">
        <v>4960</v>
      </c>
      <c r="C12" s="560">
        <v>165.23303317000006</v>
      </c>
      <c r="D12" s="560">
        <v>0.51745239999999992</v>
      </c>
      <c r="E12" s="560">
        <v>5.0935800000000003E-3</v>
      </c>
      <c r="F12" s="560">
        <v>3.8981927699999996</v>
      </c>
      <c r="G12" s="560">
        <v>0</v>
      </c>
      <c r="H12" s="560">
        <v>0</v>
      </c>
      <c r="I12" s="560">
        <v>0.25684882000000003</v>
      </c>
      <c r="J12" s="560">
        <v>798.45325408999986</v>
      </c>
      <c r="K12" s="560">
        <v>41.155580720000444</v>
      </c>
      <c r="L12" s="560">
        <v>1009.5194555500003</v>
      </c>
    </row>
    <row r="13" spans="1:12">
      <c r="B13" s="43" t="s">
        <v>4961</v>
      </c>
      <c r="C13" s="560">
        <v>6.3842203499999997</v>
      </c>
      <c r="D13" s="560">
        <v>0.57432905999999984</v>
      </c>
      <c r="E13" s="560">
        <v>1.629332E-2</v>
      </c>
      <c r="F13" s="560">
        <v>0.71788359000000002</v>
      </c>
      <c r="G13" s="560">
        <v>0</v>
      </c>
      <c r="H13" s="560">
        <v>0</v>
      </c>
      <c r="I13" s="560">
        <v>0</v>
      </c>
      <c r="J13" s="560">
        <v>44.059259900000001</v>
      </c>
      <c r="K13" s="560">
        <v>3.3289014600000044</v>
      </c>
      <c r="L13" s="560">
        <v>55.080887680000004</v>
      </c>
    </row>
    <row r="14" spans="1:12">
      <c r="B14" s="43" t="s">
        <v>4962</v>
      </c>
      <c r="C14" s="560">
        <v>95.398803070000056</v>
      </c>
      <c r="D14" s="560">
        <v>2.8129892000000001</v>
      </c>
      <c r="E14" s="560">
        <v>3.46678452</v>
      </c>
      <c r="F14" s="560">
        <v>78.797356019999995</v>
      </c>
      <c r="G14" s="560">
        <v>0.90838177999999992</v>
      </c>
      <c r="H14" s="560">
        <v>8.4667649999999997E-2</v>
      </c>
      <c r="I14" s="560">
        <v>0.53990095999999999</v>
      </c>
      <c r="J14" s="560">
        <v>109.77127421999995</v>
      </c>
      <c r="K14" s="560">
        <v>265.60326479000025</v>
      </c>
      <c r="L14" s="560">
        <v>557.38342221000028</v>
      </c>
    </row>
    <row r="15" spans="1:12">
      <c r="B15" s="43" t="s">
        <v>4963</v>
      </c>
      <c r="C15" s="560">
        <v>0.16693409000000001</v>
      </c>
      <c r="D15" s="560">
        <v>6.8993000000000006E-4</v>
      </c>
      <c r="E15" s="560">
        <v>1.8407360000000001E-2</v>
      </c>
      <c r="F15" s="560">
        <v>149.52609373999999</v>
      </c>
      <c r="G15" s="560">
        <v>0</v>
      </c>
      <c r="H15" s="560">
        <v>7.7070699999999999E-3</v>
      </c>
      <c r="I15" s="560">
        <v>0</v>
      </c>
      <c r="J15" s="560">
        <v>78.18242948999999</v>
      </c>
      <c r="K15" s="560">
        <v>115.28085230000001</v>
      </c>
      <c r="L15" s="560">
        <v>343.18311397999997</v>
      </c>
    </row>
    <row r="16" spans="1:12">
      <c r="B16" s="43" t="s">
        <v>4964</v>
      </c>
      <c r="C16" s="560">
        <v>0.11971167999999999</v>
      </c>
      <c r="D16" s="560">
        <v>0</v>
      </c>
      <c r="E16" s="560">
        <v>0</v>
      </c>
      <c r="F16" s="560">
        <v>51.204363120000004</v>
      </c>
      <c r="G16" s="560">
        <v>0</v>
      </c>
      <c r="H16" s="560">
        <v>0</v>
      </c>
      <c r="I16" s="560">
        <v>0</v>
      </c>
      <c r="J16" s="560">
        <v>142.27382125000003</v>
      </c>
      <c r="K16" s="560">
        <v>299.82684487</v>
      </c>
      <c r="L16" s="560">
        <v>493.42474092000003</v>
      </c>
    </row>
    <row r="17" spans="2:12">
      <c r="B17" s="43" t="s">
        <v>4965</v>
      </c>
      <c r="C17" s="560">
        <v>78.149720620000011</v>
      </c>
      <c r="D17" s="560">
        <v>0</v>
      </c>
      <c r="E17" s="560">
        <v>17.107759880000003</v>
      </c>
      <c r="F17" s="560">
        <v>14.913002680000005</v>
      </c>
      <c r="G17" s="560">
        <v>0</v>
      </c>
      <c r="H17" s="560">
        <v>0</v>
      </c>
      <c r="I17" s="560">
        <v>0</v>
      </c>
      <c r="J17" s="560">
        <v>144.80405310999998</v>
      </c>
      <c r="K17" s="560">
        <v>18.532713930000057</v>
      </c>
      <c r="L17" s="560">
        <v>273.50725022000006</v>
      </c>
    </row>
    <row r="18" spans="2:12">
      <c r="B18" s="43" t="s">
        <v>4966</v>
      </c>
      <c r="C18" s="560">
        <v>0.11765558</v>
      </c>
      <c r="D18" s="560">
        <v>0</v>
      </c>
      <c r="E18" s="560">
        <v>134.73841914999997</v>
      </c>
      <c r="F18" s="560">
        <v>9.0406150000000005E-2</v>
      </c>
      <c r="G18" s="560">
        <v>3.1616386899999998</v>
      </c>
      <c r="H18" s="560">
        <v>0</v>
      </c>
      <c r="I18" s="560">
        <v>0</v>
      </c>
      <c r="J18" s="560">
        <v>93.120291909999978</v>
      </c>
      <c r="K18" s="560">
        <v>60.913071670000036</v>
      </c>
      <c r="L18" s="560">
        <v>292.14148314999994</v>
      </c>
    </row>
    <row r="19" spans="2:12">
      <c r="B19" s="43" t="s">
        <v>4967</v>
      </c>
      <c r="C19" s="560">
        <v>34.433257639999994</v>
      </c>
      <c r="D19" s="560">
        <v>0</v>
      </c>
      <c r="E19" s="560">
        <v>83.049395679999989</v>
      </c>
      <c r="F19" s="560">
        <v>0.25788831000000001</v>
      </c>
      <c r="G19" s="560">
        <v>0</v>
      </c>
      <c r="H19" s="560">
        <v>0</v>
      </c>
      <c r="I19" s="560">
        <v>0</v>
      </c>
      <c r="J19" s="560">
        <v>200.56887306000002</v>
      </c>
      <c r="K19" s="560">
        <v>97.184924970000026</v>
      </c>
      <c r="L19" s="560">
        <v>415.49433966000004</v>
      </c>
    </row>
    <row r="20" spans="2:12">
      <c r="B20" s="43" t="s">
        <v>4968</v>
      </c>
      <c r="C20" s="560">
        <v>1.5153361700000001</v>
      </c>
      <c r="D20" s="560">
        <v>0.38920984999999997</v>
      </c>
      <c r="E20" s="560">
        <v>0.10819891000000001</v>
      </c>
      <c r="F20" s="560">
        <v>0.79161238</v>
      </c>
      <c r="G20" s="560">
        <v>394.62372620000014</v>
      </c>
      <c r="H20" s="560">
        <v>15.416949969999999</v>
      </c>
      <c r="I20" s="560">
        <v>76.259607169999995</v>
      </c>
      <c r="J20" s="560">
        <v>35.654010579999998</v>
      </c>
      <c r="K20" s="560">
        <v>27.371215929999998</v>
      </c>
      <c r="L20" s="560">
        <v>552.12986716000012</v>
      </c>
    </row>
    <row r="21" spans="2:12">
      <c r="B21" s="13" t="s">
        <v>787</v>
      </c>
      <c r="C21" s="19">
        <v>460.75491304000008</v>
      </c>
      <c r="D21" s="19">
        <v>4.8778046100000001</v>
      </c>
      <c r="E21" s="19">
        <v>263.66994275999997</v>
      </c>
      <c r="F21" s="19">
        <v>316.70849613999997</v>
      </c>
      <c r="G21" s="19">
        <v>398.69374667000011</v>
      </c>
      <c r="H21" s="19">
        <v>15.615365369999999</v>
      </c>
      <c r="I21" s="19">
        <v>77.1821865</v>
      </c>
      <c r="J21" s="19">
        <v>1828.2578547799999</v>
      </c>
      <c r="K21" s="19">
        <v>1024.7561432800007</v>
      </c>
      <c r="L21" s="19">
        <v>4390.5164531500013</v>
      </c>
    </row>
    <row r="22" spans="2:12">
      <c r="B22" s="13" t="s">
        <v>4969</v>
      </c>
      <c r="C22" s="19">
        <v>330.29958412000002</v>
      </c>
      <c r="D22" s="19">
        <v>4.8568046100000029</v>
      </c>
      <c r="E22" s="19">
        <v>237.23456469000013</v>
      </c>
      <c r="F22" s="19">
        <v>310.76081879000031</v>
      </c>
      <c r="G22" s="19">
        <v>398.68357667000032</v>
      </c>
      <c r="H22" s="19">
        <v>15.615365369999999</v>
      </c>
      <c r="I22" s="19">
        <v>77.182186499999986</v>
      </c>
      <c r="J22" s="19">
        <v>1517.7455451600022</v>
      </c>
      <c r="K22" s="19">
        <v>608.31451345000482</v>
      </c>
      <c r="L22" s="19">
        <v>3500.692959360008</v>
      </c>
    </row>
    <row r="23" spans="2:12" ht="25">
      <c r="B23" s="268" t="s">
        <v>5850</v>
      </c>
      <c r="C23" s="41"/>
      <c r="D23" s="41"/>
      <c r="E23" s="41"/>
      <c r="F23" s="41"/>
      <c r="G23" s="41"/>
      <c r="H23" s="41"/>
      <c r="I23" s="41"/>
      <c r="J23" s="41"/>
      <c r="K23" s="41"/>
      <c r="L23" s="41"/>
    </row>
    <row r="24" spans="2:12"/>
  </sheetData>
  <mergeCells count="1">
    <mergeCell ref="B3:L3"/>
  </mergeCells>
  <pageMargins left="0.7" right="0.7" top="0.75" bottom="0.75" header="0.3" footer="0.3"/>
  <drawing r:id="rId1"/>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E687-B2C0-4D4F-AF1E-9AA6CE1BA2B5}">
  <sheetPr codeName="Folha254">
    <tabColor rgb="FF0035BA"/>
  </sheetPr>
  <dimension ref="A1:G17"/>
  <sheetViews>
    <sheetView showGridLines="0" workbookViewId="0">
      <selection activeCell="B3" sqref="B3:F3"/>
    </sheetView>
  </sheetViews>
  <sheetFormatPr baseColWidth="10" defaultColWidth="0" defaultRowHeight="15" zeroHeight="1"/>
  <cols>
    <col min="1" max="1" width="9.1640625" customWidth="1"/>
    <col min="2" max="2" width="34.1640625" customWidth="1"/>
    <col min="3" max="6" width="9.1640625" customWidth="1"/>
    <col min="7" max="7" width="50.5" customWidth="1"/>
    <col min="8" max="16384" width="9.1640625" hidden="1"/>
  </cols>
  <sheetData>
    <row r="1" spans="1:6" ht="100" customHeight="1">
      <c r="A1" s="42" t="s">
        <v>50</v>
      </c>
    </row>
    <row r="2" spans="1:6" s="9" customFormat="1" ht="16">
      <c r="B2" s="9" t="s">
        <v>5442</v>
      </c>
    </row>
    <row r="3" spans="1:6" s="10" customFormat="1" ht="12" customHeight="1">
      <c r="B3" s="790" t="s">
        <v>51</v>
      </c>
      <c r="C3" s="790"/>
      <c r="D3" s="790"/>
      <c r="E3" s="790"/>
      <c r="F3" s="790"/>
    </row>
    <row r="4" spans="1:6" ht="20" customHeight="1">
      <c r="B4" s="797" t="s">
        <v>4435</v>
      </c>
      <c r="C4" s="797" t="s">
        <v>402</v>
      </c>
      <c r="D4" s="797">
        <v>0</v>
      </c>
      <c r="E4" s="797" t="s">
        <v>788</v>
      </c>
      <c r="F4" s="797">
        <v>0</v>
      </c>
    </row>
    <row r="5" spans="1:6" ht="20" customHeight="1">
      <c r="B5" s="797"/>
      <c r="C5" s="139">
        <v>2022</v>
      </c>
      <c r="D5" s="139">
        <v>2023</v>
      </c>
      <c r="E5" s="139">
        <v>2022</v>
      </c>
      <c r="F5" s="139">
        <v>2023</v>
      </c>
    </row>
    <row r="6" spans="1:6">
      <c r="B6" s="21" t="s">
        <v>56</v>
      </c>
      <c r="C6" s="22">
        <v>38124.596430060003</v>
      </c>
      <c r="D6" s="22">
        <v>39058.593756769995</v>
      </c>
      <c r="E6" s="22">
        <v>37997.328515109999</v>
      </c>
      <c r="F6" s="22">
        <v>39418.420909120003</v>
      </c>
    </row>
    <row r="7" spans="1:6">
      <c r="B7" s="52" t="s">
        <v>4312</v>
      </c>
      <c r="C7" s="146">
        <v>28623.164269049998</v>
      </c>
      <c r="D7" s="146">
        <v>28282.013169269994</v>
      </c>
      <c r="E7" s="146">
        <v>28687.73052275</v>
      </c>
      <c r="F7" s="146">
        <v>28608.913584369999</v>
      </c>
    </row>
    <row r="8" spans="1:6">
      <c r="B8" s="52" t="s">
        <v>4320</v>
      </c>
      <c r="C8" s="146">
        <v>2100.02710536</v>
      </c>
      <c r="D8" s="146">
        <v>2401.5918810099993</v>
      </c>
      <c r="E8" s="146">
        <v>2174.1348726799997</v>
      </c>
      <c r="F8" s="146">
        <v>2527.02572014</v>
      </c>
    </row>
    <row r="9" spans="1:6">
      <c r="B9" s="52" t="s">
        <v>4436</v>
      </c>
      <c r="C9" s="146">
        <v>311.88673231999996</v>
      </c>
      <c r="D9" s="146">
        <v>187.35199533000002</v>
      </c>
      <c r="E9" s="146">
        <v>23.747775440000002</v>
      </c>
      <c r="F9" s="146">
        <v>88.51150998</v>
      </c>
    </row>
    <row r="10" spans="1:6">
      <c r="B10" s="52" t="s">
        <v>4437</v>
      </c>
      <c r="C10" s="146">
        <v>7089.1905067099997</v>
      </c>
      <c r="D10" s="146">
        <v>8187.3808799800017</v>
      </c>
      <c r="E10" s="146">
        <v>7110.8449373100002</v>
      </c>
      <c r="F10" s="146">
        <v>8193.0442362500089</v>
      </c>
    </row>
    <row r="11" spans="1:6">
      <c r="B11" s="52" t="s">
        <v>4438</v>
      </c>
      <c r="C11" s="146">
        <v>0.32781662</v>
      </c>
      <c r="D11" s="146">
        <v>0.25583117999999999</v>
      </c>
      <c r="E11" s="146">
        <v>0.87040693000000002</v>
      </c>
      <c r="F11" s="146">
        <v>0.92585837999999987</v>
      </c>
    </row>
    <row r="12" spans="1:6">
      <c r="B12" s="505"/>
      <c r="C12" s="941" t="s">
        <v>4439</v>
      </c>
      <c r="D12" s="941">
        <v>0</v>
      </c>
      <c r="E12" s="941" t="s">
        <v>4440</v>
      </c>
      <c r="F12" s="941">
        <v>0</v>
      </c>
    </row>
    <row r="13" spans="1:6">
      <c r="B13" s="21" t="s">
        <v>56</v>
      </c>
      <c r="C13" s="22">
        <v>22289.516042510004</v>
      </c>
      <c r="D13" s="22">
        <v>37642.728169939997</v>
      </c>
      <c r="E13" s="22">
        <v>19663.310970719998</v>
      </c>
      <c r="F13" s="22">
        <v>31178.473265569999</v>
      </c>
    </row>
    <row r="14" spans="1:6">
      <c r="B14" s="52" t="s">
        <v>4441</v>
      </c>
      <c r="C14" s="146">
        <v>4454.0680496000004</v>
      </c>
      <c r="D14" s="146">
        <v>4287.1422240700003</v>
      </c>
      <c r="E14" s="146">
        <v>8665.6831581200004</v>
      </c>
      <c r="F14" s="146">
        <v>9722.3656040899987</v>
      </c>
    </row>
    <row r="15" spans="1:6">
      <c r="B15" s="52" t="s">
        <v>4442</v>
      </c>
      <c r="C15" s="146">
        <v>17835.447992910002</v>
      </c>
      <c r="D15" s="146">
        <v>33355.58594587</v>
      </c>
      <c r="E15" s="146">
        <v>10997.6278126</v>
      </c>
      <c r="F15" s="146">
        <v>21456.10766148</v>
      </c>
    </row>
    <row r="16" spans="1:6">
      <c r="B16" s="41" t="s">
        <v>2806</v>
      </c>
      <c r="C16" s="41"/>
      <c r="D16" s="41"/>
      <c r="E16" s="41"/>
      <c r="F16" s="41"/>
    </row>
    <row r="17"/>
  </sheetData>
  <mergeCells count="6">
    <mergeCell ref="B3:F3"/>
    <mergeCell ref="B4:B5"/>
    <mergeCell ref="C4:D4"/>
    <mergeCell ref="E4:F4"/>
    <mergeCell ref="C12:D12"/>
    <mergeCell ref="E12:F1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5351-6612-414C-AD95-C83ABF881F5F}">
  <sheetPr codeName="Folha38">
    <tabColor rgb="FF0035BA"/>
  </sheetPr>
  <dimension ref="A1:G69"/>
  <sheetViews>
    <sheetView showGridLines="0" workbookViewId="0">
      <selection activeCell="B3" sqref="B3:F3"/>
    </sheetView>
  </sheetViews>
  <sheetFormatPr baseColWidth="10" defaultColWidth="0" defaultRowHeight="15" customHeight="1" zeroHeight="1"/>
  <cols>
    <col min="1" max="1" width="9.1640625" customWidth="1"/>
    <col min="2" max="2" width="53.5" customWidth="1"/>
    <col min="3" max="6" width="10.33203125" customWidth="1"/>
    <col min="7" max="7" width="24.83203125" customWidth="1"/>
    <col min="8" max="16384" width="9.1640625" hidden="1"/>
  </cols>
  <sheetData>
    <row r="1" spans="1:6" ht="100" customHeight="1">
      <c r="A1" s="20" t="s">
        <v>50</v>
      </c>
    </row>
    <row r="2" spans="1:6" ht="16">
      <c r="B2" s="9" t="s">
        <v>10</v>
      </c>
      <c r="C2" s="9"/>
      <c r="D2" s="9"/>
      <c r="E2" s="9"/>
      <c r="F2" s="9"/>
    </row>
    <row r="3" spans="1:6">
      <c r="B3" s="790" t="s">
        <v>51</v>
      </c>
      <c r="C3" s="790"/>
      <c r="D3" s="790"/>
      <c r="E3" s="790"/>
      <c r="F3" s="790"/>
    </row>
    <row r="4" spans="1:6" ht="30" customHeight="1">
      <c r="B4" s="11"/>
      <c r="C4" s="139">
        <v>2022</v>
      </c>
      <c r="D4" s="139">
        <v>2023</v>
      </c>
      <c r="E4" s="11" t="s">
        <v>503</v>
      </c>
      <c r="F4" s="11" t="s">
        <v>691</v>
      </c>
    </row>
    <row r="5" spans="1:6">
      <c r="B5" s="46" t="s">
        <v>705</v>
      </c>
      <c r="C5" s="140">
        <v>1719972446</v>
      </c>
      <c r="D5" s="140" t="s">
        <v>58</v>
      </c>
      <c r="E5" s="140" t="s">
        <v>137</v>
      </c>
      <c r="F5" s="141" t="s">
        <v>137</v>
      </c>
    </row>
    <row r="6" spans="1:6">
      <c r="B6" s="46" t="s">
        <v>706</v>
      </c>
      <c r="C6" s="140">
        <v>1618100993</v>
      </c>
      <c r="D6" s="140">
        <v>1440446821</v>
      </c>
      <c r="E6" s="140">
        <v>-177654172</v>
      </c>
      <c r="F6" s="141">
        <v>-0.10979176996277883</v>
      </c>
    </row>
    <row r="7" spans="1:6">
      <c r="B7" s="46" t="s">
        <v>707</v>
      </c>
      <c r="C7" s="140">
        <v>14462221.25</v>
      </c>
      <c r="D7" s="140">
        <v>12575000</v>
      </c>
      <c r="E7" s="140">
        <v>-1887221.25</v>
      </c>
      <c r="F7" s="141">
        <v>-0.1304931806377945</v>
      </c>
    </row>
    <row r="8" spans="1:6">
      <c r="B8" s="46" t="s">
        <v>708</v>
      </c>
      <c r="C8" s="140">
        <v>86000000</v>
      </c>
      <c r="D8" s="140">
        <v>60350000</v>
      </c>
      <c r="E8" s="140">
        <v>-25650000</v>
      </c>
      <c r="F8" s="141">
        <v>-0.29825581395348838</v>
      </c>
    </row>
    <row r="9" spans="1:6">
      <c r="B9" s="46" t="s">
        <v>709</v>
      </c>
      <c r="C9" s="140">
        <v>67420000</v>
      </c>
      <c r="D9" s="140">
        <v>76552500</v>
      </c>
      <c r="E9" s="140">
        <v>9132500</v>
      </c>
      <c r="F9" s="141">
        <v>0.1354568377336102</v>
      </c>
    </row>
    <row r="10" spans="1:6">
      <c r="B10" s="46" t="s">
        <v>710</v>
      </c>
      <c r="C10" s="140">
        <v>42171064</v>
      </c>
      <c r="D10" s="140">
        <v>17864231.879999999</v>
      </c>
      <c r="E10" s="140">
        <v>-24306832.120000001</v>
      </c>
      <c r="F10" s="141">
        <v>-0.5763865033142157</v>
      </c>
    </row>
    <row r="11" spans="1:6">
      <c r="B11" s="46" t="s">
        <v>711</v>
      </c>
      <c r="C11" s="140">
        <v>8452381.0999999996</v>
      </c>
      <c r="D11" s="140">
        <v>7261904.9299999997</v>
      </c>
      <c r="E11" s="140">
        <v>-1190476.17</v>
      </c>
      <c r="F11" s="141">
        <v>-0.14084506554017068</v>
      </c>
    </row>
    <row r="12" spans="1:6">
      <c r="B12" s="46" t="s">
        <v>704</v>
      </c>
      <c r="C12" s="140">
        <v>15114484.900000099</v>
      </c>
      <c r="D12" s="140">
        <v>0</v>
      </c>
      <c r="E12" s="140">
        <v>-15114484.900000099</v>
      </c>
      <c r="F12" s="141">
        <v>-1</v>
      </c>
    </row>
    <row r="13" spans="1:6">
      <c r="B13" s="13" t="s">
        <v>712</v>
      </c>
      <c r="C13" s="142">
        <v>1851721144.25</v>
      </c>
      <c r="D13" s="142">
        <v>1615050457.8100002</v>
      </c>
      <c r="E13" s="142">
        <v>-236670686.43999982</v>
      </c>
      <c r="F13" s="143">
        <v>-0.12781119186056397</v>
      </c>
    </row>
    <row r="14" spans="1:6" ht="79.5" customHeight="1">
      <c r="B14" s="763" t="s">
        <v>5649</v>
      </c>
      <c r="C14" s="763"/>
      <c r="D14" s="763"/>
      <c r="E14" s="763"/>
      <c r="F14" s="763"/>
    </row>
    <row r="15" spans="1:6"/>
    <row r="16" spans="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t="69.75" hidden="1" customHeight="1"/>
    <row r="69" hidden="1"/>
  </sheetData>
  <mergeCells count="2">
    <mergeCell ref="B14:F14"/>
    <mergeCell ref="B3:F3"/>
  </mergeCells>
  <pageMargins left="0.7" right="0.7" top="0.75" bottom="0.75" header="0.3" footer="0.3"/>
  <drawing r:id="rId1"/>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1AEEE-5ED1-4C04-AC65-3800A18CB44B}">
  <sheetPr codeName="Folha255">
    <tabColor rgb="FF0035BA"/>
  </sheetPr>
  <dimension ref="A1:G23"/>
  <sheetViews>
    <sheetView showGridLines="0" workbookViewId="0">
      <selection activeCell="B3" sqref="B3:F3"/>
    </sheetView>
  </sheetViews>
  <sheetFormatPr baseColWidth="10" defaultColWidth="0" defaultRowHeight="15" zeroHeight="1"/>
  <cols>
    <col min="1" max="1" width="8.6640625" customWidth="1"/>
    <col min="2" max="2" width="50.1640625" customWidth="1"/>
    <col min="3" max="4" width="11.33203125" customWidth="1"/>
    <col min="5" max="6" width="11" customWidth="1"/>
    <col min="7" max="7" width="25.5" customWidth="1"/>
    <col min="8" max="16384" width="8.6640625" hidden="1"/>
  </cols>
  <sheetData>
    <row r="1" spans="1:6" ht="100" customHeight="1">
      <c r="A1" s="42" t="s">
        <v>50</v>
      </c>
    </row>
    <row r="2" spans="1:6" s="9" customFormat="1" ht="16">
      <c r="B2" s="9" t="s">
        <v>5441</v>
      </c>
    </row>
    <row r="3" spans="1:6" s="10" customFormat="1" ht="12" customHeight="1">
      <c r="B3" s="790" t="s">
        <v>51</v>
      </c>
      <c r="C3" s="790"/>
      <c r="D3" s="790"/>
      <c r="E3" s="790"/>
      <c r="F3" s="790"/>
    </row>
    <row r="4" spans="1:6">
      <c r="B4" s="797" t="s">
        <v>4904</v>
      </c>
      <c r="C4" s="797" t="s">
        <v>735</v>
      </c>
      <c r="D4" s="797" t="s">
        <v>4970</v>
      </c>
      <c r="E4" s="797" t="s">
        <v>56</v>
      </c>
      <c r="F4" s="797" t="s">
        <v>4971</v>
      </c>
    </row>
    <row r="5" spans="1:6">
      <c r="B5" s="797"/>
      <c r="C5" s="797"/>
      <c r="D5" s="797"/>
      <c r="E5" s="797"/>
      <c r="F5" s="797"/>
    </row>
    <row r="6" spans="1:6" ht="19.5" customHeight="1">
      <c r="B6" s="797"/>
      <c r="C6" s="139" t="s">
        <v>338</v>
      </c>
      <c r="D6" s="139" t="s">
        <v>339</v>
      </c>
      <c r="E6" s="139" t="s">
        <v>2969</v>
      </c>
      <c r="F6" s="139" t="s">
        <v>4972</v>
      </c>
    </row>
    <row r="7" spans="1:6">
      <c r="B7" s="43" t="s">
        <v>4906</v>
      </c>
      <c r="C7" s="24">
        <v>7.3452559200000005</v>
      </c>
      <c r="D7" s="24">
        <v>107.73877455000002</v>
      </c>
      <c r="E7" s="24">
        <v>119.57764243000001</v>
      </c>
      <c r="F7" s="24">
        <v>2.7766390699949861</v>
      </c>
    </row>
    <row r="8" spans="1:6">
      <c r="B8" s="43" t="s">
        <v>4933</v>
      </c>
      <c r="C8" s="24">
        <v>13.819460139999999</v>
      </c>
      <c r="D8" s="24">
        <v>1.05570498</v>
      </c>
      <c r="E8" s="24">
        <v>1.3031090299999999</v>
      </c>
      <c r="F8" s="24">
        <v>3.0258695284775972E-2</v>
      </c>
    </row>
    <row r="9" spans="1:6">
      <c r="B9" s="43" t="s">
        <v>4931</v>
      </c>
      <c r="C9" s="24">
        <v>3.4722919999999997E-2</v>
      </c>
      <c r="D9" s="24">
        <v>0.12755729000000002</v>
      </c>
      <c r="E9" s="24">
        <v>0.16228021000000001</v>
      </c>
      <c r="F9" s="24">
        <v>3.7682091920884435E-3</v>
      </c>
    </row>
    <row r="10" spans="1:6">
      <c r="B10" s="43" t="s">
        <v>4936</v>
      </c>
      <c r="C10" s="24">
        <v>110.43956227000002</v>
      </c>
      <c r="D10" s="24">
        <v>171.03740392000006</v>
      </c>
      <c r="E10" s="24">
        <v>281.4769661900001</v>
      </c>
      <c r="F10" s="24">
        <v>6.536003936390804</v>
      </c>
    </row>
    <row r="11" spans="1:6">
      <c r="B11" s="43" t="s">
        <v>4916</v>
      </c>
      <c r="C11" s="24">
        <v>44.037148720000005</v>
      </c>
      <c r="D11" s="24">
        <v>25.837320179999999</v>
      </c>
      <c r="E11" s="24">
        <v>83.41393352</v>
      </c>
      <c r="F11" s="24">
        <v>1.9369037730375027</v>
      </c>
    </row>
    <row r="12" spans="1:6">
      <c r="B12" s="43" t="s">
        <v>4919</v>
      </c>
      <c r="C12" s="24">
        <v>3.6842505999999999</v>
      </c>
      <c r="D12" s="24">
        <v>4.8364861500000007</v>
      </c>
      <c r="E12" s="24">
        <v>8.4087890500000011</v>
      </c>
      <c r="F12" s="24">
        <v>0.19525533145749965</v>
      </c>
    </row>
    <row r="13" spans="1:6">
      <c r="B13" s="43" t="s">
        <v>4922</v>
      </c>
      <c r="C13" s="24">
        <v>14.099065510000001</v>
      </c>
      <c r="D13" s="24">
        <v>28.282435720000006</v>
      </c>
      <c r="E13" s="24">
        <v>42.040577450000008</v>
      </c>
      <c r="F13" s="24">
        <v>0.97619845566995589</v>
      </c>
    </row>
    <row r="14" spans="1:6">
      <c r="B14" s="43" t="s">
        <v>4925</v>
      </c>
      <c r="C14" s="24">
        <v>12.576879659999999</v>
      </c>
      <c r="D14" s="24">
        <v>4.782580610000001</v>
      </c>
      <c r="E14" s="24">
        <v>13.924724130000001</v>
      </c>
      <c r="F14" s="24">
        <v>0.32333747574002863</v>
      </c>
    </row>
    <row r="15" spans="1:6">
      <c r="B15" s="43" t="s">
        <v>4928</v>
      </c>
      <c r="C15" s="24">
        <v>5.917123300000001</v>
      </c>
      <c r="D15" s="24">
        <v>29.370652960000001</v>
      </c>
      <c r="E15" s="24">
        <v>34.656054400000002</v>
      </c>
      <c r="F15" s="24">
        <v>0.80472697657710168</v>
      </c>
    </row>
    <row r="16" spans="1:6">
      <c r="B16" s="43" t="s">
        <v>4942</v>
      </c>
      <c r="C16" s="24">
        <v>98.215460000000064</v>
      </c>
      <c r="D16" s="24">
        <v>328.79508822999986</v>
      </c>
      <c r="E16" s="24">
        <v>427.01054822999993</v>
      </c>
      <c r="F16" s="24">
        <v>9.9153499552349054</v>
      </c>
    </row>
    <row r="17" spans="2:6">
      <c r="B17" s="43" t="s">
        <v>4973</v>
      </c>
      <c r="C17" s="24">
        <v>18.231405259999995</v>
      </c>
      <c r="D17" s="24">
        <v>56.100918450000016</v>
      </c>
      <c r="E17" s="24">
        <v>74.332323710000011</v>
      </c>
      <c r="F17" s="24">
        <v>1.7260252835100212</v>
      </c>
    </row>
    <row r="18" spans="2:6">
      <c r="B18" s="43" t="s">
        <v>4939</v>
      </c>
      <c r="C18" s="24">
        <v>4.0327516599999997</v>
      </c>
      <c r="D18" s="24">
        <v>12.426182989999997</v>
      </c>
      <c r="E18" s="24">
        <v>16.458934649999996</v>
      </c>
      <c r="F18" s="24">
        <v>0.382182823402268</v>
      </c>
    </row>
    <row r="19" spans="2:6">
      <c r="B19" s="43" t="s">
        <v>4909</v>
      </c>
      <c r="C19" s="24">
        <v>0.37878236999999998</v>
      </c>
      <c r="D19" s="24">
        <v>0.97776127999999995</v>
      </c>
      <c r="E19" s="24">
        <v>1.3565436499999999</v>
      </c>
      <c r="F19" s="24">
        <v>3.1499467811874335E-2</v>
      </c>
    </row>
    <row r="20" spans="2:6">
      <c r="B20" s="43" t="s">
        <v>4974</v>
      </c>
      <c r="C20" s="24">
        <v>458.34487882999986</v>
      </c>
      <c r="D20" s="24">
        <v>1907.689178879999</v>
      </c>
      <c r="E20" s="24">
        <v>2366.0340577099987</v>
      </c>
      <c r="F20" s="24">
        <v>54.940225213272363</v>
      </c>
    </row>
    <row r="21" spans="2:6">
      <c r="B21" s="43" t="s">
        <v>704</v>
      </c>
      <c r="C21" s="24">
        <v>777.75123620000056</v>
      </c>
      <c r="D21" s="24">
        <v>277.49250097000004</v>
      </c>
      <c r="E21" s="24">
        <v>836.40405216000056</v>
      </c>
      <c r="F21" s="24">
        <v>19.421625333423808</v>
      </c>
    </row>
    <row r="22" spans="2:6">
      <c r="B22" s="13" t="s">
        <v>56</v>
      </c>
      <c r="C22" s="19">
        <v>1568.9079833600003</v>
      </c>
      <c r="D22" s="19">
        <v>2956.550547159999</v>
      </c>
      <c r="E22" s="19">
        <v>4306.5605365199999</v>
      </c>
      <c r="F22" s="19">
        <v>99.999999999999972</v>
      </c>
    </row>
    <row r="23" spans="2:6" ht="64" customHeight="1">
      <c r="B23" s="763" t="s">
        <v>5851</v>
      </c>
      <c r="C23" s="763"/>
      <c r="D23" s="763"/>
      <c r="E23" s="763"/>
      <c r="F23" s="763"/>
    </row>
  </sheetData>
  <mergeCells count="7">
    <mergeCell ref="B3:F3"/>
    <mergeCell ref="B23:F23"/>
    <mergeCell ref="B4:B6"/>
    <mergeCell ref="C4:C5"/>
    <mergeCell ref="D4:D5"/>
    <mergeCell ref="E4:E5"/>
    <mergeCell ref="F4:F5"/>
  </mergeCells>
  <pageMargins left="0.7" right="0.7" top="0.75" bottom="0.75" header="0.3" footer="0.3"/>
  <ignoredErrors>
    <ignoredError sqref="C6:D6" numberStoredAsText="1"/>
  </ignoredErrors>
  <drawing r:id="rId1"/>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E89A-3E1C-48F1-AC37-9484B26AB099}">
  <sheetPr codeName="Folha256">
    <tabColor rgb="FF0035BA"/>
  </sheetPr>
  <dimension ref="A1:J27"/>
  <sheetViews>
    <sheetView showGridLines="0" workbookViewId="0">
      <selection activeCell="B3" sqref="B3:I3"/>
    </sheetView>
  </sheetViews>
  <sheetFormatPr baseColWidth="10" defaultColWidth="0" defaultRowHeight="15" zeroHeight="1"/>
  <cols>
    <col min="1" max="1" width="8.6640625" customWidth="1"/>
    <col min="2" max="2" width="47.6640625" customWidth="1"/>
    <col min="3" max="6" width="12" customWidth="1"/>
    <col min="7" max="9" width="14.5" customWidth="1"/>
    <col min="10" max="10" width="8.6640625" customWidth="1"/>
    <col min="11" max="16384" width="8.6640625" hidden="1"/>
  </cols>
  <sheetData>
    <row r="1" spans="1:9" ht="100" customHeight="1">
      <c r="A1" s="42" t="s">
        <v>50</v>
      </c>
    </row>
    <row r="2" spans="1:9" s="9" customFormat="1" ht="16">
      <c r="B2" s="9" t="s">
        <v>5440</v>
      </c>
    </row>
    <row r="3" spans="1:9" s="10" customFormat="1" ht="12" customHeight="1">
      <c r="B3" s="790" t="s">
        <v>51</v>
      </c>
      <c r="C3" s="790"/>
      <c r="D3" s="790"/>
      <c r="E3" s="790"/>
      <c r="F3" s="790"/>
      <c r="G3" s="790"/>
      <c r="H3" s="790"/>
      <c r="I3" s="790"/>
    </row>
    <row r="4" spans="1:9" ht="20" customHeight="1">
      <c r="B4" s="797" t="s">
        <v>780</v>
      </c>
      <c r="C4" s="797" t="s">
        <v>4975</v>
      </c>
      <c r="D4" s="797"/>
      <c r="E4" s="797" t="s">
        <v>4976</v>
      </c>
      <c r="F4" s="797" t="s">
        <v>4977</v>
      </c>
      <c r="G4" s="797" t="s">
        <v>4978</v>
      </c>
      <c r="H4" s="797" t="s">
        <v>4979</v>
      </c>
      <c r="I4" s="797" t="s">
        <v>4980</v>
      </c>
    </row>
    <row r="5" spans="1:9" ht="30.5" customHeight="1">
      <c r="B5" s="797"/>
      <c r="C5" s="11" t="s">
        <v>56</v>
      </c>
      <c r="D5" s="11" t="s">
        <v>4981</v>
      </c>
      <c r="E5" s="797"/>
      <c r="F5" s="797"/>
      <c r="G5" s="797"/>
      <c r="H5" s="797"/>
      <c r="I5" s="797"/>
    </row>
    <row r="6" spans="1:9" ht="20" customHeight="1">
      <c r="B6" s="797"/>
      <c r="C6" s="139" t="s">
        <v>338</v>
      </c>
      <c r="D6" s="139" t="s">
        <v>339</v>
      </c>
      <c r="E6" s="139" t="s">
        <v>4365</v>
      </c>
      <c r="F6" s="139" t="s">
        <v>4982</v>
      </c>
      <c r="G6" s="139" t="s">
        <v>342</v>
      </c>
      <c r="H6" s="139" t="s">
        <v>2971</v>
      </c>
      <c r="I6" s="139" t="s">
        <v>4983</v>
      </c>
    </row>
    <row r="7" spans="1:9">
      <c r="B7" s="43" t="s">
        <v>713</v>
      </c>
      <c r="C7" s="24">
        <v>1.74495808</v>
      </c>
      <c r="D7" s="24">
        <v>1.7219018799999999</v>
      </c>
      <c r="E7" s="24">
        <v>0.62754423000000004</v>
      </c>
      <c r="F7" s="24">
        <v>2.3725023100000002</v>
      </c>
      <c r="G7" s="24">
        <v>0.65060043000000034</v>
      </c>
      <c r="H7" s="24">
        <v>1.7219018799999999</v>
      </c>
      <c r="I7" s="24">
        <v>26.450732096442088</v>
      </c>
    </row>
    <row r="8" spans="1:9">
      <c r="B8" s="43" t="s">
        <v>714</v>
      </c>
      <c r="C8" s="24">
        <v>20.417395649999996</v>
      </c>
      <c r="D8" s="24">
        <v>11.08196416</v>
      </c>
      <c r="E8" s="24">
        <v>99.226566229999989</v>
      </c>
      <c r="F8" s="24">
        <v>119.64396187999999</v>
      </c>
      <c r="G8" s="24">
        <v>109.30832575999999</v>
      </c>
      <c r="H8" s="24">
        <v>10.335636120000004</v>
      </c>
      <c r="I8" s="24">
        <v>82.934871656558684</v>
      </c>
    </row>
    <row r="9" spans="1:9">
      <c r="B9" s="43" t="s">
        <v>715</v>
      </c>
      <c r="C9" s="24">
        <v>9.8862641799999995</v>
      </c>
      <c r="D9" s="24">
        <v>9.8862641799999995</v>
      </c>
      <c r="E9" s="24">
        <v>30.809014330000004</v>
      </c>
      <c r="F9" s="24">
        <v>40.695278510000001</v>
      </c>
      <c r="G9" s="24">
        <v>39.715686519999998</v>
      </c>
      <c r="H9" s="24">
        <v>0.97959198999999997</v>
      </c>
      <c r="I9" s="24">
        <v>75.706606412410565</v>
      </c>
    </row>
    <row r="10" spans="1:9">
      <c r="B10" s="43" t="s">
        <v>716</v>
      </c>
      <c r="C10" s="24">
        <v>308.37134538999999</v>
      </c>
      <c r="D10" s="24">
        <v>308.37134538999993</v>
      </c>
      <c r="E10" s="24">
        <v>28.626118350000002</v>
      </c>
      <c r="F10" s="24">
        <v>336.99746373999989</v>
      </c>
      <c r="G10" s="24">
        <v>29.274780849999956</v>
      </c>
      <c r="H10" s="24">
        <v>307.72268288999993</v>
      </c>
      <c r="I10" s="24">
        <v>8.4944610657620885</v>
      </c>
    </row>
    <row r="11" spans="1:9">
      <c r="B11" s="43" t="s">
        <v>717</v>
      </c>
      <c r="C11" s="24">
        <v>75.817412919999995</v>
      </c>
      <c r="D11" s="24">
        <v>56.92787331000001</v>
      </c>
      <c r="E11" s="24">
        <v>44.099920550000007</v>
      </c>
      <c r="F11" s="24">
        <v>119.91733347</v>
      </c>
      <c r="G11" s="24">
        <v>66.362356469999995</v>
      </c>
      <c r="H11" s="24">
        <v>53.554977000000008</v>
      </c>
      <c r="I11" s="24">
        <v>36.775267823173024</v>
      </c>
    </row>
    <row r="12" spans="1:9">
      <c r="B12" s="43" t="s">
        <v>718</v>
      </c>
      <c r="C12" s="24">
        <v>21.409463599999999</v>
      </c>
      <c r="D12" s="24">
        <v>13.492528969999999</v>
      </c>
      <c r="E12" s="24">
        <v>28.382464689999999</v>
      </c>
      <c r="F12" s="24">
        <v>49.791928290000001</v>
      </c>
      <c r="G12" s="24">
        <v>33.61154621</v>
      </c>
      <c r="H12" s="24">
        <v>16.180382080000001</v>
      </c>
      <c r="I12" s="24">
        <v>57.002140035014889</v>
      </c>
    </row>
    <row r="13" spans="1:9">
      <c r="B13" s="43" t="s">
        <v>719</v>
      </c>
      <c r="C13" s="24">
        <v>138.48092704999999</v>
      </c>
      <c r="D13" s="24">
        <v>137.73406456999996</v>
      </c>
      <c r="E13" s="24">
        <v>1.7556102900000004</v>
      </c>
      <c r="F13" s="24">
        <v>140.23653733999998</v>
      </c>
      <c r="G13" s="24">
        <v>140.22675145999997</v>
      </c>
      <c r="H13" s="24">
        <v>9.7858799999999985E-3</v>
      </c>
      <c r="I13" s="24">
        <v>1.2518922124721084</v>
      </c>
    </row>
    <row r="14" spans="1:9">
      <c r="B14" s="43" t="s">
        <v>720</v>
      </c>
      <c r="C14" s="24">
        <v>0</v>
      </c>
      <c r="D14" s="24">
        <v>0</v>
      </c>
      <c r="E14" s="24">
        <v>0</v>
      </c>
      <c r="F14" s="24">
        <v>0</v>
      </c>
      <c r="G14" s="24">
        <v>0</v>
      </c>
      <c r="H14" s="24">
        <v>0</v>
      </c>
      <c r="I14" s="24">
        <v>0</v>
      </c>
    </row>
    <row r="15" spans="1:9">
      <c r="B15" s="43" t="s">
        <v>721</v>
      </c>
      <c r="C15" s="24">
        <v>127.04109082000001</v>
      </c>
      <c r="D15" s="24">
        <v>3.6578325</v>
      </c>
      <c r="E15" s="24">
        <v>805.34843238000019</v>
      </c>
      <c r="F15" s="24">
        <v>932.38952319999976</v>
      </c>
      <c r="G15" s="24">
        <v>929.86503815999981</v>
      </c>
      <c r="H15" s="24">
        <v>2.5244850400000001</v>
      </c>
      <c r="I15" s="24">
        <v>86.374676285079943</v>
      </c>
    </row>
    <row r="16" spans="1:9">
      <c r="B16" s="43" t="s">
        <v>722</v>
      </c>
      <c r="C16" s="24">
        <v>77.752416619999977</v>
      </c>
      <c r="D16" s="24">
        <v>77.355281269999992</v>
      </c>
      <c r="E16" s="24">
        <v>53.817185150000007</v>
      </c>
      <c r="F16" s="24">
        <v>131.56960177000002</v>
      </c>
      <c r="G16" s="24">
        <v>57.741041590000023</v>
      </c>
      <c r="H16" s="24">
        <v>73.828560179999997</v>
      </c>
      <c r="I16" s="24">
        <v>40.903965981503177</v>
      </c>
    </row>
    <row r="17" spans="2:9">
      <c r="B17" s="43" t="s">
        <v>723</v>
      </c>
      <c r="C17" s="24">
        <v>670.16717437999966</v>
      </c>
      <c r="D17" s="24">
        <v>423.49096889999981</v>
      </c>
      <c r="E17" s="24">
        <v>157.12792591000004</v>
      </c>
      <c r="F17" s="24">
        <v>827.29510029000039</v>
      </c>
      <c r="G17" s="24">
        <v>339.64189282000041</v>
      </c>
      <c r="H17" s="24">
        <v>487.65320746999998</v>
      </c>
      <c r="I17" s="24">
        <v>18.992971897805312</v>
      </c>
    </row>
    <row r="18" spans="2:9">
      <c r="B18" s="43" t="s">
        <v>792</v>
      </c>
      <c r="C18" s="24">
        <v>248.99582704000002</v>
      </c>
      <c r="D18" s="24">
        <v>18.071314620000003</v>
      </c>
      <c r="E18" s="24">
        <v>132.01221577999999</v>
      </c>
      <c r="F18" s="24">
        <v>381.00804281999996</v>
      </c>
      <c r="G18" s="24">
        <v>361.77151934999995</v>
      </c>
      <c r="H18" s="24">
        <v>19.236523469999998</v>
      </c>
      <c r="I18" s="24">
        <v>34.648144118670658</v>
      </c>
    </row>
    <row r="19" spans="2:9">
      <c r="B19" s="43" t="s">
        <v>4984</v>
      </c>
      <c r="C19" s="24">
        <v>26.439288949999998</v>
      </c>
      <c r="D19" s="24">
        <v>7.5275859999999986E-2</v>
      </c>
      <c r="E19" s="24">
        <v>197.07446038000003</v>
      </c>
      <c r="F19" s="24">
        <v>223.51374933000002</v>
      </c>
      <c r="G19" s="24">
        <v>204.76187651000004</v>
      </c>
      <c r="H19" s="24">
        <v>18.751872819999999</v>
      </c>
      <c r="I19" s="24">
        <v>88.171068209784039</v>
      </c>
    </row>
    <row r="20" spans="2:9">
      <c r="B20" s="43" t="s">
        <v>726</v>
      </c>
      <c r="C20" s="24">
        <v>80.655626330000018</v>
      </c>
      <c r="D20" s="24">
        <v>8.7115485899999996</v>
      </c>
      <c r="E20" s="24">
        <v>248.30418250000008</v>
      </c>
      <c r="F20" s="24">
        <v>328.95980882999999</v>
      </c>
      <c r="G20" s="24">
        <v>307.51016948999995</v>
      </c>
      <c r="H20" s="24">
        <v>21.449639340000004</v>
      </c>
      <c r="I20" s="24">
        <v>75.481616852567797</v>
      </c>
    </row>
    <row r="21" spans="2:9">
      <c r="B21" s="43" t="s">
        <v>793</v>
      </c>
      <c r="C21" s="24">
        <v>796.93433433000007</v>
      </c>
      <c r="D21" s="24">
        <v>3.7892142600000001</v>
      </c>
      <c r="E21" s="24">
        <v>277.53355430000011</v>
      </c>
      <c r="F21" s="24">
        <v>1074.4678886299996</v>
      </c>
      <c r="G21" s="24">
        <v>487.87617721999948</v>
      </c>
      <c r="H21" s="24">
        <v>586.59171141000013</v>
      </c>
      <c r="I21" s="24">
        <v>25.829860271940682</v>
      </c>
    </row>
    <row r="22" spans="2:9">
      <c r="B22" s="43" t="s">
        <v>728</v>
      </c>
      <c r="C22" s="24">
        <v>2188.7866815799998</v>
      </c>
      <c r="D22" s="24">
        <v>16.178933369999999</v>
      </c>
      <c r="E22" s="24">
        <v>411.40864592999992</v>
      </c>
      <c r="F22" s="24">
        <v>2600.1953275100004</v>
      </c>
      <c r="G22" s="24">
        <v>859.48371667000038</v>
      </c>
      <c r="H22" s="24">
        <v>1740.71161084</v>
      </c>
      <c r="I22" s="24">
        <v>15.822220799234078</v>
      </c>
    </row>
    <row r="23" spans="2:9">
      <c r="B23" s="43" t="s">
        <v>729</v>
      </c>
      <c r="C23" s="24">
        <v>140.00266561000001</v>
      </c>
      <c r="D23" s="24">
        <v>103.29816624</v>
      </c>
      <c r="E23" s="24">
        <v>440.39670616000012</v>
      </c>
      <c r="F23" s="24">
        <v>580.39937177000024</v>
      </c>
      <c r="G23" s="24">
        <v>557.24722554000027</v>
      </c>
      <c r="H23" s="24">
        <v>23.152146230000003</v>
      </c>
      <c r="I23" s="24">
        <v>75.878218961015662</v>
      </c>
    </row>
    <row r="24" spans="2:9">
      <c r="B24" s="13" t="s">
        <v>56</v>
      </c>
      <c r="C24" s="19">
        <v>4932.9028725299995</v>
      </c>
      <c r="D24" s="19">
        <v>1193.8444780699999</v>
      </c>
      <c r="E24" s="19">
        <v>2956.5505471600004</v>
      </c>
      <c r="F24" s="19">
        <v>7889.4534196900004</v>
      </c>
      <c r="G24" s="19">
        <v>4525.0487050499996</v>
      </c>
      <c r="H24" s="19">
        <v>3364.4047146400003</v>
      </c>
      <c r="I24" s="19">
        <v>37.474719602009792</v>
      </c>
    </row>
    <row r="25" spans="2:9">
      <c r="B25" s="43" t="s">
        <v>4985</v>
      </c>
      <c r="C25" s="24">
        <v>62.525280397990201</v>
      </c>
      <c r="D25" s="24">
        <v>15.132157002036136</v>
      </c>
      <c r="E25" s="24">
        <v>37.474719602009792</v>
      </c>
      <c r="F25" s="24"/>
      <c r="G25" s="24"/>
      <c r="H25" s="24"/>
      <c r="I25" s="24"/>
    </row>
    <row r="26" spans="2:9" ht="65.5" customHeight="1">
      <c r="B26" s="763" t="s">
        <v>4986</v>
      </c>
      <c r="C26" s="763"/>
      <c r="D26" s="763"/>
      <c r="E26" s="763"/>
      <c r="F26" s="763"/>
      <c r="G26" s="763"/>
      <c r="H26" s="763"/>
      <c r="I26" s="763"/>
    </row>
    <row r="27" spans="2:9"/>
  </sheetData>
  <mergeCells count="9">
    <mergeCell ref="B3:I3"/>
    <mergeCell ref="I4:I5"/>
    <mergeCell ref="B26:I26"/>
    <mergeCell ref="B4:B6"/>
    <mergeCell ref="C4:D4"/>
    <mergeCell ref="E4:E5"/>
    <mergeCell ref="F4:F5"/>
    <mergeCell ref="G4:G5"/>
    <mergeCell ref="H4:H5"/>
  </mergeCells>
  <pageMargins left="0.7" right="0.7" top="0.75" bottom="0.75" header="0.3" footer="0.3"/>
  <ignoredErrors>
    <ignoredError sqref="C6:I6" numberStoredAsText="1"/>
  </ignoredErrors>
  <drawing r:id="rId1"/>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503D5-4DC0-4FAD-8BBF-BA1E8AE88913}">
  <sheetPr codeName="Folha257">
    <tabColor rgb="FF0035BA"/>
  </sheetPr>
  <dimension ref="A1:I84"/>
  <sheetViews>
    <sheetView showGridLines="0" workbookViewId="0">
      <selection activeCell="B3" sqref="B3:G3"/>
    </sheetView>
  </sheetViews>
  <sheetFormatPr baseColWidth="10" defaultColWidth="0" defaultRowHeight="15" zeroHeight="1"/>
  <cols>
    <col min="1" max="1" width="8.6640625" customWidth="1"/>
    <col min="2" max="2" width="38.1640625" customWidth="1"/>
    <col min="3" max="3" width="60.83203125" customWidth="1"/>
    <col min="4" max="5" width="11.5" customWidth="1"/>
    <col min="6" max="7" width="10.5" customWidth="1"/>
    <col min="8" max="8" width="8.6640625" customWidth="1"/>
    <col min="9" max="9" width="0" hidden="1" customWidth="1"/>
    <col min="10" max="16384" width="8.6640625" hidden="1"/>
  </cols>
  <sheetData>
    <row r="1" spans="1:7" ht="100" customHeight="1">
      <c r="A1" s="42" t="s">
        <v>50</v>
      </c>
    </row>
    <row r="2" spans="1:7" s="9" customFormat="1" ht="16">
      <c r="B2" s="9" t="s">
        <v>5439</v>
      </c>
    </row>
    <row r="3" spans="1:7" s="10" customFormat="1" ht="12" customHeight="1">
      <c r="B3" s="790" t="s">
        <v>51</v>
      </c>
      <c r="C3" s="790"/>
      <c r="D3" s="790"/>
      <c r="E3" s="790"/>
      <c r="F3" s="790"/>
      <c r="G3" s="790"/>
    </row>
    <row r="4" spans="1:7" ht="40" customHeight="1">
      <c r="B4" s="797" t="s">
        <v>4987</v>
      </c>
      <c r="C4" s="797"/>
      <c r="D4" s="11" t="s">
        <v>4988</v>
      </c>
      <c r="E4" s="11" t="s">
        <v>4989</v>
      </c>
      <c r="F4" s="11" t="s">
        <v>4977</v>
      </c>
      <c r="G4" s="11" t="s">
        <v>4990</v>
      </c>
    </row>
    <row r="5" spans="1:7" ht="20" customHeight="1">
      <c r="B5" s="797"/>
      <c r="C5" s="797"/>
      <c r="D5" s="139" t="s">
        <v>338</v>
      </c>
      <c r="E5" s="139" t="s">
        <v>339</v>
      </c>
      <c r="F5" s="139" t="s">
        <v>2969</v>
      </c>
      <c r="G5" s="139" t="s">
        <v>4972</v>
      </c>
    </row>
    <row r="6" spans="1:7">
      <c r="B6" s="21" t="s">
        <v>4991</v>
      </c>
      <c r="C6" s="22" t="s">
        <v>330</v>
      </c>
      <c r="D6" s="22">
        <v>530.80571410000005</v>
      </c>
      <c r="E6" s="22">
        <v>32.523497969999994</v>
      </c>
      <c r="F6" s="22">
        <v>563.32921207000015</v>
      </c>
      <c r="G6" s="22">
        <v>7.1402818687550482</v>
      </c>
    </row>
    <row r="7" spans="1:7">
      <c r="B7" s="21" t="s">
        <v>330</v>
      </c>
      <c r="C7" s="43" t="s">
        <v>4992</v>
      </c>
      <c r="D7" s="24">
        <v>5.3290792400000004</v>
      </c>
      <c r="E7" s="24">
        <v>6.0558179499999998</v>
      </c>
      <c r="F7" s="24">
        <v>11.38489719</v>
      </c>
      <c r="G7" s="24">
        <v>0.14430527166287963</v>
      </c>
    </row>
    <row r="8" spans="1:7">
      <c r="B8" s="21" t="s">
        <v>330</v>
      </c>
      <c r="C8" s="43" t="s">
        <v>4993</v>
      </c>
      <c r="D8" s="24">
        <v>9.8862641799999977</v>
      </c>
      <c r="E8" s="24">
        <v>4.7853699999999999E-2</v>
      </c>
      <c r="F8" s="24">
        <v>9.934117879999997</v>
      </c>
      <c r="G8" s="24">
        <v>0.12591642730543351</v>
      </c>
    </row>
    <row r="9" spans="1:7">
      <c r="B9" s="21" t="s">
        <v>330</v>
      </c>
      <c r="C9" s="43" t="s">
        <v>4994</v>
      </c>
      <c r="D9" s="24">
        <v>1.94907404</v>
      </c>
      <c r="E9" s="24">
        <v>1.3804904700000005</v>
      </c>
      <c r="F9" s="24">
        <v>3.3295645100000004</v>
      </c>
      <c r="G9" s="24">
        <v>4.2202727272465837E-2</v>
      </c>
    </row>
    <row r="10" spans="1:7">
      <c r="B10" s="21" t="s">
        <v>330</v>
      </c>
      <c r="C10" s="43" t="s">
        <v>4995</v>
      </c>
      <c r="D10" s="24">
        <v>513.64129664000006</v>
      </c>
      <c r="E10" s="24">
        <v>25.039335849999993</v>
      </c>
      <c r="F10" s="24">
        <v>538.68063249000011</v>
      </c>
      <c r="G10" s="24">
        <v>6.8278574425142677</v>
      </c>
    </row>
    <row r="11" spans="1:7">
      <c r="B11" s="21" t="s">
        <v>4996</v>
      </c>
      <c r="C11" s="22" t="s">
        <v>330</v>
      </c>
      <c r="D11" s="22">
        <v>304.16639885000001</v>
      </c>
      <c r="E11" s="22">
        <v>0</v>
      </c>
      <c r="F11" s="22">
        <v>304.16639885000001</v>
      </c>
      <c r="G11" s="22">
        <v>3.8553545178539332</v>
      </c>
    </row>
    <row r="12" spans="1:7">
      <c r="B12" s="21" t="s">
        <v>330</v>
      </c>
      <c r="C12" s="43" t="s">
        <v>4997</v>
      </c>
      <c r="D12" s="24">
        <v>0.13332142999999999</v>
      </c>
      <c r="E12" s="24">
        <v>0</v>
      </c>
      <c r="F12" s="24">
        <v>0.13332142999999999</v>
      </c>
      <c r="G12" s="24">
        <v>1.6898690303090551E-3</v>
      </c>
    </row>
    <row r="13" spans="1:7">
      <c r="B13" s="21" t="s">
        <v>330</v>
      </c>
      <c r="C13" s="43" t="s">
        <v>4998</v>
      </c>
      <c r="D13" s="24">
        <v>304.03307741999998</v>
      </c>
      <c r="E13" s="24">
        <v>0</v>
      </c>
      <c r="F13" s="24">
        <v>304.03307741999998</v>
      </c>
      <c r="G13" s="24">
        <v>3.8536646488236235</v>
      </c>
    </row>
    <row r="14" spans="1:7">
      <c r="B14" s="21" t="s">
        <v>4999</v>
      </c>
      <c r="C14" s="22" t="s">
        <v>330</v>
      </c>
      <c r="D14" s="22">
        <v>98.955276480000009</v>
      </c>
      <c r="E14" s="22">
        <v>14.192138949999999</v>
      </c>
      <c r="F14" s="22">
        <v>113.14741543</v>
      </c>
      <c r="G14" s="22">
        <v>1.434160383628273</v>
      </c>
    </row>
    <row r="15" spans="1:7">
      <c r="B15" s="21" t="s">
        <v>330</v>
      </c>
      <c r="C15" s="43" t="s">
        <v>5000</v>
      </c>
      <c r="D15" s="24">
        <v>26.110805249999999</v>
      </c>
      <c r="E15" s="24">
        <v>0.38459111000000001</v>
      </c>
      <c r="F15" s="24">
        <v>26.495396359999997</v>
      </c>
      <c r="G15" s="24">
        <v>0.33583310465937299</v>
      </c>
    </row>
    <row r="16" spans="1:7">
      <c r="B16" s="21" t="s">
        <v>330</v>
      </c>
      <c r="C16" s="43" t="s">
        <v>4997</v>
      </c>
      <c r="D16" s="24">
        <v>6.4336941099999994</v>
      </c>
      <c r="E16" s="24">
        <v>0.95693320999999998</v>
      </c>
      <c r="F16" s="24">
        <v>7.3906273199999992</v>
      </c>
      <c r="G16" s="24">
        <v>9.367730471105816E-2</v>
      </c>
    </row>
    <row r="17" spans="2:7">
      <c r="B17" s="21" t="s">
        <v>330</v>
      </c>
      <c r="C17" s="43" t="s">
        <v>5001</v>
      </c>
      <c r="D17" s="24">
        <v>21.993456989999999</v>
      </c>
      <c r="E17" s="24">
        <v>12.359945889999999</v>
      </c>
      <c r="F17" s="24">
        <v>34.353402879999997</v>
      </c>
      <c r="G17" s="24">
        <v>0.43543451051074011</v>
      </c>
    </row>
    <row r="18" spans="2:7">
      <c r="B18" s="21" t="s">
        <v>330</v>
      </c>
      <c r="C18" s="43" t="s">
        <v>5002</v>
      </c>
      <c r="D18" s="24">
        <v>8.9623492200000001</v>
      </c>
      <c r="E18" s="24">
        <v>0.29012791999999998</v>
      </c>
      <c r="F18" s="24">
        <v>9.2524771399999999</v>
      </c>
      <c r="G18" s="24">
        <v>0.11727652915610416</v>
      </c>
    </row>
    <row r="19" spans="2:7">
      <c r="B19" s="21" t="s">
        <v>330</v>
      </c>
      <c r="C19" s="43" t="s">
        <v>5003</v>
      </c>
      <c r="D19" s="24">
        <v>4.4840642900000001</v>
      </c>
      <c r="E19" s="24">
        <v>2.3591280000000003E-2</v>
      </c>
      <c r="F19" s="24">
        <v>4.5076555699999998</v>
      </c>
      <c r="G19" s="24">
        <v>5.7135207348459373E-2</v>
      </c>
    </row>
    <row r="20" spans="2:7">
      <c r="B20" s="21" t="s">
        <v>330</v>
      </c>
      <c r="C20" s="43" t="s">
        <v>5004</v>
      </c>
      <c r="D20" s="24">
        <v>3.4555765900000002</v>
      </c>
      <c r="E20" s="24">
        <v>0.17694954000000002</v>
      </c>
      <c r="F20" s="24">
        <v>3.63252613</v>
      </c>
      <c r="G20" s="24">
        <v>4.6042811038521009E-2</v>
      </c>
    </row>
    <row r="21" spans="2:7">
      <c r="B21" s="21" t="s">
        <v>330</v>
      </c>
      <c r="C21" s="43" t="s">
        <v>5005</v>
      </c>
      <c r="D21" s="24">
        <v>14.935594960000001</v>
      </c>
      <c r="E21" s="24">
        <v>0</v>
      </c>
      <c r="F21" s="24">
        <v>14.935594960000001</v>
      </c>
      <c r="G21" s="24">
        <v>0.18931089602132245</v>
      </c>
    </row>
    <row r="22" spans="2:7">
      <c r="B22" s="21" t="s">
        <v>330</v>
      </c>
      <c r="C22" s="43" t="s">
        <v>5006</v>
      </c>
      <c r="D22" s="24">
        <v>8.3814920399999995</v>
      </c>
      <c r="E22" s="24">
        <v>0</v>
      </c>
      <c r="F22" s="24">
        <v>8.3814920399999995</v>
      </c>
      <c r="G22" s="24">
        <v>0.10623666297442103</v>
      </c>
    </row>
    <row r="23" spans="2:7">
      <c r="B23" s="21" t="s">
        <v>330</v>
      </c>
      <c r="C23" s="43" t="s">
        <v>5007</v>
      </c>
      <c r="D23" s="24">
        <v>0.13771079999999999</v>
      </c>
      <c r="E23" s="24">
        <v>0</v>
      </c>
      <c r="F23" s="24">
        <v>0.13771079999999999</v>
      </c>
      <c r="G23" s="24">
        <v>1.7455049503975787E-3</v>
      </c>
    </row>
    <row r="24" spans="2:7">
      <c r="B24" s="21" t="s">
        <v>330</v>
      </c>
      <c r="C24" s="43" t="s">
        <v>5008</v>
      </c>
      <c r="D24" s="24">
        <v>0.44048182000000002</v>
      </c>
      <c r="E24" s="24">
        <v>0</v>
      </c>
      <c r="F24" s="24">
        <v>0.44048182000000002</v>
      </c>
      <c r="G24" s="24">
        <v>5.5831728329959248E-3</v>
      </c>
    </row>
    <row r="25" spans="2:7">
      <c r="B25" s="21" t="s">
        <v>330</v>
      </c>
      <c r="C25" s="43" t="s">
        <v>5009</v>
      </c>
      <c r="D25" s="24">
        <v>0.73937759999999997</v>
      </c>
      <c r="E25" s="24">
        <v>0</v>
      </c>
      <c r="F25" s="24">
        <v>0.73937759999999997</v>
      </c>
      <c r="G25" s="24">
        <v>9.37172147001601E-3</v>
      </c>
    </row>
    <row r="26" spans="2:7">
      <c r="B26" s="21" t="s">
        <v>330</v>
      </c>
      <c r="C26" s="43" t="s">
        <v>5010</v>
      </c>
      <c r="D26" s="24">
        <v>0.54924874999999995</v>
      </c>
      <c r="E26" s="24">
        <v>0</v>
      </c>
      <c r="F26" s="24">
        <v>0.54924874999999995</v>
      </c>
      <c r="G26" s="24">
        <v>6.9618099097869014E-3</v>
      </c>
    </row>
    <row r="27" spans="2:7">
      <c r="B27" s="21" t="s">
        <v>330</v>
      </c>
      <c r="C27" s="43" t="s">
        <v>5011</v>
      </c>
      <c r="D27" s="24">
        <v>2.3314240600000002</v>
      </c>
      <c r="E27" s="24">
        <v>0</v>
      </c>
      <c r="F27" s="24">
        <v>2.3314240600000002</v>
      </c>
      <c r="G27" s="24">
        <v>2.9551148045077236E-2</v>
      </c>
    </row>
    <row r="28" spans="2:7">
      <c r="B28" s="21" t="s">
        <v>1188</v>
      </c>
      <c r="C28" s="22" t="s">
        <v>330</v>
      </c>
      <c r="D28" s="22">
        <v>259.80101643</v>
      </c>
      <c r="E28" s="22">
        <v>27.555087</v>
      </c>
      <c r="F28" s="22">
        <v>287.35610343000002</v>
      </c>
      <c r="G28" s="22">
        <v>3.6422815136069477</v>
      </c>
    </row>
    <row r="29" spans="2:7">
      <c r="B29" s="21" t="s">
        <v>330</v>
      </c>
      <c r="C29" s="43" t="s">
        <v>5000</v>
      </c>
      <c r="D29" s="24">
        <v>3.5994698500000002</v>
      </c>
      <c r="E29" s="24">
        <v>3.0071290000000001E-2</v>
      </c>
      <c r="F29" s="24">
        <v>3.6295411400000002</v>
      </c>
      <c r="G29" s="24">
        <v>4.6004975844608206E-2</v>
      </c>
    </row>
    <row r="30" spans="2:7">
      <c r="B30" s="21" t="s">
        <v>330</v>
      </c>
      <c r="C30" s="43" t="s">
        <v>4997</v>
      </c>
      <c r="D30" s="24">
        <v>0.77818957999999994</v>
      </c>
      <c r="E30" s="24">
        <v>0.27666196999999998</v>
      </c>
      <c r="F30" s="24">
        <v>1.05485155</v>
      </c>
      <c r="G30" s="24">
        <v>1.3370400886927961E-2</v>
      </c>
    </row>
    <row r="31" spans="2:7">
      <c r="B31" s="21" t="s">
        <v>330</v>
      </c>
      <c r="C31" s="43" t="s">
        <v>5012</v>
      </c>
      <c r="D31" s="24">
        <v>233.71118202000002</v>
      </c>
      <c r="E31" s="24">
        <v>4.0053289999999997</v>
      </c>
      <c r="F31" s="24">
        <v>237.71651102000001</v>
      </c>
      <c r="G31" s="24">
        <v>3.0130922685559201</v>
      </c>
    </row>
    <row r="32" spans="2:7">
      <c r="B32" s="21" t="s">
        <v>330</v>
      </c>
      <c r="C32" s="43" t="s">
        <v>5013</v>
      </c>
      <c r="D32" s="24">
        <v>21.71217498</v>
      </c>
      <c r="E32" s="24">
        <v>23.243024739999999</v>
      </c>
      <c r="F32" s="24">
        <v>44.955199719999996</v>
      </c>
      <c r="G32" s="24">
        <v>0.56981386831949155</v>
      </c>
    </row>
    <row r="33" spans="2:7">
      <c r="B33" s="21" t="s">
        <v>69</v>
      </c>
      <c r="C33" s="22" t="s">
        <v>330</v>
      </c>
      <c r="D33" s="22">
        <v>75.816809219999996</v>
      </c>
      <c r="E33" s="22">
        <v>90.20311688999999</v>
      </c>
      <c r="F33" s="22">
        <v>166.01992611</v>
      </c>
      <c r="G33" s="22">
        <v>2.1043273504303599</v>
      </c>
    </row>
    <row r="34" spans="2:7">
      <c r="B34" s="21" t="s">
        <v>330</v>
      </c>
      <c r="C34" s="43" t="s">
        <v>5000</v>
      </c>
      <c r="D34" s="24">
        <v>0.34899864000000003</v>
      </c>
      <c r="E34" s="24">
        <v>0.44267800000000002</v>
      </c>
      <c r="F34" s="24">
        <v>0.79167664000000004</v>
      </c>
      <c r="G34" s="24">
        <v>1.0034619610329197E-2</v>
      </c>
    </row>
    <row r="35" spans="2:7">
      <c r="B35" s="21" t="s">
        <v>330</v>
      </c>
      <c r="C35" s="43" t="s">
        <v>4997</v>
      </c>
      <c r="D35" s="24">
        <v>1.4338999999999999E-2</v>
      </c>
      <c r="E35" s="24">
        <v>0.99591399999999997</v>
      </c>
      <c r="F35" s="24">
        <v>1.0102530000000001</v>
      </c>
      <c r="G35" s="24">
        <v>1.2805107607057727E-2</v>
      </c>
    </row>
    <row r="36" spans="2:7">
      <c r="B36" s="21" t="s">
        <v>330</v>
      </c>
      <c r="C36" s="43" t="s">
        <v>5014</v>
      </c>
      <c r="D36" s="24">
        <v>37.306740909999995</v>
      </c>
      <c r="E36" s="24">
        <v>85.440492989999996</v>
      </c>
      <c r="F36" s="24">
        <v>122.7472339</v>
      </c>
      <c r="G36" s="24">
        <v>1.5558395160006293</v>
      </c>
    </row>
    <row r="37" spans="2:7">
      <c r="B37" s="21" t="s">
        <v>330</v>
      </c>
      <c r="C37" s="43" t="s">
        <v>5015</v>
      </c>
      <c r="D37" s="24">
        <v>38.146730670000004</v>
      </c>
      <c r="E37" s="24">
        <v>3.3240319</v>
      </c>
      <c r="F37" s="24">
        <v>41.470762570000005</v>
      </c>
      <c r="G37" s="24">
        <v>0.52564810721234367</v>
      </c>
    </row>
    <row r="38" spans="2:7">
      <c r="B38" s="21" t="s">
        <v>5016</v>
      </c>
      <c r="C38" s="22" t="s">
        <v>330</v>
      </c>
      <c r="D38" s="22">
        <v>13.69417163</v>
      </c>
      <c r="E38" s="22">
        <v>1.1868781600000002</v>
      </c>
      <c r="F38" s="22">
        <v>14.88104979</v>
      </c>
      <c r="G38" s="22">
        <v>0.18861952784790917</v>
      </c>
    </row>
    <row r="39" spans="2:7">
      <c r="B39" s="21" t="s">
        <v>330</v>
      </c>
      <c r="C39" s="43" t="s">
        <v>422</v>
      </c>
      <c r="D39" s="24">
        <v>13.15387542</v>
      </c>
      <c r="E39" s="24">
        <v>0</v>
      </c>
      <c r="F39" s="24">
        <v>13.15387542</v>
      </c>
      <c r="G39" s="24">
        <v>0.16672733483882912</v>
      </c>
    </row>
    <row r="40" spans="2:7">
      <c r="B40" s="21" t="s">
        <v>330</v>
      </c>
      <c r="C40" s="43" t="s">
        <v>5017</v>
      </c>
      <c r="D40" s="24">
        <v>0.54029620999999994</v>
      </c>
      <c r="E40" s="24">
        <v>1.1868781600000002</v>
      </c>
      <c r="F40" s="24">
        <v>1.7271743700000002</v>
      </c>
      <c r="G40" s="24">
        <v>2.189219300908004E-2</v>
      </c>
    </row>
    <row r="41" spans="2:7">
      <c r="B41" s="21" t="s">
        <v>5018</v>
      </c>
      <c r="C41" s="22" t="s">
        <v>330</v>
      </c>
      <c r="D41" s="22">
        <v>84.385596079999999</v>
      </c>
      <c r="E41" s="22">
        <v>34.749129979999985</v>
      </c>
      <c r="F41" s="22">
        <v>119.13472605999998</v>
      </c>
      <c r="G41" s="22">
        <v>1.5100504397766144</v>
      </c>
    </row>
    <row r="42" spans="2:7">
      <c r="B42" s="21" t="s">
        <v>330</v>
      </c>
      <c r="C42" s="43" t="s">
        <v>5000</v>
      </c>
      <c r="D42" s="24">
        <v>3.6285000000000002E-3</v>
      </c>
      <c r="E42" s="24">
        <v>0</v>
      </c>
      <c r="F42" s="24">
        <v>3.6285000000000002E-3</v>
      </c>
      <c r="G42" s="24">
        <v>4.5991779239664677E-5</v>
      </c>
    </row>
    <row r="43" spans="2:7">
      <c r="B43" s="21" t="s">
        <v>330</v>
      </c>
      <c r="C43" s="43" t="s">
        <v>3268</v>
      </c>
      <c r="D43" s="24">
        <v>26.684640539999997</v>
      </c>
      <c r="E43" s="24">
        <v>0.34383574</v>
      </c>
      <c r="F43" s="24">
        <v>27.028476279999996</v>
      </c>
      <c r="G43" s="24">
        <v>0.34258997223488302</v>
      </c>
    </row>
    <row r="44" spans="2:7">
      <c r="B44" s="21" t="s">
        <v>330</v>
      </c>
      <c r="C44" s="43" t="s">
        <v>5019</v>
      </c>
      <c r="D44" s="24">
        <v>1.78260375</v>
      </c>
      <c r="E44" s="24">
        <v>0.47656930000000003</v>
      </c>
      <c r="F44" s="24">
        <v>2.2591730500000002</v>
      </c>
      <c r="G44" s="24">
        <v>2.8635355706159552E-2</v>
      </c>
    </row>
    <row r="45" spans="2:7">
      <c r="B45" s="21" t="s">
        <v>330</v>
      </c>
      <c r="C45" s="43" t="s">
        <v>5020</v>
      </c>
      <c r="D45" s="24">
        <v>55.914723289999998</v>
      </c>
      <c r="E45" s="24">
        <v>33.928724939999988</v>
      </c>
      <c r="F45" s="24">
        <v>89.843448229999979</v>
      </c>
      <c r="G45" s="24">
        <v>1.138779120056332</v>
      </c>
    </row>
    <row r="46" spans="2:7">
      <c r="B46" s="21" t="s">
        <v>5021</v>
      </c>
      <c r="C46" s="22" t="s">
        <v>330</v>
      </c>
      <c r="D46" s="22">
        <v>87.392225710000005</v>
      </c>
      <c r="E46" s="22">
        <v>9.3885345599999965</v>
      </c>
      <c r="F46" s="22">
        <v>96.780760270000002</v>
      </c>
      <c r="G46" s="22">
        <v>1.2267105859128427</v>
      </c>
    </row>
    <row r="47" spans="2:7">
      <c r="B47" s="21" t="s">
        <v>330</v>
      </c>
      <c r="C47" s="43" t="s">
        <v>3027</v>
      </c>
      <c r="D47" s="24">
        <v>77.412979800000002</v>
      </c>
      <c r="E47" s="24">
        <v>9.3885345599999965</v>
      </c>
      <c r="F47" s="24">
        <v>86.801514359999999</v>
      </c>
      <c r="G47" s="24">
        <v>1.1002221540894868</v>
      </c>
    </row>
    <row r="48" spans="2:7">
      <c r="B48" s="21" t="s">
        <v>330</v>
      </c>
      <c r="C48" s="43" t="s">
        <v>5022</v>
      </c>
      <c r="D48" s="24">
        <v>9.9792459099999995</v>
      </c>
      <c r="E48" s="24">
        <v>0</v>
      </c>
      <c r="F48" s="24">
        <v>9.9792459099999995</v>
      </c>
      <c r="G48" s="24">
        <v>0.12648843182335581</v>
      </c>
    </row>
    <row r="49" spans="2:7">
      <c r="B49" s="21" t="s">
        <v>5023</v>
      </c>
      <c r="C49" s="22" t="s">
        <v>330</v>
      </c>
      <c r="D49" s="22">
        <v>121.90779635999999</v>
      </c>
      <c r="E49" s="22">
        <v>346.96837450000015</v>
      </c>
      <c r="F49" s="22">
        <v>468.87617086000012</v>
      </c>
      <c r="G49" s="22">
        <v>5.9430754694591217</v>
      </c>
    </row>
    <row r="50" spans="2:7">
      <c r="B50" s="21" t="s">
        <v>330</v>
      </c>
      <c r="C50" s="43" t="s">
        <v>5000</v>
      </c>
      <c r="D50" s="24">
        <v>1.90618983</v>
      </c>
      <c r="E50" s="24">
        <v>5.4999229199999995</v>
      </c>
      <c r="F50" s="24">
        <v>7.4061127499999992</v>
      </c>
      <c r="G50" s="24">
        <v>9.3873584848302563E-2</v>
      </c>
    </row>
    <row r="51" spans="2:7">
      <c r="B51" s="21" t="s">
        <v>330</v>
      </c>
      <c r="C51" s="43" t="s">
        <v>4997</v>
      </c>
      <c r="D51" s="24">
        <v>0.26457165999999999</v>
      </c>
      <c r="E51" s="24">
        <v>0</v>
      </c>
      <c r="F51" s="24">
        <v>0.26457165999999999</v>
      </c>
      <c r="G51" s="24">
        <v>3.3534852913853167E-3</v>
      </c>
    </row>
    <row r="52" spans="2:7">
      <c r="B52" s="21" t="s">
        <v>330</v>
      </c>
      <c r="C52" s="43" t="s">
        <v>5024</v>
      </c>
      <c r="D52" s="24">
        <v>105.75191569999998</v>
      </c>
      <c r="E52" s="24">
        <v>300.46447829000016</v>
      </c>
      <c r="F52" s="24">
        <v>406.21639399000014</v>
      </c>
      <c r="G52" s="24">
        <v>5.1488534424474954</v>
      </c>
    </row>
    <row r="53" spans="2:7">
      <c r="B53" s="21" t="s">
        <v>330</v>
      </c>
      <c r="C53" s="43" t="s">
        <v>5025</v>
      </c>
      <c r="D53" s="24">
        <v>13.985119169999999</v>
      </c>
      <c r="E53" s="24">
        <v>41.00397328999999</v>
      </c>
      <c r="F53" s="24">
        <v>54.989092459999988</v>
      </c>
      <c r="G53" s="24">
        <v>0.69699495687193846</v>
      </c>
    </row>
    <row r="54" spans="2:7">
      <c r="B54" s="21" t="s">
        <v>5026</v>
      </c>
      <c r="C54" s="22" t="s">
        <v>330</v>
      </c>
      <c r="D54" s="22">
        <v>2850.5413027100003</v>
      </c>
      <c r="E54" s="22">
        <v>341.98578398000006</v>
      </c>
      <c r="F54" s="22">
        <v>3192.52708669</v>
      </c>
      <c r="G54" s="22">
        <v>40.465757472150003</v>
      </c>
    </row>
    <row r="55" spans="2:7">
      <c r="B55" s="21" t="s">
        <v>330</v>
      </c>
      <c r="C55" s="43" t="s">
        <v>5027</v>
      </c>
      <c r="D55" s="24">
        <v>159.25851084000001</v>
      </c>
      <c r="E55" s="24">
        <v>0</v>
      </c>
      <c r="F55" s="24">
        <v>159.25851084000001</v>
      </c>
      <c r="G55" s="24">
        <v>2.018625402395211</v>
      </c>
    </row>
    <row r="56" spans="2:7">
      <c r="B56" s="21" t="s">
        <v>330</v>
      </c>
      <c r="C56" s="43" t="s">
        <v>5028</v>
      </c>
      <c r="D56" s="24">
        <v>1223.6426560299999</v>
      </c>
      <c r="E56" s="24">
        <v>331.28355321000004</v>
      </c>
      <c r="F56" s="24">
        <v>1554.9262092399999</v>
      </c>
      <c r="G56" s="24">
        <v>19.708921854577572</v>
      </c>
    </row>
    <row r="57" spans="2:7">
      <c r="B57" s="21" t="s">
        <v>330</v>
      </c>
      <c r="C57" s="43" t="s">
        <v>5029</v>
      </c>
      <c r="D57" s="24">
        <v>21.601757460000002</v>
      </c>
      <c r="E57" s="24">
        <v>10.70223077</v>
      </c>
      <c r="F57" s="24">
        <v>32.303988230000002</v>
      </c>
      <c r="G57" s="24">
        <v>0.40945787384177651</v>
      </c>
    </row>
    <row r="58" spans="2:7">
      <c r="B58" s="21" t="s">
        <v>330</v>
      </c>
      <c r="C58" s="43" t="s">
        <v>5030</v>
      </c>
      <c r="D58" s="24">
        <v>1446.03837838</v>
      </c>
      <c r="E58" s="24">
        <v>0</v>
      </c>
      <c r="F58" s="24">
        <v>1446.03837838</v>
      </c>
      <c r="G58" s="24">
        <v>18.328752341335445</v>
      </c>
    </row>
    <row r="59" spans="2:7">
      <c r="B59" s="21" t="s">
        <v>5031</v>
      </c>
      <c r="C59" s="22" t="s">
        <v>330</v>
      </c>
      <c r="D59" s="22">
        <v>1.0554683999999999</v>
      </c>
      <c r="E59" s="22">
        <v>0.71416097999999995</v>
      </c>
      <c r="F59" s="22">
        <v>1.7696293799999998</v>
      </c>
      <c r="G59" s="22">
        <v>2.2430316599417022E-2</v>
      </c>
    </row>
    <row r="60" spans="2:7">
      <c r="B60" s="21" t="s">
        <v>330</v>
      </c>
      <c r="C60" s="43" t="s">
        <v>1174</v>
      </c>
      <c r="D60" s="24">
        <v>1.0554683999999999</v>
      </c>
      <c r="E60" s="24">
        <v>0.71416097999999995</v>
      </c>
      <c r="F60" s="24">
        <v>1.7696293799999998</v>
      </c>
      <c r="G60" s="24">
        <v>2.2430316599417022E-2</v>
      </c>
    </row>
    <row r="61" spans="2:7">
      <c r="B61" s="21" t="s">
        <v>5032</v>
      </c>
      <c r="C61" s="22" t="s">
        <v>330</v>
      </c>
      <c r="D61" s="22">
        <v>0.65028993999999996</v>
      </c>
      <c r="E61" s="22">
        <v>0.69504180999999998</v>
      </c>
      <c r="F61" s="22">
        <v>1.3453317499999999</v>
      </c>
      <c r="G61" s="22">
        <v>1.7052280790991248E-2</v>
      </c>
    </row>
    <row r="62" spans="2:7">
      <c r="B62" s="21" t="s">
        <v>330</v>
      </c>
      <c r="C62" s="43" t="s">
        <v>5032</v>
      </c>
      <c r="D62" s="24">
        <v>0.65028993999999996</v>
      </c>
      <c r="E62" s="24">
        <v>0.69504180999999998</v>
      </c>
      <c r="F62" s="24">
        <v>1.3453317499999999</v>
      </c>
      <c r="G62" s="24">
        <v>1.7052280790991248E-2</v>
      </c>
    </row>
    <row r="63" spans="2:7">
      <c r="B63" s="21" t="s">
        <v>5033</v>
      </c>
      <c r="C63" s="22" t="s">
        <v>330</v>
      </c>
      <c r="D63" s="22">
        <v>16.821159099999999</v>
      </c>
      <c r="E63" s="22">
        <v>40.935989809999995</v>
      </c>
      <c r="F63" s="22">
        <v>57.757148909999998</v>
      </c>
      <c r="G63" s="22">
        <v>0.73208048565003703</v>
      </c>
    </row>
    <row r="64" spans="2:7">
      <c r="B64" s="21" t="s">
        <v>330</v>
      </c>
      <c r="C64" s="43" t="s">
        <v>5000</v>
      </c>
      <c r="D64" s="24">
        <v>5.0138105499999996</v>
      </c>
      <c r="E64" s="24">
        <v>27.797199189999994</v>
      </c>
      <c r="F64" s="24">
        <v>32.811009739999996</v>
      </c>
      <c r="G64" s="24">
        <v>0.41588444717998269</v>
      </c>
    </row>
    <row r="65" spans="2:7">
      <c r="B65" s="21" t="s">
        <v>330</v>
      </c>
      <c r="C65" s="43" t="s">
        <v>5034</v>
      </c>
      <c r="D65" s="24">
        <v>6.2715266899999991</v>
      </c>
      <c r="E65" s="24">
        <v>1.0276986699999999</v>
      </c>
      <c r="F65" s="24">
        <v>7.2992253599999994</v>
      </c>
      <c r="G65" s="24">
        <v>9.2518771221629298E-2</v>
      </c>
    </row>
    <row r="66" spans="2:7">
      <c r="B66" s="21" t="s">
        <v>330</v>
      </c>
      <c r="C66" s="43" t="s">
        <v>5035</v>
      </c>
      <c r="D66" s="24">
        <v>5.5358218600000004</v>
      </c>
      <c r="E66" s="24">
        <v>12.11109195</v>
      </c>
      <c r="F66" s="24">
        <v>17.646913810000001</v>
      </c>
      <c r="G66" s="24">
        <v>0.22367726724842493</v>
      </c>
    </row>
    <row r="67" spans="2:7">
      <c r="B67" s="21" t="s">
        <v>68</v>
      </c>
      <c r="C67" s="22" t="s">
        <v>330</v>
      </c>
      <c r="D67" s="22">
        <v>10.5996968</v>
      </c>
      <c r="E67" s="22">
        <v>49.794386000000003</v>
      </c>
      <c r="F67" s="22">
        <v>60.394082800000007</v>
      </c>
      <c r="G67" s="22">
        <v>0.76550401640337051</v>
      </c>
    </row>
    <row r="68" spans="2:7">
      <c r="B68" s="21" t="s">
        <v>330</v>
      </c>
      <c r="C68" s="43" t="s">
        <v>68</v>
      </c>
      <c r="D68" s="24">
        <v>10.5996968</v>
      </c>
      <c r="E68" s="24">
        <v>49.794386000000003</v>
      </c>
      <c r="F68" s="24">
        <v>60.394082800000007</v>
      </c>
      <c r="G68" s="24">
        <v>0.76550401640337051</v>
      </c>
    </row>
    <row r="69" spans="2:7">
      <c r="B69" s="21" t="s">
        <v>5036</v>
      </c>
      <c r="C69" s="22" t="s">
        <v>330</v>
      </c>
      <c r="D69" s="22">
        <v>1.7666233299999998</v>
      </c>
      <c r="E69" s="22">
        <v>13.447161489999999</v>
      </c>
      <c r="F69" s="22">
        <v>15.213784819999999</v>
      </c>
      <c r="G69" s="22">
        <v>0.1928369940309223</v>
      </c>
    </row>
    <row r="70" spans="2:7">
      <c r="B70" s="21" t="s">
        <v>330</v>
      </c>
      <c r="C70" s="43" t="s">
        <v>5037</v>
      </c>
      <c r="D70" s="24">
        <v>3.4200000000000001E-2</v>
      </c>
      <c r="E70" s="24">
        <v>13.433978439999999</v>
      </c>
      <c r="F70" s="24">
        <v>13.468178439999999</v>
      </c>
      <c r="G70" s="24">
        <v>0.17071117254316973</v>
      </c>
    </row>
    <row r="71" spans="2:7">
      <c r="B71" s="21" t="s">
        <v>330</v>
      </c>
      <c r="C71" s="43" t="s">
        <v>5038</v>
      </c>
      <c r="D71" s="24">
        <v>1.7324233299999998</v>
      </c>
      <c r="E71" s="24">
        <v>1.318305E-2</v>
      </c>
      <c r="F71" s="24">
        <v>1.7456063799999999</v>
      </c>
      <c r="G71" s="24">
        <v>2.2125821487752571E-2</v>
      </c>
    </row>
    <row r="72" spans="2:7">
      <c r="B72" s="21" t="s">
        <v>5039</v>
      </c>
      <c r="C72" s="22" t="s">
        <v>330</v>
      </c>
      <c r="D72" s="22">
        <v>442.09807176999999</v>
      </c>
      <c r="E72" s="22">
        <v>1828.1054412999997</v>
      </c>
      <c r="F72" s="22">
        <v>2270.2035130699996</v>
      </c>
      <c r="G72" s="22">
        <v>28.775168472433961</v>
      </c>
    </row>
    <row r="73" spans="2:7">
      <c r="B73" s="21" t="s">
        <v>330</v>
      </c>
      <c r="C73" s="43" t="s">
        <v>5039</v>
      </c>
      <c r="D73" s="24">
        <v>442.09807176999999</v>
      </c>
      <c r="E73" s="24">
        <v>1828.1054412999997</v>
      </c>
      <c r="F73" s="24">
        <v>2270.2035130699996</v>
      </c>
      <c r="G73" s="24">
        <v>28.775168472433961</v>
      </c>
    </row>
    <row r="74" spans="2:7">
      <c r="B74" s="21" t="s">
        <v>5040</v>
      </c>
      <c r="C74" s="22" t="s">
        <v>330</v>
      </c>
      <c r="D74" s="22">
        <v>0</v>
      </c>
      <c r="E74" s="22">
        <v>53.720180219999996</v>
      </c>
      <c r="F74" s="22">
        <v>53.720180219999996</v>
      </c>
      <c r="G74" s="22">
        <v>0.68091130477972739</v>
      </c>
    </row>
    <row r="75" spans="2:7">
      <c r="B75" s="21" t="s">
        <v>330</v>
      </c>
      <c r="C75" s="43" t="s">
        <v>5040</v>
      </c>
      <c r="D75" s="24">
        <v>0</v>
      </c>
      <c r="E75" s="24">
        <v>53.720180219999996</v>
      </c>
      <c r="F75" s="24">
        <v>53.720180219999996</v>
      </c>
      <c r="G75" s="24">
        <v>0.68091130477972739</v>
      </c>
    </row>
    <row r="76" spans="2:7">
      <c r="B76" s="21" t="s">
        <v>5041</v>
      </c>
      <c r="C76" s="22" t="s">
        <v>330</v>
      </c>
      <c r="D76" s="22">
        <v>0.49332218</v>
      </c>
      <c r="E76" s="22">
        <v>5.8010345700000006</v>
      </c>
      <c r="F76" s="22">
        <v>6.2943567500000004</v>
      </c>
      <c r="G76" s="22">
        <v>7.978191156171785E-2</v>
      </c>
    </row>
    <row r="77" spans="2:7">
      <c r="B77" s="21" t="s">
        <v>330</v>
      </c>
      <c r="C77" s="43" t="s">
        <v>5041</v>
      </c>
      <c r="D77" s="24">
        <v>0.49332218</v>
      </c>
      <c r="E77" s="24">
        <v>5.8010345700000006</v>
      </c>
      <c r="F77" s="24">
        <v>6.2943567500000004</v>
      </c>
      <c r="G77" s="24">
        <v>7.978191156171785E-2</v>
      </c>
    </row>
    <row r="78" spans="2:7">
      <c r="B78" s="21" t="s">
        <v>5042</v>
      </c>
      <c r="C78" s="22" t="s">
        <v>330</v>
      </c>
      <c r="D78" s="22">
        <v>20.755683940000004</v>
      </c>
      <c r="E78" s="22">
        <v>63.9476704</v>
      </c>
      <c r="F78" s="22">
        <v>84.703354340000004</v>
      </c>
      <c r="G78" s="22">
        <v>1.0736276625780277</v>
      </c>
    </row>
    <row r="79" spans="2:7">
      <c r="B79" s="21" t="s">
        <v>330</v>
      </c>
      <c r="C79" s="43" t="s">
        <v>5042</v>
      </c>
      <c r="D79" s="24">
        <v>20.755683940000004</v>
      </c>
      <c r="E79" s="24">
        <v>63.9476704</v>
      </c>
      <c r="F79" s="24">
        <v>84.703354340000004</v>
      </c>
      <c r="G79" s="24">
        <v>1.0736276625780277</v>
      </c>
    </row>
    <row r="80" spans="2:7">
      <c r="B80" s="21" t="s">
        <v>5043</v>
      </c>
      <c r="C80" s="22" t="s">
        <v>330</v>
      </c>
      <c r="D80" s="22">
        <v>11.1962495</v>
      </c>
      <c r="E80" s="22">
        <v>0.63693859000000008</v>
      </c>
      <c r="F80" s="22">
        <v>11.83318809</v>
      </c>
      <c r="G80" s="22">
        <v>0.14998742575078114</v>
      </c>
    </row>
    <row r="81" spans="2:7">
      <c r="B81" s="21" t="s">
        <v>330</v>
      </c>
      <c r="C81" s="43" t="s">
        <v>5043</v>
      </c>
      <c r="D81" s="24">
        <v>11.1962495</v>
      </c>
      <c r="E81" s="24">
        <v>0.63693859000000008</v>
      </c>
      <c r="F81" s="24">
        <v>11.83318809</v>
      </c>
      <c r="G81" s="24">
        <v>0.14998742575078114</v>
      </c>
    </row>
    <row r="82" spans="2:7">
      <c r="B82" s="841" t="s">
        <v>56</v>
      </c>
      <c r="C82" s="841"/>
      <c r="D82" s="19">
        <v>4932.9028725300013</v>
      </c>
      <c r="E82" s="19">
        <v>2956.5505471600004</v>
      </c>
      <c r="F82" s="19">
        <v>7889.4534196899995</v>
      </c>
      <c r="G82" s="19">
        <v>100</v>
      </c>
    </row>
    <row r="83" spans="2:7" ht="43" customHeight="1">
      <c r="B83" s="763" t="s">
        <v>5044</v>
      </c>
      <c r="C83" s="763"/>
      <c r="D83" s="763"/>
      <c r="E83" s="763"/>
      <c r="F83" s="763"/>
      <c r="G83" s="763"/>
    </row>
    <row r="84" spans="2:7"/>
  </sheetData>
  <mergeCells count="4">
    <mergeCell ref="B4:C5"/>
    <mergeCell ref="B82:C82"/>
    <mergeCell ref="B83:G83"/>
    <mergeCell ref="B3:G3"/>
  </mergeCells>
  <conditionalFormatting sqref="D7:G10">
    <cfRule type="expression" dxfId="21" priority="22">
      <formula>$B7&lt;&gt;""</formula>
    </cfRule>
  </conditionalFormatting>
  <conditionalFormatting sqref="D12:G13">
    <cfRule type="expression" dxfId="20" priority="19">
      <formula>$B12&lt;&gt;""</formula>
    </cfRule>
  </conditionalFormatting>
  <conditionalFormatting sqref="D15:G27">
    <cfRule type="expression" dxfId="19" priority="18">
      <formula>$B15&lt;&gt;""</formula>
    </cfRule>
  </conditionalFormatting>
  <conditionalFormatting sqref="D29:G32">
    <cfRule type="expression" dxfId="18" priority="17">
      <formula>$B29&lt;&gt;""</formula>
    </cfRule>
  </conditionalFormatting>
  <conditionalFormatting sqref="D34:G37">
    <cfRule type="expression" dxfId="17" priority="16">
      <formula>$B34&lt;&gt;""</formula>
    </cfRule>
  </conditionalFormatting>
  <conditionalFormatting sqref="D39:G40">
    <cfRule type="expression" dxfId="16" priority="15">
      <formula>$B39&lt;&gt;""</formula>
    </cfRule>
  </conditionalFormatting>
  <conditionalFormatting sqref="D42:G45">
    <cfRule type="expression" dxfId="15" priority="14">
      <formula>$B42&lt;&gt;""</formula>
    </cfRule>
  </conditionalFormatting>
  <conditionalFormatting sqref="D47:G48">
    <cfRule type="expression" dxfId="14" priority="13">
      <formula>$B47&lt;&gt;""</formula>
    </cfRule>
  </conditionalFormatting>
  <conditionalFormatting sqref="D50:G53">
    <cfRule type="expression" dxfId="13" priority="12">
      <formula>$B50&lt;&gt;""</formula>
    </cfRule>
  </conditionalFormatting>
  <conditionalFormatting sqref="D55:G58">
    <cfRule type="expression" dxfId="12" priority="3">
      <formula>$B55&lt;&gt;""</formula>
    </cfRule>
  </conditionalFormatting>
  <conditionalFormatting sqref="D60:G60">
    <cfRule type="expression" dxfId="11" priority="11">
      <formula>$B60&lt;&gt;""</formula>
    </cfRule>
  </conditionalFormatting>
  <conditionalFormatting sqref="D62:G62">
    <cfRule type="expression" dxfId="10" priority="10">
      <formula>$B62&lt;&gt;""</formula>
    </cfRule>
  </conditionalFormatting>
  <conditionalFormatting sqref="D64:G66">
    <cfRule type="expression" dxfId="9" priority="2">
      <formula>$B64&lt;&gt;""</formula>
    </cfRule>
  </conditionalFormatting>
  <conditionalFormatting sqref="D68:G68">
    <cfRule type="expression" dxfId="8" priority="9">
      <formula>$B68&lt;&gt;""</formula>
    </cfRule>
  </conditionalFormatting>
  <conditionalFormatting sqref="D70:G71">
    <cfRule type="expression" dxfId="7" priority="1">
      <formula>$B70&lt;&gt;""</formula>
    </cfRule>
  </conditionalFormatting>
  <conditionalFormatting sqref="D73:G73">
    <cfRule type="expression" dxfId="6" priority="8">
      <formula>$B73&lt;&gt;""</formula>
    </cfRule>
  </conditionalFormatting>
  <conditionalFormatting sqref="D75:G75">
    <cfRule type="expression" dxfId="5" priority="7">
      <formula>$B75&lt;&gt;""</formula>
    </cfRule>
  </conditionalFormatting>
  <conditionalFormatting sqref="D77:G77">
    <cfRule type="expression" dxfId="4" priority="6">
      <formula>$B77&lt;&gt;""</formula>
    </cfRule>
  </conditionalFormatting>
  <conditionalFormatting sqref="D79:G79">
    <cfRule type="expression" dxfId="3" priority="5">
      <formula>$B79&lt;&gt;""</formula>
    </cfRule>
  </conditionalFormatting>
  <conditionalFormatting sqref="D81:G81">
    <cfRule type="expression" dxfId="2" priority="4">
      <formula>$B81&lt;&gt;""</formula>
    </cfRule>
  </conditionalFormatting>
  <pageMargins left="0.7" right="0.7" top="0.75" bottom="0.75" header="0.3" footer="0.3"/>
  <ignoredErrors>
    <ignoredError sqref="D5:G5" numberStoredAsText="1"/>
  </ignoredErrors>
  <drawing r:id="rId1"/>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2E73E-DA8B-4AEC-9B08-4AB55CF8ED40}">
  <sheetPr codeName="Folha258">
    <tabColor rgb="FF0035BA"/>
  </sheetPr>
  <dimension ref="A1:I31"/>
  <sheetViews>
    <sheetView showGridLines="0" workbookViewId="0">
      <selection activeCell="B3" sqref="B3:F3"/>
    </sheetView>
  </sheetViews>
  <sheetFormatPr baseColWidth="10" defaultColWidth="0" defaultRowHeight="15" zeroHeight="1"/>
  <cols>
    <col min="1" max="1" width="8.6640625" customWidth="1"/>
    <col min="2" max="2" width="2.5" customWidth="1"/>
    <col min="3" max="3" width="3.6640625" customWidth="1"/>
    <col min="4" max="4" width="21.83203125" customWidth="1"/>
    <col min="5" max="6" width="13" customWidth="1"/>
    <col min="7" max="7" width="70.5" customWidth="1"/>
    <col min="8" max="9" width="0" hidden="1" customWidth="1"/>
    <col min="10" max="16384" width="8.6640625" hidden="1"/>
  </cols>
  <sheetData>
    <row r="1" spans="1:6" ht="100" customHeight="1">
      <c r="A1" s="42" t="s">
        <v>50</v>
      </c>
    </row>
    <row r="2" spans="1:6" s="9" customFormat="1" ht="16">
      <c r="B2" s="9" t="s">
        <v>5438</v>
      </c>
    </row>
    <row r="3" spans="1:6" s="10" customFormat="1" ht="12" customHeight="1">
      <c r="B3" s="790" t="s">
        <v>51</v>
      </c>
      <c r="C3" s="790"/>
      <c r="D3" s="790"/>
      <c r="E3" s="790"/>
      <c r="F3" s="790"/>
    </row>
    <row r="4" spans="1:6" ht="20" customHeight="1">
      <c r="B4" s="797" t="s">
        <v>5045</v>
      </c>
      <c r="C4" s="797"/>
      <c r="D4" s="797"/>
      <c r="E4" s="11">
        <v>2023</v>
      </c>
      <c r="F4" s="11" t="s">
        <v>782</v>
      </c>
    </row>
    <row r="5" spans="1:6">
      <c r="B5" s="561" t="s">
        <v>5046</v>
      </c>
      <c r="C5" s="562"/>
      <c r="D5" s="563"/>
      <c r="E5" s="564">
        <v>1592.6582962700004</v>
      </c>
      <c r="F5" s="564">
        <v>20.187181691131407</v>
      </c>
    </row>
    <row r="6" spans="1:6">
      <c r="B6" s="112"/>
      <c r="C6" s="181" t="s">
        <v>5047</v>
      </c>
      <c r="D6" s="565"/>
      <c r="E6" s="566">
        <v>53.368666349999991</v>
      </c>
      <c r="F6" s="566">
        <v>0.6764558139960094</v>
      </c>
    </row>
    <row r="7" spans="1:6">
      <c r="B7" s="567"/>
      <c r="C7" s="181" t="s">
        <v>5048</v>
      </c>
      <c r="D7" s="568"/>
      <c r="E7" s="566">
        <v>504.14101999000007</v>
      </c>
      <c r="F7" s="566">
        <v>6.3900626972686947</v>
      </c>
    </row>
    <row r="8" spans="1:6">
      <c r="B8" s="567"/>
      <c r="C8" s="181" t="s">
        <v>5049</v>
      </c>
      <c r="D8" s="568"/>
      <c r="E8" s="566">
        <v>34.467799310000004</v>
      </c>
      <c r="F8" s="566">
        <v>0.43688450234052262</v>
      </c>
    </row>
    <row r="9" spans="1:6">
      <c r="B9" s="567"/>
      <c r="C9" s="181" t="s">
        <v>4312</v>
      </c>
      <c r="D9" s="568"/>
      <c r="E9" s="566">
        <v>772.58117288000017</v>
      </c>
      <c r="F9" s="566">
        <v>9.7925817136056708</v>
      </c>
    </row>
    <row r="10" spans="1:6">
      <c r="B10" s="567"/>
      <c r="C10" s="567"/>
      <c r="D10" s="43" t="s">
        <v>5050</v>
      </c>
      <c r="E10" s="566">
        <v>0.56569206000000005</v>
      </c>
      <c r="F10" s="566">
        <v>7.170231319043997E-3</v>
      </c>
    </row>
    <row r="11" spans="1:6">
      <c r="B11" s="567"/>
      <c r="C11" s="567"/>
      <c r="D11" s="43" t="s">
        <v>5051</v>
      </c>
      <c r="E11" s="566">
        <v>164.03370924999999</v>
      </c>
      <c r="F11" s="566">
        <v>2.0791517551851562</v>
      </c>
    </row>
    <row r="12" spans="1:6">
      <c r="B12" s="567"/>
      <c r="C12" s="567"/>
      <c r="D12" s="43" t="s">
        <v>4758</v>
      </c>
      <c r="E12" s="566">
        <v>324.43089211000012</v>
      </c>
      <c r="F12" s="566">
        <v>4.1122099954390503</v>
      </c>
    </row>
    <row r="13" spans="1:6">
      <c r="B13" s="567"/>
      <c r="C13" s="567"/>
      <c r="D13" s="43" t="s">
        <v>4455</v>
      </c>
      <c r="E13" s="566">
        <v>15.2852947</v>
      </c>
      <c r="F13" s="566">
        <v>0.19374339243643832</v>
      </c>
    </row>
    <row r="14" spans="1:6">
      <c r="B14" s="567"/>
      <c r="C14" s="567"/>
      <c r="D14" s="43" t="s">
        <v>72</v>
      </c>
      <c r="E14" s="566">
        <v>268.26558476000008</v>
      </c>
      <c r="F14" s="566">
        <v>3.4003063392259816</v>
      </c>
    </row>
    <row r="15" spans="1:6">
      <c r="B15" s="567"/>
      <c r="C15" s="181" t="s">
        <v>3066</v>
      </c>
      <c r="D15" s="568"/>
      <c r="E15" s="566">
        <v>166.98356070000003</v>
      </c>
      <c r="F15" s="566">
        <v>2.1165415627304798</v>
      </c>
    </row>
    <row r="16" spans="1:6">
      <c r="B16" s="567"/>
      <c r="C16" s="181" t="s">
        <v>428</v>
      </c>
      <c r="D16" s="568"/>
      <c r="E16" s="566">
        <v>61.116077040000022</v>
      </c>
      <c r="F16" s="566">
        <v>0.77465540119002885</v>
      </c>
    </row>
    <row r="17" spans="2:6">
      <c r="B17" s="561" t="s">
        <v>434</v>
      </c>
      <c r="C17" s="562"/>
      <c r="D17" s="563"/>
      <c r="E17" s="564">
        <v>5345.9291744000002</v>
      </c>
      <c r="F17" s="564">
        <v>67.760450439544613</v>
      </c>
    </row>
    <row r="18" spans="2:6">
      <c r="B18" s="567"/>
      <c r="C18" s="181" t="s">
        <v>5052</v>
      </c>
      <c r="D18" s="568"/>
      <c r="E18" s="566">
        <v>3430.2251573600006</v>
      </c>
      <c r="F18" s="566">
        <v>43.478616006516511</v>
      </c>
    </row>
    <row r="19" spans="2:6">
      <c r="B19" s="567"/>
      <c r="C19" s="181" t="s">
        <v>4320</v>
      </c>
      <c r="D19" s="568"/>
      <c r="E19" s="566">
        <v>1915.7040170400001</v>
      </c>
      <c r="F19" s="566">
        <v>24.281834433028106</v>
      </c>
    </row>
    <row r="20" spans="2:6">
      <c r="B20" s="567"/>
      <c r="C20" s="569"/>
      <c r="D20" s="43" t="s">
        <v>5050</v>
      </c>
      <c r="E20" s="566">
        <v>17.859542079999997</v>
      </c>
      <c r="F20" s="566">
        <v>0.226372362316346</v>
      </c>
    </row>
    <row r="21" spans="2:6">
      <c r="B21" s="567"/>
      <c r="C21" s="567"/>
      <c r="D21" s="43" t="s">
        <v>5051</v>
      </c>
      <c r="E21" s="566">
        <v>573.95189612000001</v>
      </c>
      <c r="F21" s="566">
        <v>7.274925975069034</v>
      </c>
    </row>
    <row r="22" spans="2:6">
      <c r="B22" s="567"/>
      <c r="C22" s="567"/>
      <c r="D22" s="43" t="s">
        <v>4758</v>
      </c>
      <c r="E22" s="566">
        <v>49.13257952</v>
      </c>
      <c r="F22" s="566">
        <v>0.6227627809726084</v>
      </c>
    </row>
    <row r="23" spans="2:6">
      <c r="B23" s="567"/>
      <c r="C23" s="567"/>
      <c r="D23" s="43" t="s">
        <v>4455</v>
      </c>
      <c r="E23" s="566">
        <v>210.05113160000005</v>
      </c>
      <c r="F23" s="566">
        <v>2.6624294539310882</v>
      </c>
    </row>
    <row r="24" spans="2:6">
      <c r="B24" s="567"/>
      <c r="C24" s="569"/>
      <c r="D24" s="43" t="s">
        <v>72</v>
      </c>
      <c r="E24" s="566">
        <v>1064.7088677200002</v>
      </c>
      <c r="F24" s="566">
        <v>13.495343860739034</v>
      </c>
    </row>
    <row r="25" spans="2:6">
      <c r="B25" s="567"/>
      <c r="C25" s="181" t="s">
        <v>4000</v>
      </c>
      <c r="D25" s="568"/>
      <c r="E25" s="566">
        <v>0</v>
      </c>
      <c r="F25" s="566">
        <v>0</v>
      </c>
    </row>
    <row r="26" spans="2:6">
      <c r="B26" s="561" t="s">
        <v>5053</v>
      </c>
      <c r="C26" s="562"/>
      <c r="D26" s="563"/>
      <c r="E26" s="564">
        <v>6938.5874706700006</v>
      </c>
      <c r="F26" s="564">
        <v>87.947632130676013</v>
      </c>
    </row>
    <row r="27" spans="2:6">
      <c r="B27" s="567"/>
      <c r="C27" s="181" t="s">
        <v>4441</v>
      </c>
      <c r="D27" s="568"/>
      <c r="E27" s="566">
        <v>466.25726925999999</v>
      </c>
      <c r="F27" s="566">
        <v>5.9098805006737791</v>
      </c>
    </row>
    <row r="28" spans="2:6">
      <c r="B28" s="567"/>
      <c r="C28" s="181" t="s">
        <v>4442</v>
      </c>
      <c r="D28" s="568"/>
      <c r="E28" s="566">
        <v>484.60867975999997</v>
      </c>
      <c r="F28" s="566">
        <v>6.1424873686502055</v>
      </c>
    </row>
    <row r="29" spans="2:6">
      <c r="B29" s="841" t="s">
        <v>5054</v>
      </c>
      <c r="C29" s="841"/>
      <c r="D29" s="841"/>
      <c r="E29" s="19">
        <v>7889.4534196900004</v>
      </c>
      <c r="F29" s="19">
        <v>100</v>
      </c>
    </row>
    <row r="30" spans="2:6" ht="55" customHeight="1">
      <c r="B30" s="763" t="s">
        <v>5055</v>
      </c>
      <c r="C30" s="815"/>
      <c r="D30" s="815"/>
      <c r="E30" s="815"/>
      <c r="F30" s="815"/>
    </row>
    <row r="31" spans="2:6"/>
  </sheetData>
  <mergeCells count="4">
    <mergeCell ref="B4:D4"/>
    <mergeCell ref="B29:D29"/>
    <mergeCell ref="B30:F30"/>
    <mergeCell ref="B3:F3"/>
  </mergeCells>
  <conditionalFormatting sqref="D6">
    <cfRule type="expression" dxfId="1" priority="1">
      <formula>$B6&lt;&gt;""</formula>
    </cfRule>
  </conditionalFormatting>
  <pageMargins left="0.7" right="0.7" top="0.75" bottom="0.75" header="0.3" footer="0.3"/>
  <drawing r:id="rId1"/>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E482D-7B1E-40A9-927B-D3D04EE41E65}">
  <sheetPr codeName="Folha259">
    <tabColor rgb="FF0035BA"/>
  </sheetPr>
  <dimension ref="A1:F18"/>
  <sheetViews>
    <sheetView showGridLines="0" workbookViewId="0">
      <selection activeCell="C3" sqref="C3:E3"/>
    </sheetView>
  </sheetViews>
  <sheetFormatPr baseColWidth="10" defaultColWidth="0" defaultRowHeight="15" zeroHeight="1"/>
  <cols>
    <col min="1" max="1" width="9.1640625" customWidth="1"/>
    <col min="2" max="2" width="4.5" customWidth="1"/>
    <col min="3" max="3" width="29.83203125" customWidth="1"/>
    <col min="4" max="5" width="11.33203125" customWidth="1"/>
    <col min="6" max="6" width="68.83203125" customWidth="1"/>
    <col min="7" max="16384" width="9.1640625" hidden="1"/>
  </cols>
  <sheetData>
    <row r="1" spans="1:5" ht="100" customHeight="1">
      <c r="A1" s="42" t="s">
        <v>50</v>
      </c>
    </row>
    <row r="2" spans="1:5" s="9" customFormat="1" ht="16">
      <c r="B2" s="9" t="s">
        <v>5437</v>
      </c>
    </row>
    <row r="3" spans="1:5" s="10" customFormat="1" ht="12" customHeight="1">
      <c r="B3" s="10" t="s">
        <v>51</v>
      </c>
      <c r="C3" s="790"/>
      <c r="D3" s="790"/>
      <c r="E3" s="790"/>
    </row>
    <row r="4" spans="1:5" ht="20" customHeight="1">
      <c r="B4" s="797" t="s">
        <v>5056</v>
      </c>
      <c r="C4" s="797"/>
      <c r="D4" s="11">
        <v>2023</v>
      </c>
      <c r="E4" s="11" t="s">
        <v>782</v>
      </c>
    </row>
    <row r="5" spans="1:5">
      <c r="B5" s="561" t="s">
        <v>5057</v>
      </c>
      <c r="C5" s="562"/>
      <c r="D5" s="570">
        <v>6448.045660369994</v>
      </c>
      <c r="E5" s="570">
        <v>81.729941446607356</v>
      </c>
    </row>
    <row r="6" spans="1:5">
      <c r="B6" s="112"/>
      <c r="C6" s="181" t="s">
        <v>3839</v>
      </c>
      <c r="D6" s="571">
        <v>823.29747576999955</v>
      </c>
      <c r="E6" s="571">
        <v>10.435418424744942</v>
      </c>
    </row>
    <row r="7" spans="1:5">
      <c r="B7" s="112"/>
      <c r="C7" s="181" t="s">
        <v>3840</v>
      </c>
      <c r="D7" s="571">
        <v>129.88765898999998</v>
      </c>
      <c r="E7" s="571">
        <v>1.6463454700909275</v>
      </c>
    </row>
    <row r="8" spans="1:5">
      <c r="B8" s="112"/>
      <c r="C8" s="181" t="s">
        <v>5058</v>
      </c>
      <c r="D8" s="571">
        <v>455.43549664000051</v>
      </c>
      <c r="E8" s="571">
        <v>5.7727129170108755</v>
      </c>
    </row>
    <row r="9" spans="1:5">
      <c r="B9" s="112"/>
      <c r="C9" s="181" t="s">
        <v>3841</v>
      </c>
      <c r="D9" s="571">
        <v>108.67917371999994</v>
      </c>
      <c r="E9" s="571">
        <v>1.3775247528398533</v>
      </c>
    </row>
    <row r="10" spans="1:5">
      <c r="B10" s="112"/>
      <c r="C10" s="181" t="s">
        <v>3842</v>
      </c>
      <c r="D10" s="571">
        <v>19.986638080000006</v>
      </c>
      <c r="E10" s="571">
        <v>0.25333362169448431</v>
      </c>
    </row>
    <row r="11" spans="1:5">
      <c r="B11" s="112"/>
      <c r="C11" s="181" t="s">
        <v>5059</v>
      </c>
      <c r="D11" s="571">
        <v>4910.7592171699944</v>
      </c>
      <c r="E11" s="571">
        <v>62.244606260226277</v>
      </c>
    </row>
    <row r="12" spans="1:5">
      <c r="B12" s="561" t="s">
        <v>5060</v>
      </c>
      <c r="C12" s="562"/>
      <c r="D12" s="570">
        <v>0.19642648000000004</v>
      </c>
      <c r="E12" s="570">
        <v>2.4897349607232787E-3</v>
      </c>
    </row>
    <row r="13" spans="1:5">
      <c r="B13" s="561" t="s">
        <v>5061</v>
      </c>
      <c r="C13" s="562"/>
      <c r="D13" s="570">
        <v>0.43835573999999999</v>
      </c>
      <c r="E13" s="570">
        <v>5.55622445156948E-3</v>
      </c>
    </row>
    <row r="14" spans="1:5">
      <c r="B14" s="561" t="s">
        <v>5062</v>
      </c>
      <c r="C14" s="562"/>
      <c r="D14" s="570">
        <v>1359.44819461</v>
      </c>
      <c r="E14" s="570">
        <v>17.231208834026145</v>
      </c>
    </row>
    <row r="15" spans="1:5">
      <c r="B15" s="561" t="s">
        <v>5063</v>
      </c>
      <c r="C15" s="562"/>
      <c r="D15" s="570">
        <v>81.324782490000004</v>
      </c>
      <c r="E15" s="570">
        <v>1.0308037599542041</v>
      </c>
    </row>
    <row r="16" spans="1:5">
      <c r="B16" s="828" t="s">
        <v>56</v>
      </c>
      <c r="C16" s="829"/>
      <c r="D16" s="19">
        <v>7889.453419689994</v>
      </c>
      <c r="E16" s="19">
        <v>100</v>
      </c>
    </row>
    <row r="17" spans="2:5" ht="79.5" customHeight="1">
      <c r="B17" s="763" t="s">
        <v>5852</v>
      </c>
      <c r="C17" s="763"/>
      <c r="D17" s="763"/>
      <c r="E17" s="763"/>
    </row>
    <row r="18" spans="2:5"/>
  </sheetData>
  <mergeCells count="4">
    <mergeCell ref="B4:C4"/>
    <mergeCell ref="B16:C16"/>
    <mergeCell ref="B17:E17"/>
    <mergeCell ref="C3:E3"/>
  </mergeCells>
  <pageMargins left="0.7" right="0.7" top="0.75" bottom="0.75" header="0.3" footer="0.3"/>
  <drawing r:id="rId1"/>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2E15-E783-41FD-AFE4-5AA2F541A863}">
  <sheetPr codeName="Folha260">
    <tabColor rgb="FF0035BA"/>
  </sheetPr>
  <dimension ref="A1:I30"/>
  <sheetViews>
    <sheetView showGridLines="0" workbookViewId="0">
      <selection activeCell="B3" sqref="B3:G3"/>
    </sheetView>
  </sheetViews>
  <sheetFormatPr baseColWidth="10" defaultColWidth="0" defaultRowHeight="15" zeroHeight="1"/>
  <cols>
    <col min="1" max="1" width="8.6640625" customWidth="1"/>
    <col min="2" max="2" width="49" customWidth="1"/>
    <col min="3" max="7" width="9.5" customWidth="1"/>
    <col min="8" max="8" width="32.5" customWidth="1"/>
    <col min="9" max="9" width="0" hidden="1" customWidth="1"/>
    <col min="10" max="16384" width="8.6640625" hidden="1"/>
  </cols>
  <sheetData>
    <row r="1" spans="1:7" ht="100" customHeight="1">
      <c r="A1" s="42" t="s">
        <v>50</v>
      </c>
    </row>
    <row r="2" spans="1:7" s="9" customFormat="1" ht="16">
      <c r="B2" s="9" t="s">
        <v>5421</v>
      </c>
    </row>
    <row r="3" spans="1:7" s="10" customFormat="1" ht="12" customHeight="1">
      <c r="B3" s="790" t="s">
        <v>51</v>
      </c>
      <c r="C3" s="790"/>
      <c r="D3" s="790"/>
      <c r="E3" s="790"/>
      <c r="F3" s="790"/>
      <c r="G3" s="790"/>
    </row>
    <row r="4" spans="1:7" ht="20" customHeight="1">
      <c r="B4" s="797" t="s">
        <v>332</v>
      </c>
      <c r="C4" s="797" t="s">
        <v>5064</v>
      </c>
      <c r="D4" s="797"/>
      <c r="E4" s="797"/>
      <c r="F4" s="797"/>
      <c r="G4" s="797" t="s">
        <v>5065</v>
      </c>
    </row>
    <row r="5" spans="1:7" ht="20" customHeight="1">
      <c r="B5" s="797"/>
      <c r="C5" s="139">
        <v>2022</v>
      </c>
      <c r="D5" s="11" t="s">
        <v>5066</v>
      </c>
      <c r="E5" s="139">
        <v>2023</v>
      </c>
      <c r="F5" s="11" t="s">
        <v>5066</v>
      </c>
      <c r="G5" s="797"/>
    </row>
    <row r="6" spans="1:7">
      <c r="B6" s="43" t="s">
        <v>713</v>
      </c>
      <c r="C6" s="38">
        <v>4685.0145119000026</v>
      </c>
      <c r="D6" s="24">
        <v>5.8529971089769139</v>
      </c>
      <c r="E6" s="38">
        <v>5593.7178552899968</v>
      </c>
      <c r="F6" s="24">
        <v>6.804927151309256</v>
      </c>
      <c r="G6" s="572">
        <v>19.395955788010365</v>
      </c>
    </row>
    <row r="7" spans="1:7">
      <c r="B7" s="43" t="s">
        <v>714</v>
      </c>
      <c r="C7" s="38">
        <v>1579.3371346799997</v>
      </c>
      <c r="D7" s="24">
        <v>1.9730687407482728E-2</v>
      </c>
      <c r="E7" s="38">
        <v>1620.3195255499998</v>
      </c>
      <c r="F7" s="24">
        <v>1.9711677668519259</v>
      </c>
      <c r="G7" s="572">
        <v>2.5949108629237605</v>
      </c>
    </row>
    <row r="8" spans="1:7">
      <c r="B8" s="43" t="s">
        <v>715</v>
      </c>
      <c r="C8" s="38">
        <v>485.90343385</v>
      </c>
      <c r="D8" s="24">
        <v>0.60704003933012951</v>
      </c>
      <c r="E8" s="38">
        <v>552.14288798999996</v>
      </c>
      <c r="F8" s="24">
        <v>0.67169854238039073</v>
      </c>
      <c r="G8" s="572">
        <v>13.632225978556956</v>
      </c>
    </row>
    <row r="9" spans="1:7">
      <c r="B9" s="43" t="s">
        <v>716</v>
      </c>
      <c r="C9" s="38">
        <v>2385.6115812899998</v>
      </c>
      <c r="D9" s="24">
        <v>2.9803488661488782</v>
      </c>
      <c r="E9" s="38">
        <v>2320.8289908499996</v>
      </c>
      <c r="F9" s="24">
        <v>2.8233587431381197</v>
      </c>
      <c r="G9" s="572">
        <v>-2.7155548266147078</v>
      </c>
    </row>
    <row r="10" spans="1:7">
      <c r="B10" s="43" t="s">
        <v>717</v>
      </c>
      <c r="C10" s="38">
        <v>2284.8193132200004</v>
      </c>
      <c r="D10" s="24">
        <v>2.8544289032282757</v>
      </c>
      <c r="E10" s="38">
        <v>2454.5959748500004</v>
      </c>
      <c r="F10" s="24">
        <v>2.98609032969991</v>
      </c>
      <c r="G10" s="572">
        <v>7.4306384162489136</v>
      </c>
    </row>
    <row r="11" spans="1:7">
      <c r="B11" s="43" t="s">
        <v>718</v>
      </c>
      <c r="C11" s="38">
        <v>1484.8420831399994</v>
      </c>
      <c r="D11" s="24">
        <v>1.855015901835732</v>
      </c>
      <c r="E11" s="38">
        <v>1568.7822608000001</v>
      </c>
      <c r="F11" s="24">
        <v>1.9084711237114744</v>
      </c>
      <c r="G11" s="572">
        <v>5.6531383783581912</v>
      </c>
    </row>
    <row r="12" spans="1:7">
      <c r="B12" s="43" t="s">
        <v>719</v>
      </c>
      <c r="C12" s="38">
        <v>4541.2231227300017</v>
      </c>
      <c r="D12" s="24">
        <v>5.6733582662433246</v>
      </c>
      <c r="E12" s="38">
        <v>4610.0443808399987</v>
      </c>
      <c r="F12" s="24">
        <v>5.6082585835556769</v>
      </c>
      <c r="G12" s="572">
        <v>1.515478457015873</v>
      </c>
    </row>
    <row r="13" spans="1:7">
      <c r="B13" s="43" t="s">
        <v>720</v>
      </c>
      <c r="C13" s="38">
        <v>6100.1152005400008</v>
      </c>
      <c r="D13" s="24">
        <v>7.6208849604410407</v>
      </c>
      <c r="E13" s="38">
        <v>6378.1166574299996</v>
      </c>
      <c r="F13" s="24">
        <v>7.7591720460690112</v>
      </c>
      <c r="G13" s="572">
        <v>4.5573148662075846</v>
      </c>
    </row>
    <row r="14" spans="1:7">
      <c r="B14" s="43" t="s">
        <v>721</v>
      </c>
      <c r="C14" s="38">
        <v>1161.1701005299999</v>
      </c>
      <c r="D14" s="24">
        <v>1.4506519081573304</v>
      </c>
      <c r="E14" s="38">
        <v>1473.4391497499996</v>
      </c>
      <c r="F14" s="24">
        <v>1.7924833420859023</v>
      </c>
      <c r="G14" s="572">
        <v>26.892618840036352</v>
      </c>
    </row>
    <row r="15" spans="1:7">
      <c r="B15" s="43" t="s">
        <v>722</v>
      </c>
      <c r="C15" s="38">
        <v>513.31823184999996</v>
      </c>
      <c r="D15" s="24">
        <v>0.64128939608870916</v>
      </c>
      <c r="E15" s="38">
        <v>562.46440343999984</v>
      </c>
      <c r="F15" s="24">
        <v>0.68425497846554983</v>
      </c>
      <c r="G15" s="572">
        <v>9.5742111892026536</v>
      </c>
    </row>
    <row r="16" spans="1:7">
      <c r="B16" s="43" t="s">
        <v>723</v>
      </c>
      <c r="C16" s="38">
        <v>2818.7853066000002</v>
      </c>
      <c r="D16" s="24">
        <v>3.5215135851661472</v>
      </c>
      <c r="E16" s="38">
        <v>3086.4211359199981</v>
      </c>
      <c r="F16" s="24">
        <v>3.7547247700979893</v>
      </c>
      <c r="G16" s="572">
        <v>9.494722024176383</v>
      </c>
    </row>
    <row r="17" spans="2:7">
      <c r="B17" s="43" t="s">
        <v>792</v>
      </c>
      <c r="C17" s="38">
        <v>7227.6988136800019</v>
      </c>
      <c r="D17" s="24">
        <v>9.0295772091149189</v>
      </c>
      <c r="E17" s="38">
        <v>6638.0480781199985</v>
      </c>
      <c r="F17" s="24">
        <v>8.0753864901813444</v>
      </c>
      <c r="G17" s="572">
        <v>-8.1582084527921932</v>
      </c>
    </row>
    <row r="18" spans="2:7">
      <c r="B18" s="43" t="s">
        <v>725</v>
      </c>
      <c r="C18" s="38">
        <v>22712.457276700006</v>
      </c>
      <c r="D18" s="24">
        <v>28.374713982342559</v>
      </c>
      <c r="E18" s="38">
        <v>23324.152630890014</v>
      </c>
      <c r="F18" s="24">
        <v>28.374537941545171</v>
      </c>
      <c r="G18" s="572">
        <v>2.6932152110970664</v>
      </c>
    </row>
    <row r="19" spans="2:7">
      <c r="B19" s="43" t="s">
        <v>726</v>
      </c>
      <c r="C19" s="38">
        <v>13955.937714629974</v>
      </c>
      <c r="D19" s="24">
        <v>17.435178245299443</v>
      </c>
      <c r="E19" s="38">
        <v>14812.133052289997</v>
      </c>
      <c r="F19" s="24">
        <v>18.019408376311084</v>
      </c>
      <c r="G19" s="572">
        <v>6.1349896736962117</v>
      </c>
    </row>
    <row r="20" spans="2:7">
      <c r="B20" s="43" t="s">
        <v>793</v>
      </c>
      <c r="C20" s="38">
        <v>3609.6597347000006</v>
      </c>
      <c r="D20" s="24">
        <v>4.5095544395702012</v>
      </c>
      <c r="E20" s="38">
        <v>2194.8093294599998</v>
      </c>
      <c r="F20" s="24">
        <v>2.6700520091238871</v>
      </c>
      <c r="G20" s="572">
        <v>-39.19622649301013</v>
      </c>
    </row>
    <row r="21" spans="2:7">
      <c r="B21" s="43" t="s">
        <v>794</v>
      </c>
      <c r="C21" s="38">
        <v>3334.1432466499996</v>
      </c>
      <c r="D21" s="24">
        <v>4.1653511924007196</v>
      </c>
      <c r="E21" s="38">
        <v>3755.5586804700001</v>
      </c>
      <c r="F21" s="24">
        <v>4.5687508548356242</v>
      </c>
      <c r="G21" s="572">
        <v>12.639391971038449</v>
      </c>
    </row>
    <row r="22" spans="2:7">
      <c r="B22" s="43" t="s">
        <v>729</v>
      </c>
      <c r="C22" s="38">
        <v>1164.6723341099998</v>
      </c>
      <c r="D22" s="24">
        <v>1.4550272549074066</v>
      </c>
      <c r="E22" s="38">
        <v>1255.4204158899993</v>
      </c>
      <c r="F22" s="24">
        <v>1.5272569506376925</v>
      </c>
      <c r="G22" s="572">
        <v>7.7917264042633771</v>
      </c>
    </row>
    <row r="23" spans="2:7">
      <c r="B23" s="13" t="s">
        <v>730</v>
      </c>
      <c r="C23" s="14">
        <v>80044.709140799983</v>
      </c>
      <c r="D23" s="19">
        <v>100</v>
      </c>
      <c r="E23" s="14">
        <v>82200.995409829993</v>
      </c>
      <c r="F23" s="19">
        <v>100</v>
      </c>
      <c r="G23" s="19">
        <v>2.6938523384938184</v>
      </c>
    </row>
    <row r="24" spans="2:7">
      <c r="B24" s="43" t="s">
        <v>731</v>
      </c>
      <c r="C24" s="38">
        <v>1256.8809279699765</v>
      </c>
      <c r="D24" s="573"/>
      <c r="E24" s="38">
        <v>1252.4560746099778</v>
      </c>
      <c r="F24" s="573"/>
      <c r="G24" s="572"/>
    </row>
    <row r="25" spans="2:7">
      <c r="B25" s="13" t="s">
        <v>732</v>
      </c>
      <c r="C25" s="14">
        <v>78787.828212830005</v>
      </c>
      <c r="D25" s="574"/>
      <c r="E25" s="14">
        <v>80948.539335220019</v>
      </c>
      <c r="F25" s="574"/>
      <c r="G25" s="19">
        <v>2.7424428003692158</v>
      </c>
    </row>
    <row r="26" spans="2:7">
      <c r="B26" s="152" t="s">
        <v>733</v>
      </c>
      <c r="C26" s="38"/>
      <c r="D26" s="573"/>
      <c r="E26" s="38"/>
      <c r="F26" s="573"/>
      <c r="G26" s="572"/>
    </row>
    <row r="27" spans="2:7">
      <c r="B27" s="148" t="s">
        <v>734</v>
      </c>
      <c r="C27" s="38">
        <v>2458.2022313499983</v>
      </c>
      <c r="D27" s="24">
        <v>3.1200279118110004</v>
      </c>
      <c r="E27" s="38">
        <v>3434.6229753500033</v>
      </c>
      <c r="F27" s="24">
        <v>4.2429709091188359</v>
      </c>
      <c r="G27" s="572">
        <v>39.720928227445839</v>
      </c>
    </row>
    <row r="28" spans="2:7">
      <c r="B28" s="575" t="s">
        <v>735</v>
      </c>
      <c r="C28" s="576">
        <v>76329.625981480029</v>
      </c>
      <c r="D28" s="577">
        <v>96.879972088189021</v>
      </c>
      <c r="E28" s="576">
        <v>77513.916359868992</v>
      </c>
      <c r="F28" s="577">
        <v>95.757029090879897</v>
      </c>
      <c r="G28" s="577">
        <v>1.5515474668725826</v>
      </c>
    </row>
    <row r="29" spans="2:7" ht="82.5" customHeight="1">
      <c r="B29" s="865" t="s">
        <v>5853</v>
      </c>
      <c r="C29" s="865"/>
      <c r="D29" s="865"/>
      <c r="E29" s="865"/>
      <c r="F29" s="865"/>
      <c r="G29" s="865"/>
    </row>
    <row r="30" spans="2:7"/>
  </sheetData>
  <mergeCells count="5">
    <mergeCell ref="B4:B5"/>
    <mergeCell ref="C4:F4"/>
    <mergeCell ref="G4:G5"/>
    <mergeCell ref="B29:G29"/>
    <mergeCell ref="B3:G3"/>
  </mergeCells>
  <pageMargins left="0.7" right="0.7" top="0.75" bottom="0.75" header="0.3" footer="0.3"/>
  <drawing r:id="rId1"/>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84127-54F7-4A04-9E63-582E757B5EEE}">
  <sheetPr codeName="Folha174">
    <tabColor rgb="FF0035BA"/>
  </sheetPr>
  <dimension ref="A1:K572"/>
  <sheetViews>
    <sheetView showGridLines="0" workbookViewId="0">
      <selection activeCell="B2" sqref="B2"/>
    </sheetView>
  </sheetViews>
  <sheetFormatPr baseColWidth="10" defaultColWidth="0" defaultRowHeight="14.5" customHeight="1" zeroHeight="1"/>
  <cols>
    <col min="1" max="1" width="9.1640625" customWidth="1"/>
    <col min="2" max="2" width="52" bestFit="1" customWidth="1"/>
    <col min="3" max="3" width="7.5" customWidth="1"/>
    <col min="4" max="4" width="108.6640625" bestFit="1" customWidth="1"/>
    <col min="5" max="5" width="7.33203125" customWidth="1"/>
    <col min="6" max="6" width="9.6640625" hidden="1" customWidth="1"/>
    <col min="7" max="7" width="7.33203125" hidden="1" customWidth="1"/>
    <col min="8" max="8" width="9.6640625" hidden="1" customWidth="1"/>
    <col min="9" max="9" width="7.33203125" hidden="1" customWidth="1"/>
    <col min="10" max="10" width="9.6640625" hidden="1" customWidth="1"/>
    <col min="11" max="11" width="7.33203125" hidden="1" customWidth="1"/>
    <col min="12" max="16384" width="9.1640625" hidden="1"/>
  </cols>
  <sheetData>
    <row r="1" spans="1:9" ht="100" customHeight="1">
      <c r="A1" s="42" t="s">
        <v>50</v>
      </c>
    </row>
    <row r="2" spans="1:9" ht="16">
      <c r="B2" s="9" t="s">
        <v>5420</v>
      </c>
      <c r="C2" s="9"/>
      <c r="D2" s="9"/>
      <c r="E2" s="9"/>
      <c r="F2" s="9"/>
      <c r="G2" s="9"/>
      <c r="H2" s="9"/>
      <c r="I2" s="9"/>
    </row>
    <row r="3" spans="1:9" ht="15">
      <c r="B3" s="10"/>
      <c r="C3" s="10"/>
      <c r="D3" s="10"/>
      <c r="E3" s="10"/>
      <c r="F3" s="10"/>
      <c r="G3" s="10"/>
      <c r="H3" s="10"/>
      <c r="I3" s="10"/>
    </row>
    <row r="4" spans="1:9" ht="30" customHeight="1">
      <c r="B4" s="11" t="s">
        <v>2222</v>
      </c>
      <c r="C4" s="791" t="s">
        <v>2223</v>
      </c>
      <c r="D4" s="793"/>
    </row>
    <row r="5" spans="1:9" ht="15">
      <c r="B5" s="43" t="s">
        <v>2224</v>
      </c>
      <c r="C5" s="43">
        <v>5201</v>
      </c>
      <c r="D5" s="181" t="s">
        <v>822</v>
      </c>
    </row>
    <row r="6" spans="1:9" ht="15">
      <c r="B6" s="43" t="s">
        <v>2224</v>
      </c>
      <c r="C6" s="43">
        <v>5209</v>
      </c>
      <c r="D6" s="181" t="s">
        <v>2225</v>
      </c>
    </row>
    <row r="7" spans="1:9" ht="15">
      <c r="B7" s="43" t="s">
        <v>2224</v>
      </c>
      <c r="C7" s="43">
        <v>5209</v>
      </c>
      <c r="D7" s="181" t="s">
        <v>2226</v>
      </c>
    </row>
    <row r="8" spans="1:9" ht="15">
      <c r="B8" s="43" t="s">
        <v>2224</v>
      </c>
      <c r="C8" s="43">
        <v>5208</v>
      </c>
      <c r="D8" s="181" t="s">
        <v>2227</v>
      </c>
    </row>
    <row r="9" spans="1:9" ht="15">
      <c r="B9" s="43" t="s">
        <v>2224</v>
      </c>
      <c r="C9" s="43">
        <v>3044</v>
      </c>
      <c r="D9" s="181" t="s">
        <v>2228</v>
      </c>
    </row>
    <row r="10" spans="1:9" ht="15">
      <c r="B10" s="43" t="s">
        <v>2224</v>
      </c>
      <c r="C10" s="43">
        <v>3043</v>
      </c>
      <c r="D10" s="181" t="s">
        <v>2229</v>
      </c>
    </row>
    <row r="11" spans="1:9" ht="15">
      <c r="B11" s="43" t="s">
        <v>2224</v>
      </c>
      <c r="C11" s="43">
        <v>5014</v>
      </c>
      <c r="D11" s="181" t="s">
        <v>2230</v>
      </c>
    </row>
    <row r="12" spans="1:9" ht="15">
      <c r="B12" s="43" t="s">
        <v>2224</v>
      </c>
      <c r="C12" s="43">
        <v>5846</v>
      </c>
      <c r="D12" s="181" t="s">
        <v>2231</v>
      </c>
    </row>
    <row r="13" spans="1:9" ht="15">
      <c r="B13" s="43" t="s">
        <v>2224</v>
      </c>
      <c r="C13" s="43">
        <v>3014</v>
      </c>
      <c r="D13" s="181" t="s">
        <v>2232</v>
      </c>
    </row>
    <row r="14" spans="1:9" ht="15">
      <c r="B14" s="43" t="s">
        <v>2224</v>
      </c>
      <c r="C14" s="43">
        <v>2334</v>
      </c>
      <c r="D14" s="181" t="s">
        <v>2233</v>
      </c>
    </row>
    <row r="15" spans="1:9" ht="15">
      <c r="B15" s="43" t="s">
        <v>2224</v>
      </c>
      <c r="C15" s="43">
        <v>3046</v>
      </c>
      <c r="D15" s="181" t="s">
        <v>2234</v>
      </c>
    </row>
    <row r="16" spans="1:9" ht="15">
      <c r="B16" s="43" t="s">
        <v>2224</v>
      </c>
      <c r="C16" s="43">
        <v>5750</v>
      </c>
      <c r="D16" s="181" t="s">
        <v>2235</v>
      </c>
    </row>
    <row r="17" spans="2:4" ht="15">
      <c r="B17" s="43" t="s">
        <v>2224</v>
      </c>
      <c r="C17" s="43">
        <v>5733</v>
      </c>
      <c r="D17" s="181" t="s">
        <v>2236</v>
      </c>
    </row>
    <row r="18" spans="2:4" ht="15">
      <c r="B18" s="43" t="s">
        <v>2224</v>
      </c>
      <c r="C18" s="43">
        <v>2335</v>
      </c>
      <c r="D18" s="181" t="s">
        <v>2237</v>
      </c>
    </row>
    <row r="19" spans="2:4" ht="15">
      <c r="B19" s="43" t="s">
        <v>2224</v>
      </c>
      <c r="C19" s="43">
        <v>2336</v>
      </c>
      <c r="D19" s="181" t="s">
        <v>2238</v>
      </c>
    </row>
    <row r="20" spans="2:4" ht="15">
      <c r="B20" s="43" t="s">
        <v>2224</v>
      </c>
      <c r="C20" s="43">
        <v>4457</v>
      </c>
      <c r="D20" s="181" t="s">
        <v>2239</v>
      </c>
    </row>
    <row r="21" spans="2:4" ht="15">
      <c r="B21" s="43" t="s">
        <v>2224</v>
      </c>
      <c r="C21" s="43">
        <v>5200</v>
      </c>
      <c r="D21" s="181" t="s">
        <v>2240</v>
      </c>
    </row>
    <row r="22" spans="2:4" ht="15">
      <c r="B22" s="43" t="s">
        <v>2224</v>
      </c>
      <c r="C22" s="43">
        <v>5017</v>
      </c>
      <c r="D22" s="181" t="s">
        <v>2241</v>
      </c>
    </row>
    <row r="23" spans="2:4" ht="15">
      <c r="B23" s="43" t="s">
        <v>2224</v>
      </c>
      <c r="C23" s="43">
        <v>5202</v>
      </c>
      <c r="D23" s="181" t="s">
        <v>2242</v>
      </c>
    </row>
    <row r="24" spans="2:4" ht="15">
      <c r="B24" s="43" t="s">
        <v>2224</v>
      </c>
      <c r="C24" s="43">
        <v>1207</v>
      </c>
      <c r="D24" s="181" t="s">
        <v>2243</v>
      </c>
    </row>
    <row r="25" spans="2:4" ht="15">
      <c r="B25" s="43" t="s">
        <v>2224</v>
      </c>
      <c r="C25" s="43">
        <v>1206</v>
      </c>
      <c r="D25" s="181" t="s">
        <v>2244</v>
      </c>
    </row>
    <row r="26" spans="2:4" ht="15">
      <c r="B26" s="43" t="s">
        <v>2224</v>
      </c>
      <c r="C26" s="43">
        <v>2479</v>
      </c>
      <c r="D26" s="181" t="s">
        <v>2245</v>
      </c>
    </row>
    <row r="27" spans="2:4" ht="15">
      <c r="B27" s="43" t="s">
        <v>2224</v>
      </c>
      <c r="C27" s="43">
        <v>5962</v>
      </c>
      <c r="D27" s="181" t="s">
        <v>2246</v>
      </c>
    </row>
    <row r="28" spans="2:4" ht="15">
      <c r="B28" s="43" t="s">
        <v>2224</v>
      </c>
      <c r="C28" s="43">
        <v>1921</v>
      </c>
      <c r="D28" s="181" t="s">
        <v>2247</v>
      </c>
    </row>
    <row r="29" spans="2:4" ht="15">
      <c r="B29" s="43" t="s">
        <v>2224</v>
      </c>
      <c r="C29" s="43">
        <v>1920</v>
      </c>
      <c r="D29" s="181" t="s">
        <v>2248</v>
      </c>
    </row>
    <row r="30" spans="2:4" ht="15">
      <c r="B30" s="43" t="s">
        <v>2224</v>
      </c>
      <c r="C30" s="43">
        <v>1013</v>
      </c>
      <c r="D30" s="181" t="s">
        <v>2249</v>
      </c>
    </row>
    <row r="31" spans="2:4" ht="15">
      <c r="B31" s="43" t="s">
        <v>2250</v>
      </c>
      <c r="C31" s="43">
        <v>5039</v>
      </c>
      <c r="D31" s="181" t="s">
        <v>2251</v>
      </c>
    </row>
    <row r="32" spans="2:4" ht="15">
      <c r="B32" s="43" t="s">
        <v>2252</v>
      </c>
      <c r="C32" s="43">
        <v>5746</v>
      </c>
      <c r="D32" s="181" t="s">
        <v>2253</v>
      </c>
    </row>
    <row r="33" spans="2:4" ht="15">
      <c r="B33" s="43" t="s">
        <v>2252</v>
      </c>
      <c r="C33" s="43">
        <v>5893</v>
      </c>
      <c r="D33" s="181" t="s">
        <v>2254</v>
      </c>
    </row>
    <row r="34" spans="2:4" ht="15">
      <c r="B34" s="43" t="s">
        <v>2252</v>
      </c>
      <c r="C34" s="43">
        <v>4388</v>
      </c>
      <c r="D34" s="181" t="s">
        <v>2255</v>
      </c>
    </row>
    <row r="35" spans="2:4" ht="15">
      <c r="B35" s="43" t="s">
        <v>2252</v>
      </c>
      <c r="C35" s="43">
        <v>4388</v>
      </c>
      <c r="D35" s="181" t="s">
        <v>2256</v>
      </c>
    </row>
    <row r="36" spans="2:4" ht="15">
      <c r="B36" s="43" t="s">
        <v>2252</v>
      </c>
      <c r="C36" s="43">
        <v>4388</v>
      </c>
      <c r="D36" s="181" t="s">
        <v>2257</v>
      </c>
    </row>
    <row r="37" spans="2:4" ht="15">
      <c r="B37" s="43" t="s">
        <v>2252</v>
      </c>
      <c r="C37" s="43">
        <v>4259</v>
      </c>
      <c r="D37" s="181" t="s">
        <v>2258</v>
      </c>
    </row>
    <row r="38" spans="2:4" ht="15">
      <c r="B38" s="43" t="s">
        <v>2252</v>
      </c>
      <c r="C38" s="43">
        <v>4259</v>
      </c>
      <c r="D38" s="181" t="s">
        <v>2259</v>
      </c>
    </row>
    <row r="39" spans="2:4" ht="15">
      <c r="B39" s="43" t="s">
        <v>2252</v>
      </c>
      <c r="C39" s="43">
        <v>4259</v>
      </c>
      <c r="D39" s="181" t="s">
        <v>2260</v>
      </c>
    </row>
    <row r="40" spans="2:4" ht="15">
      <c r="B40" s="43" t="s">
        <v>2252</v>
      </c>
      <c r="C40" s="43">
        <v>4259</v>
      </c>
      <c r="D40" s="181" t="s">
        <v>2261</v>
      </c>
    </row>
    <row r="41" spans="2:4" ht="15">
      <c r="B41" s="43" t="s">
        <v>2252</v>
      </c>
      <c r="C41" s="43">
        <v>4259</v>
      </c>
      <c r="D41" s="181" t="s">
        <v>2262</v>
      </c>
    </row>
    <row r="42" spans="2:4" ht="15">
      <c r="B42" s="43" t="s">
        <v>2252</v>
      </c>
      <c r="C42" s="43">
        <v>4259</v>
      </c>
      <c r="D42" s="181" t="s">
        <v>2263</v>
      </c>
    </row>
    <row r="43" spans="2:4" ht="15">
      <c r="B43" s="43" t="s">
        <v>2252</v>
      </c>
      <c r="C43" s="43">
        <v>4259</v>
      </c>
      <c r="D43" s="181" t="s">
        <v>2264</v>
      </c>
    </row>
    <row r="44" spans="2:4" ht="15">
      <c r="B44" s="43" t="s">
        <v>2252</v>
      </c>
      <c r="C44" s="43">
        <v>5753</v>
      </c>
      <c r="D44" s="181" t="s">
        <v>2265</v>
      </c>
    </row>
    <row r="45" spans="2:4" ht="15">
      <c r="B45" s="43" t="s">
        <v>2252</v>
      </c>
      <c r="C45" s="43">
        <v>4388</v>
      </c>
      <c r="D45" s="181" t="s">
        <v>2266</v>
      </c>
    </row>
    <row r="46" spans="2:4" ht="15">
      <c r="B46" s="43" t="s">
        <v>2252</v>
      </c>
      <c r="C46" s="43">
        <v>2190</v>
      </c>
      <c r="D46" s="181" t="s">
        <v>2267</v>
      </c>
    </row>
    <row r="47" spans="2:4" ht="15">
      <c r="B47" s="43" t="s">
        <v>2252</v>
      </c>
      <c r="C47" s="43">
        <v>4388</v>
      </c>
      <c r="D47" s="181" t="s">
        <v>2268</v>
      </c>
    </row>
    <row r="48" spans="2:4" ht="15">
      <c r="B48" s="43" t="s">
        <v>2252</v>
      </c>
      <c r="C48" s="43">
        <v>5247</v>
      </c>
      <c r="D48" s="181" t="s">
        <v>2269</v>
      </c>
    </row>
    <row r="49" spans="2:4" ht="15">
      <c r="B49" s="43" t="s">
        <v>2252</v>
      </c>
      <c r="C49" s="43">
        <v>5227</v>
      </c>
      <c r="D49" s="181" t="s">
        <v>2270</v>
      </c>
    </row>
    <row r="50" spans="2:4" ht="15">
      <c r="B50" s="43" t="s">
        <v>2252</v>
      </c>
      <c r="C50" s="43">
        <v>4388</v>
      </c>
      <c r="D50" s="181" t="s">
        <v>2271</v>
      </c>
    </row>
    <row r="51" spans="2:4" ht="15">
      <c r="B51" s="43" t="s">
        <v>2252</v>
      </c>
      <c r="C51" s="43">
        <v>4447</v>
      </c>
      <c r="D51" s="181" t="s">
        <v>2272</v>
      </c>
    </row>
    <row r="52" spans="2:4" ht="15">
      <c r="B52" s="43" t="s">
        <v>2252</v>
      </c>
      <c r="C52" s="43">
        <v>5886</v>
      </c>
      <c r="D52" s="181" t="s">
        <v>2273</v>
      </c>
    </row>
    <row r="53" spans="2:4" ht="15">
      <c r="B53" s="43" t="s">
        <v>2252</v>
      </c>
      <c r="C53" s="43">
        <v>5687</v>
      </c>
      <c r="D53" s="181" t="s">
        <v>2274</v>
      </c>
    </row>
    <row r="54" spans="2:4" ht="15">
      <c r="B54" s="43" t="s">
        <v>2252</v>
      </c>
      <c r="C54" s="43">
        <v>5688</v>
      </c>
      <c r="D54" s="181" t="s">
        <v>2275</v>
      </c>
    </row>
    <row r="55" spans="2:4" ht="15">
      <c r="B55" s="43" t="s">
        <v>2252</v>
      </c>
      <c r="C55" s="43">
        <v>5689</v>
      </c>
      <c r="D55" s="181" t="s">
        <v>2276</v>
      </c>
    </row>
    <row r="56" spans="2:4" ht="15">
      <c r="B56" s="43" t="s">
        <v>2252</v>
      </c>
      <c r="C56" s="43">
        <v>5686</v>
      </c>
      <c r="D56" s="181" t="s">
        <v>2277</v>
      </c>
    </row>
    <row r="57" spans="2:4" ht="15">
      <c r="B57" s="43" t="s">
        <v>2252</v>
      </c>
      <c r="C57" s="43">
        <v>5685</v>
      </c>
      <c r="D57" s="181" t="s">
        <v>2278</v>
      </c>
    </row>
    <row r="58" spans="2:4" ht="15">
      <c r="B58" s="43" t="s">
        <v>2252</v>
      </c>
      <c r="C58" s="43">
        <v>5875</v>
      </c>
      <c r="D58" s="181" t="s">
        <v>2279</v>
      </c>
    </row>
    <row r="59" spans="2:4" ht="15">
      <c r="B59" s="43" t="s">
        <v>2252</v>
      </c>
      <c r="C59" s="43">
        <v>4456</v>
      </c>
      <c r="D59" s="181" t="s">
        <v>2280</v>
      </c>
    </row>
    <row r="60" spans="2:4" ht="15">
      <c r="B60" s="43" t="s">
        <v>2252</v>
      </c>
      <c r="C60" s="43">
        <v>4455</v>
      </c>
      <c r="D60" s="181" t="s">
        <v>2281</v>
      </c>
    </row>
    <row r="61" spans="2:4" ht="15">
      <c r="B61" s="43" t="s">
        <v>2252</v>
      </c>
      <c r="C61" s="43">
        <v>4455</v>
      </c>
      <c r="D61" s="181" t="s">
        <v>2282</v>
      </c>
    </row>
    <row r="62" spans="2:4" ht="15">
      <c r="B62" s="43" t="s">
        <v>2252</v>
      </c>
      <c r="C62" s="43">
        <v>4445</v>
      </c>
      <c r="D62" s="181" t="s">
        <v>2283</v>
      </c>
    </row>
    <row r="63" spans="2:4" ht="15">
      <c r="B63" s="43" t="s">
        <v>2252</v>
      </c>
      <c r="C63" s="43">
        <v>4436</v>
      </c>
      <c r="D63" s="181" t="s">
        <v>2284</v>
      </c>
    </row>
    <row r="64" spans="2:4" ht="15">
      <c r="B64" s="43" t="s">
        <v>2252</v>
      </c>
      <c r="C64" s="43">
        <v>4424</v>
      </c>
      <c r="D64" s="181" t="s">
        <v>2285</v>
      </c>
    </row>
    <row r="65" spans="2:4" ht="15">
      <c r="B65" s="43" t="s">
        <v>2252</v>
      </c>
      <c r="C65" s="43">
        <v>5739</v>
      </c>
      <c r="D65" s="181" t="s">
        <v>2286</v>
      </c>
    </row>
    <row r="66" spans="2:4" ht="15">
      <c r="B66" s="43" t="s">
        <v>2252</v>
      </c>
      <c r="C66" s="43">
        <v>5983</v>
      </c>
      <c r="D66" s="181" t="s">
        <v>2287</v>
      </c>
    </row>
    <row r="67" spans="2:4" ht="15">
      <c r="B67" s="43" t="s">
        <v>2252</v>
      </c>
      <c r="C67" s="43">
        <v>5009</v>
      </c>
      <c r="D67" s="181" t="s">
        <v>2288</v>
      </c>
    </row>
    <row r="68" spans="2:4" ht="15">
      <c r="B68" s="43" t="s">
        <v>2252</v>
      </c>
      <c r="C68" s="43">
        <v>4388</v>
      </c>
      <c r="D68" s="181" t="s">
        <v>2289</v>
      </c>
    </row>
    <row r="69" spans="2:4" ht="15">
      <c r="B69" s="43" t="s">
        <v>2252</v>
      </c>
      <c r="C69" s="43">
        <v>4388</v>
      </c>
      <c r="D69" s="181" t="s">
        <v>2290</v>
      </c>
    </row>
    <row r="70" spans="2:4" ht="15">
      <c r="B70" s="43" t="s">
        <v>2252</v>
      </c>
      <c r="C70" s="43">
        <v>5949</v>
      </c>
      <c r="D70" s="181" t="s">
        <v>2291</v>
      </c>
    </row>
    <row r="71" spans="2:4" ht="15">
      <c r="B71" s="43" t="s">
        <v>2252</v>
      </c>
      <c r="C71" s="43">
        <v>5032</v>
      </c>
      <c r="D71" s="181" t="s">
        <v>2292</v>
      </c>
    </row>
    <row r="72" spans="2:4" ht="15">
      <c r="B72" s="43" t="s">
        <v>2252</v>
      </c>
      <c r="C72" s="43">
        <v>4388</v>
      </c>
      <c r="D72" s="181" t="s">
        <v>2293</v>
      </c>
    </row>
    <row r="73" spans="2:4" ht="15">
      <c r="B73" s="43" t="s">
        <v>2252</v>
      </c>
      <c r="C73" s="43">
        <v>4388</v>
      </c>
      <c r="D73" s="181" t="s">
        <v>2294</v>
      </c>
    </row>
    <row r="74" spans="2:4" ht="15">
      <c r="B74" s="43" t="s">
        <v>2252</v>
      </c>
      <c r="C74" s="43">
        <v>4259</v>
      </c>
      <c r="D74" s="181" t="s">
        <v>2295</v>
      </c>
    </row>
    <row r="75" spans="2:4" ht="15">
      <c r="B75" s="43" t="s">
        <v>2252</v>
      </c>
      <c r="C75" s="43">
        <v>4259</v>
      </c>
      <c r="D75" s="181" t="s">
        <v>2296</v>
      </c>
    </row>
    <row r="76" spans="2:4" ht="15">
      <c r="B76" s="43" t="s">
        <v>2252</v>
      </c>
      <c r="C76" s="43">
        <v>4259</v>
      </c>
      <c r="D76" s="181" t="s">
        <v>2297</v>
      </c>
    </row>
    <row r="77" spans="2:4" ht="15">
      <c r="B77" s="43" t="s">
        <v>2252</v>
      </c>
      <c r="C77" s="43">
        <v>4259</v>
      </c>
      <c r="D77" s="181" t="s">
        <v>2298</v>
      </c>
    </row>
    <row r="78" spans="2:4" ht="15">
      <c r="B78" s="43" t="s">
        <v>2252</v>
      </c>
      <c r="C78" s="43">
        <v>4259</v>
      </c>
      <c r="D78" s="181" t="s">
        <v>2299</v>
      </c>
    </row>
    <row r="79" spans="2:4" ht="15">
      <c r="B79" s="43" t="s">
        <v>2252</v>
      </c>
      <c r="C79" s="43">
        <v>4259</v>
      </c>
      <c r="D79" s="181" t="s">
        <v>2300</v>
      </c>
    </row>
    <row r="80" spans="2:4" ht="15">
      <c r="B80" s="43" t="s">
        <v>2252</v>
      </c>
      <c r="C80" s="43">
        <v>4449</v>
      </c>
      <c r="D80" s="181" t="s">
        <v>2301</v>
      </c>
    </row>
    <row r="81" spans="2:4" ht="15">
      <c r="B81" s="43" t="s">
        <v>2252</v>
      </c>
      <c r="C81" s="43">
        <v>4459</v>
      </c>
      <c r="D81" s="181" t="s">
        <v>2302</v>
      </c>
    </row>
    <row r="82" spans="2:4" ht="15">
      <c r="B82" s="43" t="s">
        <v>2252</v>
      </c>
      <c r="C82" s="43">
        <v>5844</v>
      </c>
      <c r="D82" s="181" t="s">
        <v>2303</v>
      </c>
    </row>
    <row r="83" spans="2:4" ht="15">
      <c r="B83" s="43" t="s">
        <v>2252</v>
      </c>
      <c r="C83" s="43">
        <v>5964</v>
      </c>
      <c r="D83" s="181" t="s">
        <v>2304</v>
      </c>
    </row>
    <row r="84" spans="2:4" ht="15">
      <c r="B84" s="43" t="s">
        <v>2252</v>
      </c>
      <c r="C84" s="43">
        <v>5997</v>
      </c>
      <c r="D84" s="181" t="s">
        <v>2305</v>
      </c>
    </row>
    <row r="85" spans="2:4" ht="15">
      <c r="B85" s="43" t="s">
        <v>2252</v>
      </c>
      <c r="C85" s="43">
        <v>4227</v>
      </c>
      <c r="D85" s="181" t="s">
        <v>2306</v>
      </c>
    </row>
    <row r="86" spans="2:4" ht="15">
      <c r="B86" s="43" t="s">
        <v>2252</v>
      </c>
      <c r="C86" s="43">
        <v>4455</v>
      </c>
      <c r="D86" s="181" t="s">
        <v>2307</v>
      </c>
    </row>
    <row r="87" spans="2:4" ht="15">
      <c r="B87" s="43" t="s">
        <v>2252</v>
      </c>
      <c r="C87" s="43">
        <v>5857</v>
      </c>
      <c r="D87" s="181" t="s">
        <v>2308</v>
      </c>
    </row>
    <row r="88" spans="2:4" ht="15">
      <c r="B88" s="43" t="s">
        <v>2309</v>
      </c>
      <c r="C88" s="43">
        <v>5884</v>
      </c>
      <c r="D88" s="181" t="s">
        <v>2310</v>
      </c>
    </row>
    <row r="89" spans="2:4" ht="15">
      <c r="B89" s="43" t="s">
        <v>2309</v>
      </c>
      <c r="C89" s="43">
        <v>5848</v>
      </c>
      <c r="D89" s="181" t="s">
        <v>2311</v>
      </c>
    </row>
    <row r="90" spans="2:4" ht="15">
      <c r="B90" s="43" t="s">
        <v>2309</v>
      </c>
      <c r="C90" s="43">
        <v>4237</v>
      </c>
      <c r="D90" s="181" t="s">
        <v>2312</v>
      </c>
    </row>
    <row r="91" spans="2:4" ht="15">
      <c r="B91" s="43" t="s">
        <v>2309</v>
      </c>
      <c r="C91" s="43">
        <v>4237</v>
      </c>
      <c r="D91" s="181" t="s">
        <v>2313</v>
      </c>
    </row>
    <row r="92" spans="2:4" ht="15">
      <c r="B92" s="43" t="s">
        <v>2309</v>
      </c>
      <c r="C92" s="43">
        <v>4237</v>
      </c>
      <c r="D92" s="181" t="s">
        <v>2314</v>
      </c>
    </row>
    <row r="93" spans="2:4" ht="15">
      <c r="B93" s="43" t="s">
        <v>2309</v>
      </c>
      <c r="C93" s="43">
        <v>4237</v>
      </c>
      <c r="D93" s="181" t="s">
        <v>2315</v>
      </c>
    </row>
    <row r="94" spans="2:4" ht="15">
      <c r="B94" s="43" t="s">
        <v>2309</v>
      </c>
      <c r="C94" s="43">
        <v>4237</v>
      </c>
      <c r="D94" s="181" t="s">
        <v>2316</v>
      </c>
    </row>
    <row r="95" spans="2:4" ht="15">
      <c r="B95" s="43" t="s">
        <v>2309</v>
      </c>
      <c r="C95" s="43">
        <v>4237</v>
      </c>
      <c r="D95" s="181" t="s">
        <v>2317</v>
      </c>
    </row>
    <row r="96" spans="2:4" ht="15">
      <c r="B96" s="43" t="s">
        <v>2318</v>
      </c>
      <c r="C96" s="43">
        <v>5043</v>
      </c>
      <c r="D96" s="181" t="s">
        <v>2319</v>
      </c>
    </row>
    <row r="97" spans="2:4" ht="15">
      <c r="B97" s="43" t="s">
        <v>2309</v>
      </c>
      <c r="C97" s="43">
        <v>5242</v>
      </c>
      <c r="D97" s="181" t="s">
        <v>2320</v>
      </c>
    </row>
    <row r="98" spans="2:4" ht="15">
      <c r="B98" s="43" t="s">
        <v>2309</v>
      </c>
      <c r="C98" s="43">
        <v>4236</v>
      </c>
      <c r="D98" s="181" t="s">
        <v>2321</v>
      </c>
    </row>
    <row r="99" spans="2:4" ht="15">
      <c r="B99" s="43" t="s">
        <v>2309</v>
      </c>
      <c r="C99" s="43">
        <v>4236</v>
      </c>
      <c r="D99" s="181" t="s">
        <v>2322</v>
      </c>
    </row>
    <row r="100" spans="2:4" ht="15">
      <c r="B100" s="43" t="s">
        <v>2309</v>
      </c>
      <c r="C100" s="43">
        <v>4236</v>
      </c>
      <c r="D100" s="181" t="s">
        <v>2323</v>
      </c>
    </row>
    <row r="101" spans="2:4" ht="15">
      <c r="B101" s="43" t="s">
        <v>2309</v>
      </c>
      <c r="C101" s="43">
        <v>4236</v>
      </c>
      <c r="D101" s="181" t="s">
        <v>2324</v>
      </c>
    </row>
    <row r="102" spans="2:4" ht="15">
      <c r="B102" s="43" t="s">
        <v>2309</v>
      </c>
      <c r="C102" s="43">
        <v>4236</v>
      </c>
      <c r="D102" s="181" t="s">
        <v>2325</v>
      </c>
    </row>
    <row r="103" spans="2:4" ht="15">
      <c r="B103" s="43" t="s">
        <v>2309</v>
      </c>
      <c r="C103" s="43">
        <v>4237</v>
      </c>
      <c r="D103" s="181" t="s">
        <v>2326</v>
      </c>
    </row>
    <row r="104" spans="2:4" ht="15">
      <c r="B104" s="43" t="s">
        <v>2309</v>
      </c>
      <c r="C104" s="43">
        <v>4237</v>
      </c>
      <c r="D104" s="181" t="s">
        <v>2327</v>
      </c>
    </row>
    <row r="105" spans="2:4" ht="15">
      <c r="B105" s="43" t="s">
        <v>2309</v>
      </c>
      <c r="C105" s="43">
        <v>4237</v>
      </c>
      <c r="D105" s="181" t="s">
        <v>2328</v>
      </c>
    </row>
    <row r="106" spans="2:4" ht="15">
      <c r="B106" s="43" t="s">
        <v>2329</v>
      </c>
      <c r="C106" s="43">
        <v>5838</v>
      </c>
      <c r="D106" s="181" t="s">
        <v>2330</v>
      </c>
    </row>
    <row r="107" spans="2:4" ht="15">
      <c r="B107" s="43" t="s">
        <v>2329</v>
      </c>
      <c r="C107" s="43">
        <v>2344</v>
      </c>
      <c r="D107" s="181" t="s">
        <v>2331</v>
      </c>
    </row>
    <row r="108" spans="2:4" ht="15">
      <c r="B108" s="43" t="s">
        <v>2329</v>
      </c>
      <c r="C108" s="43">
        <v>4394</v>
      </c>
      <c r="D108" s="181" t="s">
        <v>2332</v>
      </c>
    </row>
    <row r="109" spans="2:4" ht="15">
      <c r="B109" s="43" t="s">
        <v>2329</v>
      </c>
      <c r="C109" s="43">
        <v>2790</v>
      </c>
      <c r="D109" s="181" t="s">
        <v>2333</v>
      </c>
    </row>
    <row r="110" spans="2:4" ht="15">
      <c r="B110" s="43" t="s">
        <v>2329</v>
      </c>
      <c r="C110" s="43">
        <v>2792</v>
      </c>
      <c r="D110" s="181" t="s">
        <v>2334</v>
      </c>
    </row>
    <row r="111" spans="2:4" ht="15">
      <c r="B111" s="43" t="s">
        <v>2329</v>
      </c>
      <c r="C111" s="43">
        <v>5889</v>
      </c>
      <c r="D111" s="181" t="s">
        <v>2335</v>
      </c>
    </row>
    <row r="112" spans="2:4" ht="15">
      <c r="B112" s="43" t="s">
        <v>2329</v>
      </c>
      <c r="C112" s="43">
        <v>2793</v>
      </c>
      <c r="D112" s="181" t="s">
        <v>2336</v>
      </c>
    </row>
    <row r="113" spans="2:4" ht="15">
      <c r="B113" s="43" t="s">
        <v>2329</v>
      </c>
      <c r="C113" s="43">
        <v>2342</v>
      </c>
      <c r="D113" s="181" t="s">
        <v>2337</v>
      </c>
    </row>
    <row r="114" spans="2:4" ht="15">
      <c r="B114" s="43" t="s">
        <v>2329</v>
      </c>
      <c r="C114" s="43">
        <v>5888</v>
      </c>
      <c r="D114" s="181" t="s">
        <v>2338</v>
      </c>
    </row>
    <row r="115" spans="2:4" ht="15">
      <c r="B115" s="43" t="s">
        <v>2329</v>
      </c>
      <c r="C115" s="43">
        <v>2349</v>
      </c>
      <c r="D115" s="181" t="s">
        <v>2339</v>
      </c>
    </row>
    <row r="116" spans="2:4" ht="15">
      <c r="B116" s="43" t="s">
        <v>2329</v>
      </c>
      <c r="C116" s="43">
        <v>5239</v>
      </c>
      <c r="D116" s="181" t="s">
        <v>2340</v>
      </c>
    </row>
    <row r="117" spans="2:4" ht="15">
      <c r="B117" s="43" t="s">
        <v>2329</v>
      </c>
      <c r="C117" s="43">
        <v>2350</v>
      </c>
      <c r="D117" s="181" t="s">
        <v>2341</v>
      </c>
    </row>
    <row r="118" spans="2:4" ht="15">
      <c r="B118" s="43" t="s">
        <v>2329</v>
      </c>
      <c r="C118" s="43">
        <v>5229</v>
      </c>
      <c r="D118" s="181" t="s">
        <v>2342</v>
      </c>
    </row>
    <row r="119" spans="2:4" ht="15">
      <c r="B119" s="43" t="s">
        <v>2329</v>
      </c>
      <c r="C119" s="43">
        <v>5030</v>
      </c>
      <c r="D119" s="181" t="s">
        <v>2343</v>
      </c>
    </row>
    <row r="120" spans="2:4" ht="15">
      <c r="B120" s="43" t="s">
        <v>2329</v>
      </c>
      <c r="C120" s="43">
        <v>2791</v>
      </c>
      <c r="D120" s="181" t="s">
        <v>2344</v>
      </c>
    </row>
    <row r="121" spans="2:4" ht="15">
      <c r="B121" s="43" t="s">
        <v>2329</v>
      </c>
      <c r="C121" s="43">
        <v>2351</v>
      </c>
      <c r="D121" s="181" t="s">
        <v>2345</v>
      </c>
    </row>
    <row r="122" spans="2:4" ht="15">
      <c r="B122" s="43" t="s">
        <v>2329</v>
      </c>
      <c r="C122" s="43">
        <v>2343</v>
      </c>
      <c r="D122" s="181" t="s">
        <v>2346</v>
      </c>
    </row>
    <row r="123" spans="2:4" ht="15">
      <c r="B123" s="43" t="s">
        <v>2347</v>
      </c>
      <c r="C123" s="43">
        <v>5738</v>
      </c>
      <c r="D123" s="181" t="s">
        <v>2348</v>
      </c>
    </row>
    <row r="124" spans="2:4" ht="15">
      <c r="B124" s="43" t="s">
        <v>2347</v>
      </c>
      <c r="C124" s="43">
        <v>2947</v>
      </c>
      <c r="D124" s="181" t="s">
        <v>2349</v>
      </c>
    </row>
    <row r="125" spans="2:4" ht="15">
      <c r="B125" s="43" t="s">
        <v>2347</v>
      </c>
      <c r="C125" s="43">
        <v>5245</v>
      </c>
      <c r="D125" s="181" t="s">
        <v>2350</v>
      </c>
    </row>
    <row r="126" spans="2:4" ht="15">
      <c r="B126" s="43" t="s">
        <v>2347</v>
      </c>
      <c r="C126" s="43">
        <v>5016</v>
      </c>
      <c r="D126" s="181" t="s">
        <v>2351</v>
      </c>
    </row>
    <row r="127" spans="2:4" ht="15">
      <c r="B127" s="43" t="s">
        <v>2347</v>
      </c>
      <c r="C127" s="43">
        <v>4263</v>
      </c>
      <c r="D127" s="181" t="s">
        <v>2352</v>
      </c>
    </row>
    <row r="128" spans="2:4" ht="15">
      <c r="B128" s="43" t="s">
        <v>2347</v>
      </c>
      <c r="C128" s="43">
        <v>4263</v>
      </c>
      <c r="D128" s="181" t="s">
        <v>2353</v>
      </c>
    </row>
    <row r="129" spans="2:4" ht="15">
      <c r="B129" s="43" t="s">
        <v>2347</v>
      </c>
      <c r="C129" s="43">
        <v>4263</v>
      </c>
      <c r="D129" s="181" t="s">
        <v>2354</v>
      </c>
    </row>
    <row r="130" spans="2:4" ht="15">
      <c r="B130" s="43" t="s">
        <v>2347</v>
      </c>
      <c r="C130" s="43">
        <v>1975</v>
      </c>
      <c r="D130" s="181" t="s">
        <v>2355</v>
      </c>
    </row>
    <row r="131" spans="2:4" ht="15">
      <c r="B131" s="43" t="s">
        <v>2347</v>
      </c>
      <c r="C131" s="43">
        <v>1947</v>
      </c>
      <c r="D131" s="181" t="s">
        <v>2356</v>
      </c>
    </row>
    <row r="132" spans="2:4" ht="15">
      <c r="B132" s="43" t="s">
        <v>2347</v>
      </c>
      <c r="C132" s="43">
        <v>1974</v>
      </c>
      <c r="D132" s="181" t="s">
        <v>2357</v>
      </c>
    </row>
    <row r="133" spans="2:4" ht="15">
      <c r="B133" s="43" t="s">
        <v>2347</v>
      </c>
      <c r="C133" s="43">
        <v>1950</v>
      </c>
      <c r="D133" s="181" t="s">
        <v>2358</v>
      </c>
    </row>
    <row r="134" spans="2:4" ht="15">
      <c r="B134" s="43" t="s">
        <v>2347</v>
      </c>
      <c r="C134" s="43">
        <v>1973</v>
      </c>
      <c r="D134" s="181" t="s">
        <v>2359</v>
      </c>
    </row>
    <row r="135" spans="2:4" ht="15">
      <c r="B135" s="43" t="s">
        <v>2347</v>
      </c>
      <c r="C135" s="43">
        <v>5248</v>
      </c>
      <c r="D135" s="181" t="s">
        <v>2360</v>
      </c>
    </row>
    <row r="136" spans="2:4" ht="15">
      <c r="B136" s="43" t="s">
        <v>2347</v>
      </c>
      <c r="C136" s="43">
        <v>5249</v>
      </c>
      <c r="D136" s="181" t="s">
        <v>2361</v>
      </c>
    </row>
    <row r="137" spans="2:4" ht="15">
      <c r="B137" s="43" t="s">
        <v>2347</v>
      </c>
      <c r="C137" s="43">
        <v>5023</v>
      </c>
      <c r="D137" s="181" t="s">
        <v>2362</v>
      </c>
    </row>
    <row r="138" spans="2:4" ht="15">
      <c r="B138" s="43" t="s">
        <v>2363</v>
      </c>
      <c r="C138" s="43">
        <v>1281</v>
      </c>
      <c r="D138" s="181" t="s">
        <v>2364</v>
      </c>
    </row>
    <row r="139" spans="2:4" ht="15">
      <c r="B139" s="43" t="s">
        <v>2363</v>
      </c>
      <c r="C139" s="43">
        <v>5940</v>
      </c>
      <c r="D139" s="181" t="s">
        <v>2365</v>
      </c>
    </row>
    <row r="140" spans="2:4" ht="15">
      <c r="B140" s="43" t="s">
        <v>2363</v>
      </c>
      <c r="C140" s="43">
        <v>3047</v>
      </c>
      <c r="D140" s="181" t="s">
        <v>2366</v>
      </c>
    </row>
    <row r="141" spans="2:4" ht="15">
      <c r="B141" s="43" t="s">
        <v>2363</v>
      </c>
      <c r="C141" s="43">
        <v>1201</v>
      </c>
      <c r="D141" s="181" t="s">
        <v>2367</v>
      </c>
    </row>
    <row r="142" spans="2:4" ht="15">
      <c r="B142" s="43" t="s">
        <v>2363</v>
      </c>
      <c r="C142" s="43">
        <v>2932</v>
      </c>
      <c r="D142" s="181" t="s">
        <v>2368</v>
      </c>
    </row>
    <row r="143" spans="2:4" ht="15">
      <c r="B143" s="43" t="s">
        <v>2363</v>
      </c>
      <c r="C143" s="43">
        <v>4215</v>
      </c>
      <c r="D143" s="181" t="s">
        <v>2369</v>
      </c>
    </row>
    <row r="144" spans="2:4" ht="15">
      <c r="B144" s="43" t="s">
        <v>2363</v>
      </c>
      <c r="C144" s="43">
        <v>5851</v>
      </c>
      <c r="D144" s="181" t="s">
        <v>2370</v>
      </c>
    </row>
    <row r="145" spans="2:4" ht="15">
      <c r="B145" s="43" t="s">
        <v>2363</v>
      </c>
      <c r="C145" s="43">
        <v>4257</v>
      </c>
      <c r="D145" s="181" t="s">
        <v>2371</v>
      </c>
    </row>
    <row r="146" spans="2:4" ht="15">
      <c r="B146" s="43" t="s">
        <v>2363</v>
      </c>
      <c r="C146" s="43">
        <v>4257</v>
      </c>
      <c r="D146" s="181" t="s">
        <v>2372</v>
      </c>
    </row>
    <row r="147" spans="2:4" ht="15">
      <c r="B147" s="43" t="s">
        <v>2363</v>
      </c>
      <c r="C147" s="43">
        <v>4257</v>
      </c>
      <c r="D147" s="181" t="s">
        <v>2373</v>
      </c>
    </row>
    <row r="148" spans="2:4" ht="15">
      <c r="B148" s="43" t="s">
        <v>2363</v>
      </c>
      <c r="C148" s="43">
        <v>2550</v>
      </c>
      <c r="D148" s="181" t="s">
        <v>2374</v>
      </c>
    </row>
    <row r="149" spans="2:4" ht="15">
      <c r="B149" s="43" t="s">
        <v>2363</v>
      </c>
      <c r="C149" s="43">
        <v>5852</v>
      </c>
      <c r="D149" s="181" t="s">
        <v>2375</v>
      </c>
    </row>
    <row r="150" spans="2:4" ht="15">
      <c r="B150" s="43" t="s">
        <v>2363</v>
      </c>
      <c r="C150" s="43">
        <v>1221</v>
      </c>
      <c r="D150" s="181" t="s">
        <v>2376</v>
      </c>
    </row>
    <row r="151" spans="2:4" ht="15">
      <c r="B151" s="43" t="s">
        <v>2363</v>
      </c>
      <c r="C151" s="43">
        <v>5745</v>
      </c>
      <c r="D151" s="181" t="s">
        <v>2377</v>
      </c>
    </row>
    <row r="152" spans="2:4" ht="15">
      <c r="B152" s="43" t="s">
        <v>2363</v>
      </c>
      <c r="C152" s="43">
        <v>5262</v>
      </c>
      <c r="D152" s="181" t="s">
        <v>2378</v>
      </c>
    </row>
    <row r="153" spans="2:4" ht="15">
      <c r="B153" s="43" t="s">
        <v>2363</v>
      </c>
      <c r="C153" s="43">
        <v>1223</v>
      </c>
      <c r="D153" s="181" t="s">
        <v>2379</v>
      </c>
    </row>
    <row r="154" spans="2:4" ht="15">
      <c r="B154" s="43" t="s">
        <v>2363</v>
      </c>
      <c r="C154" s="43">
        <v>1203</v>
      </c>
      <c r="D154" s="181" t="s">
        <v>2380</v>
      </c>
    </row>
    <row r="155" spans="2:4" ht="15">
      <c r="B155" s="43" t="s">
        <v>2363</v>
      </c>
      <c r="C155" s="43">
        <v>2804</v>
      </c>
      <c r="D155" s="181" t="s">
        <v>2381</v>
      </c>
    </row>
    <row r="156" spans="2:4" ht="15">
      <c r="B156" s="43" t="s">
        <v>2363</v>
      </c>
      <c r="C156" s="43">
        <v>2659</v>
      </c>
      <c r="D156" s="181" t="s">
        <v>2382</v>
      </c>
    </row>
    <row r="157" spans="2:4" ht="15">
      <c r="B157" s="43" t="s">
        <v>2363</v>
      </c>
      <c r="C157" s="43">
        <v>2656</v>
      </c>
      <c r="D157" s="181" t="s">
        <v>2383</v>
      </c>
    </row>
    <row r="158" spans="2:4" ht="15">
      <c r="B158" s="43" t="s">
        <v>2363</v>
      </c>
      <c r="C158" s="43">
        <v>2657</v>
      </c>
      <c r="D158" s="181" t="s">
        <v>2384</v>
      </c>
    </row>
    <row r="159" spans="2:4" ht="15">
      <c r="B159" s="43" t="s">
        <v>2363</v>
      </c>
      <c r="C159" s="43">
        <v>2658</v>
      </c>
      <c r="D159" s="181" t="s">
        <v>2385</v>
      </c>
    </row>
    <row r="160" spans="2:4" ht="15">
      <c r="B160" s="43" t="s">
        <v>2363</v>
      </c>
      <c r="C160" s="43">
        <v>2654</v>
      </c>
      <c r="D160" s="181" t="s">
        <v>2386</v>
      </c>
    </row>
    <row r="161" spans="2:4" ht="15">
      <c r="B161" s="43" t="s">
        <v>2363</v>
      </c>
      <c r="C161" s="43">
        <v>2655</v>
      </c>
      <c r="D161" s="181" t="s">
        <v>2387</v>
      </c>
    </row>
    <row r="162" spans="2:4" ht="15">
      <c r="B162" s="43" t="s">
        <v>2388</v>
      </c>
      <c r="C162" s="43">
        <v>4235</v>
      </c>
      <c r="D162" s="181" t="s">
        <v>2389</v>
      </c>
    </row>
    <row r="163" spans="2:4" ht="15">
      <c r="B163" s="43" t="s">
        <v>2388</v>
      </c>
      <c r="C163" s="43">
        <v>5215</v>
      </c>
      <c r="D163" s="181" t="s">
        <v>2390</v>
      </c>
    </row>
    <row r="164" spans="2:4" ht="15">
      <c r="B164" s="43" t="s">
        <v>2388</v>
      </c>
      <c r="C164" s="43">
        <v>5221</v>
      </c>
      <c r="D164" s="181" t="s">
        <v>2391</v>
      </c>
    </row>
    <row r="165" spans="2:4" ht="15">
      <c r="B165" s="43" t="s">
        <v>2388</v>
      </c>
      <c r="C165" s="43">
        <v>3130</v>
      </c>
      <c r="D165" s="181" t="s">
        <v>2392</v>
      </c>
    </row>
    <row r="166" spans="2:4" ht="15">
      <c r="B166" s="43" t="s">
        <v>2388</v>
      </c>
      <c r="C166" s="43">
        <v>5970</v>
      </c>
      <c r="D166" s="181" t="s">
        <v>2393</v>
      </c>
    </row>
    <row r="167" spans="2:4" ht="15">
      <c r="B167" s="43" t="s">
        <v>2388</v>
      </c>
      <c r="C167" s="43">
        <v>5971</v>
      </c>
      <c r="D167" s="181" t="s">
        <v>2394</v>
      </c>
    </row>
    <row r="168" spans="2:4" ht="15">
      <c r="B168" s="43" t="s">
        <v>2388</v>
      </c>
      <c r="C168" s="43">
        <v>4423</v>
      </c>
      <c r="D168" s="181" t="s">
        <v>2395</v>
      </c>
    </row>
    <row r="169" spans="2:4" ht="15">
      <c r="B169" s="43" t="s">
        <v>2388</v>
      </c>
      <c r="C169" s="43">
        <v>5224</v>
      </c>
      <c r="D169" s="181" t="s">
        <v>2396</v>
      </c>
    </row>
    <row r="170" spans="2:4" ht="15">
      <c r="B170" s="43" t="s">
        <v>2388</v>
      </c>
      <c r="C170" s="43">
        <v>5914</v>
      </c>
      <c r="D170" s="181" t="s">
        <v>2397</v>
      </c>
    </row>
    <row r="171" spans="2:4" ht="15">
      <c r="B171" s="43" t="s">
        <v>2388</v>
      </c>
      <c r="C171" s="43">
        <v>1018</v>
      </c>
      <c r="D171" s="181" t="s">
        <v>2398</v>
      </c>
    </row>
    <row r="172" spans="2:4" ht="15">
      <c r="B172" s="43" t="s">
        <v>2388</v>
      </c>
      <c r="C172" s="43">
        <v>4437</v>
      </c>
      <c r="D172" s="181" t="s">
        <v>2399</v>
      </c>
    </row>
    <row r="173" spans="2:4" ht="15">
      <c r="B173" s="43" t="s">
        <v>2388</v>
      </c>
      <c r="C173" s="43">
        <v>4434</v>
      </c>
      <c r="D173" s="181" t="s">
        <v>2400</v>
      </c>
    </row>
    <row r="174" spans="2:4" ht="15">
      <c r="B174" s="43" t="s">
        <v>2388</v>
      </c>
      <c r="C174" s="43">
        <v>2666</v>
      </c>
      <c r="D174" s="181" t="s">
        <v>2401</v>
      </c>
    </row>
    <row r="175" spans="2:4" ht="15">
      <c r="B175" s="43" t="s">
        <v>2388</v>
      </c>
      <c r="C175" s="43">
        <v>5913</v>
      </c>
      <c r="D175" s="181" t="s">
        <v>2402</v>
      </c>
    </row>
    <row r="176" spans="2:4" ht="15">
      <c r="B176" s="43" t="s">
        <v>2388</v>
      </c>
      <c r="C176" s="43">
        <v>5921</v>
      </c>
      <c r="D176" s="181" t="s">
        <v>2403</v>
      </c>
    </row>
    <row r="177" spans="2:4" ht="15">
      <c r="B177" s="43" t="s">
        <v>2388</v>
      </c>
      <c r="C177" s="43">
        <v>5218</v>
      </c>
      <c r="D177" s="181" t="s">
        <v>2404</v>
      </c>
    </row>
    <row r="178" spans="2:4" ht="15">
      <c r="B178" s="43" t="s">
        <v>2388</v>
      </c>
      <c r="C178" s="43">
        <v>5214</v>
      </c>
      <c r="D178" s="181" t="s">
        <v>2405</v>
      </c>
    </row>
    <row r="179" spans="2:4" ht="15">
      <c r="B179" s="43" t="s">
        <v>2388</v>
      </c>
      <c r="C179" s="43">
        <v>4417</v>
      </c>
      <c r="D179" s="181" t="s">
        <v>2406</v>
      </c>
    </row>
    <row r="180" spans="2:4" ht="15">
      <c r="B180" s="43" t="s">
        <v>2388</v>
      </c>
      <c r="C180" s="43">
        <v>5756</v>
      </c>
      <c r="D180" s="181" t="s">
        <v>2407</v>
      </c>
    </row>
    <row r="181" spans="2:4" ht="15">
      <c r="B181" s="43" t="s">
        <v>2388</v>
      </c>
      <c r="C181" s="43">
        <v>5932</v>
      </c>
      <c r="D181" s="181" t="s">
        <v>2408</v>
      </c>
    </row>
    <row r="182" spans="2:4" ht="15">
      <c r="B182" s="43" t="s">
        <v>2388</v>
      </c>
      <c r="C182" s="43">
        <v>5760</v>
      </c>
      <c r="D182" s="181" t="s">
        <v>2409</v>
      </c>
    </row>
    <row r="183" spans="2:4" ht="15">
      <c r="B183" s="43" t="s">
        <v>2388</v>
      </c>
      <c r="C183" s="43">
        <v>5919</v>
      </c>
      <c r="D183" s="181" t="s">
        <v>2410</v>
      </c>
    </row>
    <row r="184" spans="2:4" ht="15">
      <c r="B184" s="43" t="s">
        <v>2388</v>
      </c>
      <c r="C184" s="43">
        <v>4387</v>
      </c>
      <c r="D184" s="181" t="s">
        <v>2411</v>
      </c>
    </row>
    <row r="185" spans="2:4" ht="15">
      <c r="B185" s="43" t="s">
        <v>2388</v>
      </c>
      <c r="C185" s="43">
        <v>4433</v>
      </c>
      <c r="D185" s="181" t="s">
        <v>2412</v>
      </c>
    </row>
    <row r="186" spans="2:4" ht="15">
      <c r="B186" s="43" t="s">
        <v>2388</v>
      </c>
      <c r="C186" s="43">
        <v>4435</v>
      </c>
      <c r="D186" s="181" t="s">
        <v>2413</v>
      </c>
    </row>
    <row r="187" spans="2:4" ht="15">
      <c r="B187" s="43" t="s">
        <v>2388</v>
      </c>
      <c r="C187" s="43">
        <v>5974</v>
      </c>
      <c r="D187" s="181" t="s">
        <v>2414</v>
      </c>
    </row>
    <row r="188" spans="2:4" ht="15">
      <c r="B188" s="43" t="s">
        <v>2388</v>
      </c>
      <c r="C188" s="43">
        <v>5926</v>
      </c>
      <c r="D188" s="181" t="s">
        <v>703</v>
      </c>
    </row>
    <row r="189" spans="2:4" ht="15">
      <c r="B189" s="43" t="s">
        <v>2388</v>
      </c>
      <c r="C189" s="43">
        <v>5915</v>
      </c>
      <c r="D189" s="181" t="s">
        <v>2415</v>
      </c>
    </row>
    <row r="190" spans="2:4" ht="15">
      <c r="B190" s="43" t="s">
        <v>2388</v>
      </c>
      <c r="C190" s="43">
        <v>5782</v>
      </c>
      <c r="D190" s="181" t="s">
        <v>692</v>
      </c>
    </row>
    <row r="191" spans="2:4" ht="15">
      <c r="B191" s="43" t="s">
        <v>2388</v>
      </c>
      <c r="C191" s="43">
        <v>4238</v>
      </c>
      <c r="D191" s="181" t="s">
        <v>2416</v>
      </c>
    </row>
    <row r="192" spans="2:4" ht="15">
      <c r="B192" s="43" t="s">
        <v>2388</v>
      </c>
      <c r="C192" s="43">
        <v>5956</v>
      </c>
      <c r="D192" s="181" t="s">
        <v>2417</v>
      </c>
    </row>
    <row r="193" spans="2:4" ht="15">
      <c r="B193" s="43" t="s">
        <v>2388</v>
      </c>
      <c r="C193" s="43">
        <v>4432</v>
      </c>
      <c r="D193" s="181" t="s">
        <v>2418</v>
      </c>
    </row>
    <row r="194" spans="2:4" ht="15">
      <c r="B194" s="43" t="s">
        <v>2388</v>
      </c>
      <c r="C194" s="43">
        <v>5969</v>
      </c>
      <c r="D194" s="181" t="s">
        <v>2419</v>
      </c>
    </row>
    <row r="195" spans="2:4" ht="15">
      <c r="B195" s="43" t="s">
        <v>2388</v>
      </c>
      <c r="C195" s="43">
        <v>4425</v>
      </c>
      <c r="D195" s="181" t="s">
        <v>2420</v>
      </c>
    </row>
    <row r="196" spans="2:4" ht="15">
      <c r="B196" s="43" t="s">
        <v>2388</v>
      </c>
      <c r="C196" s="43">
        <v>4426</v>
      </c>
      <c r="D196" s="181" t="s">
        <v>2421</v>
      </c>
    </row>
    <row r="197" spans="2:4" ht="15">
      <c r="B197" s="43" t="s">
        <v>2388</v>
      </c>
      <c r="C197" s="43">
        <v>5978</v>
      </c>
      <c r="D197" s="181" t="s">
        <v>2422</v>
      </c>
    </row>
    <row r="198" spans="2:4" ht="15">
      <c r="B198" s="43" t="s">
        <v>2423</v>
      </c>
      <c r="C198" s="43">
        <v>1030</v>
      </c>
      <c r="D198" s="181" t="s">
        <v>2424</v>
      </c>
    </row>
    <row r="199" spans="2:4" ht="15">
      <c r="B199" s="43" t="s">
        <v>2423</v>
      </c>
      <c r="C199" s="43">
        <v>5223</v>
      </c>
      <c r="D199" s="181" t="s">
        <v>2425</v>
      </c>
    </row>
    <row r="200" spans="2:4" ht="15">
      <c r="B200" s="43" t="s">
        <v>2426</v>
      </c>
      <c r="C200" s="43">
        <v>5953</v>
      </c>
      <c r="D200" s="181" t="s">
        <v>2427</v>
      </c>
    </row>
    <row r="201" spans="2:4" ht="15">
      <c r="B201" s="43" t="s">
        <v>2426</v>
      </c>
      <c r="C201" s="43">
        <v>5690</v>
      </c>
      <c r="D201" s="181" t="s">
        <v>2428</v>
      </c>
    </row>
    <row r="202" spans="2:4" ht="15">
      <c r="B202" s="43" t="s">
        <v>2426</v>
      </c>
      <c r="C202" s="43">
        <v>4280</v>
      </c>
      <c r="D202" s="181" t="s">
        <v>2429</v>
      </c>
    </row>
    <row r="203" spans="2:4" ht="15">
      <c r="B203" s="43" t="s">
        <v>2426</v>
      </c>
      <c r="C203" s="43">
        <v>4280</v>
      </c>
      <c r="D203" s="181" t="s">
        <v>2430</v>
      </c>
    </row>
    <row r="204" spans="2:4" ht="15">
      <c r="B204" s="43" t="s">
        <v>2426</v>
      </c>
      <c r="C204" s="43">
        <v>4280</v>
      </c>
      <c r="D204" s="181" t="s">
        <v>2431</v>
      </c>
    </row>
    <row r="205" spans="2:4" ht="15">
      <c r="B205" s="43" t="s">
        <v>2426</v>
      </c>
      <c r="C205" s="43">
        <v>4199</v>
      </c>
      <c r="D205" s="181" t="s">
        <v>2432</v>
      </c>
    </row>
    <row r="206" spans="2:4" ht="15">
      <c r="B206" s="43" t="s">
        <v>2426</v>
      </c>
      <c r="C206" s="43">
        <v>4280</v>
      </c>
      <c r="D206" s="181" t="s">
        <v>2433</v>
      </c>
    </row>
    <row r="207" spans="2:4" ht="15">
      <c r="B207" s="43" t="s">
        <v>2426</v>
      </c>
      <c r="C207" s="43">
        <v>5786</v>
      </c>
      <c r="D207" s="181" t="s">
        <v>2434</v>
      </c>
    </row>
    <row r="208" spans="2:4" ht="15">
      <c r="B208" s="43" t="s">
        <v>2426</v>
      </c>
      <c r="C208" s="43">
        <v>5909</v>
      </c>
      <c r="D208" s="181" t="s">
        <v>2435</v>
      </c>
    </row>
    <row r="209" spans="2:4" ht="15">
      <c r="B209" s="43" t="s">
        <v>2426</v>
      </c>
      <c r="C209" s="43">
        <v>4280</v>
      </c>
      <c r="D209" s="181" t="s">
        <v>2436</v>
      </c>
    </row>
    <row r="210" spans="2:4" ht="15">
      <c r="B210" s="43" t="s">
        <v>2426</v>
      </c>
      <c r="C210" s="43">
        <v>3048</v>
      </c>
      <c r="D210" s="181" t="s">
        <v>2437</v>
      </c>
    </row>
    <row r="211" spans="2:4" ht="15">
      <c r="B211" s="43" t="s">
        <v>2426</v>
      </c>
      <c r="C211" s="43">
        <v>4442</v>
      </c>
      <c r="D211" s="181" t="s">
        <v>2438</v>
      </c>
    </row>
    <row r="212" spans="2:4" ht="15">
      <c r="B212" s="43" t="s">
        <v>2426</v>
      </c>
      <c r="C212" s="43">
        <v>5044</v>
      </c>
      <c r="D212" s="181" t="s">
        <v>2439</v>
      </c>
    </row>
    <row r="213" spans="2:4" ht="15">
      <c r="B213" s="43" t="s">
        <v>2426</v>
      </c>
      <c r="C213" s="43">
        <v>5045</v>
      </c>
      <c r="D213" s="181" t="s">
        <v>2440</v>
      </c>
    </row>
    <row r="214" spans="2:4" ht="15">
      <c r="B214" s="43" t="s">
        <v>2426</v>
      </c>
      <c r="C214" s="43">
        <v>5046</v>
      </c>
      <c r="D214" s="181" t="s">
        <v>2441</v>
      </c>
    </row>
    <row r="215" spans="2:4" ht="15">
      <c r="B215" s="43" t="s">
        <v>2426</v>
      </c>
      <c r="C215" s="43">
        <v>5979</v>
      </c>
      <c r="D215" s="181" t="s">
        <v>2442</v>
      </c>
    </row>
    <row r="216" spans="2:4" ht="15">
      <c r="B216" s="43" t="s">
        <v>2426</v>
      </c>
      <c r="C216" s="43">
        <v>5036</v>
      </c>
      <c r="D216" s="181" t="s">
        <v>2443</v>
      </c>
    </row>
    <row r="217" spans="2:4" ht="15">
      <c r="B217" s="43" t="s">
        <v>2426</v>
      </c>
      <c r="C217" s="43">
        <v>5006</v>
      </c>
      <c r="D217" s="181" t="s">
        <v>2444</v>
      </c>
    </row>
    <row r="218" spans="2:4" ht="15">
      <c r="B218" s="43" t="s">
        <v>2426</v>
      </c>
      <c r="C218" s="43">
        <v>5984</v>
      </c>
      <c r="D218" s="181" t="s">
        <v>2445</v>
      </c>
    </row>
    <row r="219" spans="2:4" ht="15">
      <c r="B219" s="43" t="s">
        <v>2426</v>
      </c>
      <c r="C219" s="43">
        <v>5007</v>
      </c>
      <c r="D219" s="181" t="s">
        <v>2446</v>
      </c>
    </row>
    <row r="220" spans="2:4" ht="15">
      <c r="B220" s="43" t="s">
        <v>2426</v>
      </c>
      <c r="C220" s="43">
        <v>5955</v>
      </c>
      <c r="D220" s="181" t="s">
        <v>2447</v>
      </c>
    </row>
    <row r="221" spans="2:4" ht="15">
      <c r="B221" s="43" t="s">
        <v>2426</v>
      </c>
      <c r="C221" s="43">
        <v>5985</v>
      </c>
      <c r="D221" s="181" t="s">
        <v>2448</v>
      </c>
    </row>
    <row r="222" spans="2:4" ht="15">
      <c r="B222" s="43" t="s">
        <v>2426</v>
      </c>
      <c r="C222" s="43">
        <v>5010</v>
      </c>
      <c r="D222" s="181" t="s">
        <v>2449</v>
      </c>
    </row>
    <row r="223" spans="2:4" ht="15">
      <c r="B223" s="43" t="s">
        <v>2426</v>
      </c>
      <c r="C223" s="43">
        <v>5986</v>
      </c>
      <c r="D223" s="181" t="s">
        <v>2450</v>
      </c>
    </row>
    <row r="224" spans="2:4" ht="15">
      <c r="B224" s="43" t="s">
        <v>2426</v>
      </c>
      <c r="C224" s="43">
        <v>5022</v>
      </c>
      <c r="D224" s="181" t="s">
        <v>2451</v>
      </c>
    </row>
    <row r="225" spans="2:4" ht="15">
      <c r="B225" s="43" t="s">
        <v>2426</v>
      </c>
      <c r="C225" s="43">
        <v>5027</v>
      </c>
      <c r="D225" s="181" t="s">
        <v>2452</v>
      </c>
    </row>
    <row r="226" spans="2:4" ht="15">
      <c r="B226" s="43" t="s">
        <v>2426</v>
      </c>
      <c r="C226" s="43">
        <v>4264</v>
      </c>
      <c r="D226" s="181" t="s">
        <v>2453</v>
      </c>
    </row>
    <row r="227" spans="2:4" ht="15">
      <c r="B227" s="43" t="s">
        <v>2426</v>
      </c>
      <c r="C227" s="43">
        <v>4280</v>
      </c>
      <c r="D227" s="181" t="s">
        <v>2454</v>
      </c>
    </row>
    <row r="228" spans="2:4" ht="15">
      <c r="B228" s="43" t="s">
        <v>2426</v>
      </c>
      <c r="C228" s="43">
        <v>4420</v>
      </c>
      <c r="D228" s="181" t="s">
        <v>2455</v>
      </c>
    </row>
    <row r="229" spans="2:4" ht="15">
      <c r="B229" s="43" t="s">
        <v>2426</v>
      </c>
      <c r="C229" s="43">
        <v>4264</v>
      </c>
      <c r="D229" s="181" t="s">
        <v>2456</v>
      </c>
    </row>
    <row r="230" spans="2:4" ht="15">
      <c r="B230" s="43" t="s">
        <v>2426</v>
      </c>
      <c r="C230" s="43">
        <v>4264</v>
      </c>
      <c r="D230" s="181" t="s">
        <v>2457</v>
      </c>
    </row>
    <row r="231" spans="2:4" ht="15">
      <c r="B231" s="43" t="s">
        <v>2426</v>
      </c>
      <c r="C231" s="43">
        <v>4264</v>
      </c>
      <c r="D231" s="181" t="s">
        <v>2458</v>
      </c>
    </row>
    <row r="232" spans="2:4" ht="15">
      <c r="B232" s="43" t="s">
        <v>2426</v>
      </c>
      <c r="C232" s="43">
        <v>5266</v>
      </c>
      <c r="D232" s="181" t="s">
        <v>2459</v>
      </c>
    </row>
    <row r="233" spans="2:4" ht="15">
      <c r="B233" s="43" t="s">
        <v>2426</v>
      </c>
      <c r="C233" s="43">
        <v>5277</v>
      </c>
      <c r="D233" s="181" t="s">
        <v>2460</v>
      </c>
    </row>
    <row r="234" spans="2:4" ht="15">
      <c r="B234" s="43" t="s">
        <v>2426</v>
      </c>
      <c r="C234" s="43">
        <v>5267</v>
      </c>
      <c r="D234" s="181" t="s">
        <v>2461</v>
      </c>
    </row>
    <row r="235" spans="2:4" ht="15">
      <c r="B235" s="43" t="s">
        <v>2426</v>
      </c>
      <c r="C235" s="43">
        <v>5705</v>
      </c>
      <c r="D235" s="181" t="s">
        <v>2462</v>
      </c>
    </row>
    <row r="236" spans="2:4" ht="15">
      <c r="B236" s="43" t="s">
        <v>2426</v>
      </c>
      <c r="C236" s="43">
        <v>5911</v>
      </c>
      <c r="D236" s="181" t="s">
        <v>2463</v>
      </c>
    </row>
    <row r="237" spans="2:4" ht="15">
      <c r="B237" s="43" t="s">
        <v>2426</v>
      </c>
      <c r="C237" s="43">
        <v>4280</v>
      </c>
      <c r="D237" s="181" t="s">
        <v>2464</v>
      </c>
    </row>
    <row r="238" spans="2:4" ht="15">
      <c r="B238" s="43" t="s">
        <v>2426</v>
      </c>
      <c r="C238" s="43">
        <v>5908</v>
      </c>
      <c r="D238" s="181" t="s">
        <v>2465</v>
      </c>
    </row>
    <row r="239" spans="2:4" ht="15">
      <c r="B239" s="43" t="s">
        <v>2426</v>
      </c>
      <c r="C239" s="43">
        <v>5910</v>
      </c>
      <c r="D239" s="181" t="s">
        <v>2466</v>
      </c>
    </row>
    <row r="240" spans="2:4" ht="15">
      <c r="B240" s="43" t="s">
        <v>2426</v>
      </c>
      <c r="C240" s="43">
        <v>5907</v>
      </c>
      <c r="D240" s="181" t="s">
        <v>2467</v>
      </c>
    </row>
    <row r="241" spans="2:4" ht="15">
      <c r="B241" s="43" t="s">
        <v>2468</v>
      </c>
      <c r="C241" s="43">
        <v>4403</v>
      </c>
      <c r="D241" s="181" t="s">
        <v>2469</v>
      </c>
    </row>
    <row r="242" spans="2:4" ht="15">
      <c r="B242" s="43" t="s">
        <v>2468</v>
      </c>
      <c r="C242" s="43">
        <v>4403</v>
      </c>
      <c r="D242" s="181" t="s">
        <v>2470</v>
      </c>
    </row>
    <row r="243" spans="2:4" ht="15">
      <c r="B243" s="43" t="s">
        <v>2468</v>
      </c>
      <c r="C243" s="43">
        <v>4403</v>
      </c>
      <c r="D243" s="181" t="s">
        <v>2471</v>
      </c>
    </row>
    <row r="244" spans="2:4" ht="15">
      <c r="B244" s="43" t="s">
        <v>2468</v>
      </c>
      <c r="C244" s="43">
        <v>4403</v>
      </c>
      <c r="D244" s="181" t="s">
        <v>2472</v>
      </c>
    </row>
    <row r="245" spans="2:4" ht="15">
      <c r="B245" s="43" t="s">
        <v>2468</v>
      </c>
      <c r="C245" s="43">
        <v>5861</v>
      </c>
      <c r="D245" s="181" t="s">
        <v>2473</v>
      </c>
    </row>
    <row r="246" spans="2:4" ht="15">
      <c r="B246" s="43" t="s">
        <v>2468</v>
      </c>
      <c r="C246" s="43">
        <v>5957</v>
      </c>
      <c r="D246" s="181" t="s">
        <v>2474</v>
      </c>
    </row>
    <row r="247" spans="2:4" ht="15">
      <c r="B247" s="43" t="s">
        <v>2468</v>
      </c>
      <c r="C247" s="43">
        <v>2288</v>
      </c>
      <c r="D247" s="181" t="s">
        <v>2475</v>
      </c>
    </row>
    <row r="248" spans="2:4" ht="15">
      <c r="B248" s="43" t="s">
        <v>2468</v>
      </c>
      <c r="C248" s="43">
        <v>2289</v>
      </c>
      <c r="D248" s="181" t="s">
        <v>2476</v>
      </c>
    </row>
    <row r="249" spans="2:4" ht="15">
      <c r="B249" s="43" t="s">
        <v>2468</v>
      </c>
      <c r="C249" s="43">
        <v>2287</v>
      </c>
      <c r="D249" s="181" t="s">
        <v>2477</v>
      </c>
    </row>
    <row r="250" spans="2:4" ht="15">
      <c r="B250" s="43" t="s">
        <v>2468</v>
      </c>
      <c r="C250" s="43">
        <v>2286</v>
      </c>
      <c r="D250" s="181" t="s">
        <v>2478</v>
      </c>
    </row>
    <row r="251" spans="2:4" ht="15">
      <c r="B251" s="43" t="s">
        <v>2468</v>
      </c>
      <c r="C251" s="43">
        <v>4403</v>
      </c>
      <c r="D251" s="181" t="s">
        <v>2479</v>
      </c>
    </row>
    <row r="252" spans="2:4" ht="15">
      <c r="B252" s="43" t="s">
        <v>2468</v>
      </c>
      <c r="C252" s="43">
        <v>4403</v>
      </c>
      <c r="D252" s="181" t="s">
        <v>2480</v>
      </c>
    </row>
    <row r="253" spans="2:4" ht="15">
      <c r="B253" s="43" t="s">
        <v>2468</v>
      </c>
      <c r="C253" s="43">
        <v>5858</v>
      </c>
      <c r="D253" s="181" t="s">
        <v>2481</v>
      </c>
    </row>
    <row r="254" spans="2:4" ht="15">
      <c r="B254" s="43" t="s">
        <v>2468</v>
      </c>
      <c r="C254" s="43">
        <v>4403</v>
      </c>
      <c r="D254" s="181" t="s">
        <v>2482</v>
      </c>
    </row>
    <row r="255" spans="2:4" ht="15">
      <c r="B255" s="43" t="s">
        <v>2468</v>
      </c>
      <c r="C255" s="43">
        <v>5885</v>
      </c>
      <c r="D255" s="181" t="s">
        <v>2483</v>
      </c>
    </row>
    <row r="256" spans="2:4" ht="15">
      <c r="B256" s="43" t="s">
        <v>2468</v>
      </c>
      <c r="C256" s="43">
        <v>5484</v>
      </c>
      <c r="D256" s="181" t="s">
        <v>2484</v>
      </c>
    </row>
    <row r="257" spans="2:4" ht="15">
      <c r="B257" s="43" t="s">
        <v>2468</v>
      </c>
      <c r="C257" s="43">
        <v>5766</v>
      </c>
      <c r="D257" s="181" t="s">
        <v>2485</v>
      </c>
    </row>
    <row r="258" spans="2:4" ht="15">
      <c r="B258" s="43" t="s">
        <v>2468</v>
      </c>
      <c r="C258" s="43">
        <v>4400</v>
      </c>
      <c r="D258" s="181" t="s">
        <v>2486</v>
      </c>
    </row>
    <row r="259" spans="2:4" ht="15">
      <c r="B259" s="43" t="s">
        <v>2468</v>
      </c>
      <c r="C259" s="43">
        <v>4403</v>
      </c>
      <c r="D259" s="181" t="s">
        <v>2487</v>
      </c>
    </row>
    <row r="260" spans="2:4" ht="15">
      <c r="B260" s="43" t="s">
        <v>2468</v>
      </c>
      <c r="C260" s="43">
        <v>4400</v>
      </c>
      <c r="D260" s="181" t="s">
        <v>2488</v>
      </c>
    </row>
    <row r="261" spans="2:4" ht="15">
      <c r="B261" s="43" t="s">
        <v>2468</v>
      </c>
      <c r="C261" s="43">
        <v>4403</v>
      </c>
      <c r="D261" s="181" t="s">
        <v>2489</v>
      </c>
    </row>
    <row r="262" spans="2:4" ht="15">
      <c r="B262" s="43" t="s">
        <v>2468</v>
      </c>
      <c r="C262" s="43">
        <v>5487</v>
      </c>
      <c r="D262" s="181" t="s">
        <v>2490</v>
      </c>
    </row>
    <row r="263" spans="2:4" ht="15">
      <c r="B263" s="43" t="s">
        <v>2468</v>
      </c>
      <c r="C263" s="43">
        <v>5862</v>
      </c>
      <c r="D263" s="181" t="s">
        <v>2491</v>
      </c>
    </row>
    <row r="264" spans="2:4" ht="15">
      <c r="B264" s="43" t="s">
        <v>2468</v>
      </c>
      <c r="C264" s="43">
        <v>4403</v>
      </c>
      <c r="D264" s="181" t="s">
        <v>2492</v>
      </c>
    </row>
    <row r="265" spans="2:4" ht="15">
      <c r="B265" s="43" t="s">
        <v>2468</v>
      </c>
      <c r="C265" s="43">
        <v>5777</v>
      </c>
      <c r="D265" s="181" t="s">
        <v>2493</v>
      </c>
    </row>
    <row r="266" spans="2:4" ht="15">
      <c r="B266" s="43" t="s">
        <v>2468</v>
      </c>
      <c r="C266" s="43">
        <v>5968</v>
      </c>
      <c r="D266" s="181" t="s">
        <v>2494</v>
      </c>
    </row>
    <row r="267" spans="2:4" ht="15">
      <c r="B267" s="43" t="s">
        <v>2468</v>
      </c>
      <c r="C267" s="43">
        <v>5778</v>
      </c>
      <c r="D267" s="181" t="s">
        <v>2495</v>
      </c>
    </row>
    <row r="268" spans="2:4" ht="15">
      <c r="B268" s="43" t="s">
        <v>2496</v>
      </c>
      <c r="C268" s="43">
        <v>2164</v>
      </c>
      <c r="D268" s="181" t="s">
        <v>2497</v>
      </c>
    </row>
    <row r="269" spans="2:4" ht="15">
      <c r="B269" s="43" t="s">
        <v>2496</v>
      </c>
      <c r="C269" s="43">
        <v>4404</v>
      </c>
      <c r="D269" s="181" t="s">
        <v>2498</v>
      </c>
    </row>
    <row r="270" spans="2:4" ht="15">
      <c r="B270" s="43" t="s">
        <v>2496</v>
      </c>
      <c r="C270" s="43">
        <v>5025</v>
      </c>
      <c r="D270" s="181" t="s">
        <v>2499</v>
      </c>
    </row>
    <row r="271" spans="2:4" ht="15">
      <c r="B271" s="43" t="s">
        <v>2496</v>
      </c>
      <c r="C271" s="43">
        <v>5963</v>
      </c>
      <c r="D271" s="181" t="s">
        <v>2500</v>
      </c>
    </row>
    <row r="272" spans="2:4" ht="15">
      <c r="B272" s="43" t="s">
        <v>2496</v>
      </c>
      <c r="C272" s="43">
        <v>5008</v>
      </c>
      <c r="D272" s="181" t="s">
        <v>2501</v>
      </c>
    </row>
    <row r="273" spans="2:4" ht="15">
      <c r="B273" s="43" t="s">
        <v>2496</v>
      </c>
      <c r="C273" s="43">
        <v>2168</v>
      </c>
      <c r="D273" s="181" t="s">
        <v>2502</v>
      </c>
    </row>
    <row r="274" spans="2:4" ht="15">
      <c r="B274" s="43" t="s">
        <v>2496</v>
      </c>
      <c r="C274" s="43">
        <v>5040</v>
      </c>
      <c r="D274" s="181" t="s">
        <v>2503</v>
      </c>
    </row>
    <row r="275" spans="2:4" ht="15">
      <c r="B275" s="43" t="s">
        <v>2496</v>
      </c>
      <c r="C275" s="43">
        <v>2561</v>
      </c>
      <c r="D275" s="181" t="s">
        <v>2504</v>
      </c>
    </row>
    <row r="276" spans="2:4" ht="15">
      <c r="B276" s="43" t="s">
        <v>2496</v>
      </c>
      <c r="C276" s="43">
        <v>5731</v>
      </c>
      <c r="D276" s="181" t="s">
        <v>2505</v>
      </c>
    </row>
    <row r="277" spans="2:4" ht="15">
      <c r="B277" s="43" t="s">
        <v>2496</v>
      </c>
      <c r="C277" s="43">
        <v>5748</v>
      </c>
      <c r="D277" s="181" t="s">
        <v>2506</v>
      </c>
    </row>
    <row r="278" spans="2:4" ht="15">
      <c r="B278" s="43" t="s">
        <v>2496</v>
      </c>
      <c r="C278" s="43">
        <v>5732</v>
      </c>
      <c r="D278" s="181" t="s">
        <v>2507</v>
      </c>
    </row>
    <row r="279" spans="2:4" ht="15">
      <c r="B279" s="43" t="s">
        <v>2496</v>
      </c>
      <c r="C279" s="43">
        <v>5278</v>
      </c>
      <c r="D279" s="181" t="s">
        <v>2508</v>
      </c>
    </row>
    <row r="280" spans="2:4" ht="15">
      <c r="B280" s="43" t="s">
        <v>2496</v>
      </c>
      <c r="C280" s="43">
        <v>5747</v>
      </c>
      <c r="D280" s="181" t="s">
        <v>2509</v>
      </c>
    </row>
    <row r="281" spans="2:4" ht="15">
      <c r="B281" s="43" t="s">
        <v>2496</v>
      </c>
      <c r="C281" s="43">
        <v>5960</v>
      </c>
      <c r="D281" s="181" t="s">
        <v>2510</v>
      </c>
    </row>
    <row r="282" spans="2:4" ht="15">
      <c r="B282" s="43" t="s">
        <v>2496</v>
      </c>
      <c r="C282" s="43">
        <v>5298</v>
      </c>
      <c r="D282" s="181" t="s">
        <v>2511</v>
      </c>
    </row>
    <row r="283" spans="2:4" ht="15">
      <c r="B283" s="43" t="s">
        <v>2496</v>
      </c>
      <c r="C283" s="43">
        <v>5852</v>
      </c>
      <c r="D283" s="181" t="s">
        <v>2512</v>
      </c>
    </row>
    <row r="284" spans="2:4" ht="15">
      <c r="B284" s="43" t="s">
        <v>2496</v>
      </c>
      <c r="C284" s="43">
        <v>5034</v>
      </c>
      <c r="D284" s="181" t="s">
        <v>2513</v>
      </c>
    </row>
    <row r="285" spans="2:4" ht="15">
      <c r="B285" s="43" t="s">
        <v>2496</v>
      </c>
      <c r="C285" s="43">
        <v>5879</v>
      </c>
      <c r="D285" s="181" t="s">
        <v>2514</v>
      </c>
    </row>
    <row r="286" spans="2:4" ht="15">
      <c r="B286" s="43" t="s">
        <v>2496</v>
      </c>
      <c r="C286" s="43">
        <v>5385</v>
      </c>
      <c r="D286" s="181" t="s">
        <v>2515</v>
      </c>
    </row>
    <row r="287" spans="2:4" ht="15">
      <c r="B287" s="43" t="s">
        <v>2496</v>
      </c>
      <c r="C287" s="43">
        <v>5367</v>
      </c>
      <c r="D287" s="181" t="s">
        <v>2516</v>
      </c>
    </row>
    <row r="288" spans="2:4" ht="15">
      <c r="B288" s="43" t="s">
        <v>2496</v>
      </c>
      <c r="C288" s="43">
        <v>5372</v>
      </c>
      <c r="D288" s="181" t="s">
        <v>2517</v>
      </c>
    </row>
    <row r="289" spans="2:4" ht="15">
      <c r="B289" s="43" t="s">
        <v>2496</v>
      </c>
      <c r="C289" s="43">
        <v>5374</v>
      </c>
      <c r="D289" s="181" t="s">
        <v>2518</v>
      </c>
    </row>
    <row r="290" spans="2:4" ht="15">
      <c r="B290" s="43" t="s">
        <v>2496</v>
      </c>
      <c r="C290" s="43">
        <v>5380</v>
      </c>
      <c r="D290" s="181" t="s">
        <v>2519</v>
      </c>
    </row>
    <row r="291" spans="2:4" ht="15">
      <c r="B291" s="43" t="s">
        <v>2496</v>
      </c>
      <c r="C291" s="43">
        <v>5389</v>
      </c>
      <c r="D291" s="181" t="s">
        <v>2520</v>
      </c>
    </row>
    <row r="292" spans="2:4" ht="15">
      <c r="B292" s="43" t="s">
        <v>2496</v>
      </c>
      <c r="C292" s="43">
        <v>5393</v>
      </c>
      <c r="D292" s="181" t="s">
        <v>2521</v>
      </c>
    </row>
    <row r="293" spans="2:4" ht="15">
      <c r="B293" s="43" t="s">
        <v>2496</v>
      </c>
      <c r="C293" s="43">
        <v>5401</v>
      </c>
      <c r="D293" s="181" t="s">
        <v>2522</v>
      </c>
    </row>
    <row r="294" spans="2:4" ht="15">
      <c r="B294" s="43" t="s">
        <v>2496</v>
      </c>
      <c r="C294" s="43">
        <v>5411</v>
      </c>
      <c r="D294" s="181" t="s">
        <v>2523</v>
      </c>
    </row>
    <row r="295" spans="2:4" ht="15">
      <c r="B295" s="43" t="s">
        <v>2496</v>
      </c>
      <c r="C295" s="43">
        <v>5416</v>
      </c>
      <c r="D295" s="181" t="s">
        <v>2524</v>
      </c>
    </row>
    <row r="296" spans="2:4" ht="15">
      <c r="B296" s="43" t="s">
        <v>2496</v>
      </c>
      <c r="C296" s="43">
        <v>5420</v>
      </c>
      <c r="D296" s="181" t="s">
        <v>2525</v>
      </c>
    </row>
    <row r="297" spans="2:4" ht="15">
      <c r="B297" s="43" t="s">
        <v>2496</v>
      </c>
      <c r="C297" s="43">
        <v>5421</v>
      </c>
      <c r="D297" s="181" t="s">
        <v>2526</v>
      </c>
    </row>
    <row r="298" spans="2:4" ht="15">
      <c r="B298" s="43" t="s">
        <v>2496</v>
      </c>
      <c r="C298" s="43">
        <v>5426</v>
      </c>
      <c r="D298" s="181" t="s">
        <v>2527</v>
      </c>
    </row>
    <row r="299" spans="2:4" ht="15">
      <c r="B299" s="43" t="s">
        <v>2496</v>
      </c>
      <c r="C299" s="43">
        <v>5379</v>
      </c>
      <c r="D299" s="181" t="s">
        <v>2528</v>
      </c>
    </row>
    <row r="300" spans="2:4" ht="15">
      <c r="B300" s="43" t="s">
        <v>2496</v>
      </c>
      <c r="C300" s="43">
        <v>5406</v>
      </c>
      <c r="D300" s="181" t="s">
        <v>2529</v>
      </c>
    </row>
    <row r="301" spans="2:4" ht="15">
      <c r="B301" s="43" t="s">
        <v>2496</v>
      </c>
      <c r="C301" s="43">
        <v>5400</v>
      </c>
      <c r="D301" s="181" t="s">
        <v>2530</v>
      </c>
    </row>
    <row r="302" spans="2:4" ht="15">
      <c r="B302" s="43" t="s">
        <v>2496</v>
      </c>
      <c r="C302" s="43">
        <v>5410</v>
      </c>
      <c r="D302" s="181" t="s">
        <v>2531</v>
      </c>
    </row>
    <row r="303" spans="2:4" ht="15">
      <c r="B303" s="43" t="s">
        <v>2496</v>
      </c>
      <c r="C303" s="43">
        <v>5840</v>
      </c>
      <c r="D303" s="181" t="s">
        <v>2532</v>
      </c>
    </row>
    <row r="304" spans="2:4" ht="15">
      <c r="B304" s="43" t="s">
        <v>2496</v>
      </c>
      <c r="C304" s="43">
        <v>5452</v>
      </c>
      <c r="D304" s="181" t="s">
        <v>2533</v>
      </c>
    </row>
    <row r="305" spans="2:4" ht="15">
      <c r="B305" s="43" t="s">
        <v>2496</v>
      </c>
      <c r="C305" s="43">
        <v>5448</v>
      </c>
      <c r="D305" s="181" t="s">
        <v>2534</v>
      </c>
    </row>
    <row r="306" spans="2:4" ht="15">
      <c r="B306" s="43" t="s">
        <v>2496</v>
      </c>
      <c r="C306" s="43">
        <v>5449</v>
      </c>
      <c r="D306" s="181" t="s">
        <v>2535</v>
      </c>
    </row>
    <row r="307" spans="2:4" ht="15">
      <c r="B307" s="43" t="s">
        <v>2496</v>
      </c>
      <c r="C307" s="43">
        <v>5450</v>
      </c>
      <c r="D307" s="181" t="s">
        <v>2536</v>
      </c>
    </row>
    <row r="308" spans="2:4" ht="15">
      <c r="B308" s="43" t="s">
        <v>2496</v>
      </c>
      <c r="C308" s="43">
        <v>5451</v>
      </c>
      <c r="D308" s="181" t="s">
        <v>2537</v>
      </c>
    </row>
    <row r="309" spans="2:4" ht="15">
      <c r="B309" s="43" t="s">
        <v>2496</v>
      </c>
      <c r="C309" s="43">
        <v>5453</v>
      </c>
      <c r="D309" s="181" t="s">
        <v>2538</v>
      </c>
    </row>
    <row r="310" spans="2:4" ht="15">
      <c r="B310" s="43" t="s">
        <v>2496</v>
      </c>
      <c r="C310" s="43">
        <v>5454</v>
      </c>
      <c r="D310" s="181" t="s">
        <v>2539</v>
      </c>
    </row>
    <row r="311" spans="2:4" ht="15">
      <c r="B311" s="43" t="s">
        <v>2496</v>
      </c>
      <c r="C311" s="43">
        <v>5455</v>
      </c>
      <c r="D311" s="181" t="s">
        <v>2540</v>
      </c>
    </row>
    <row r="312" spans="2:4" ht="15">
      <c r="B312" s="43" t="s">
        <v>2496</v>
      </c>
      <c r="C312" s="43">
        <v>5457</v>
      </c>
      <c r="D312" s="181" t="s">
        <v>2541</v>
      </c>
    </row>
    <row r="313" spans="2:4" ht="15">
      <c r="B313" s="43" t="s">
        <v>2496</v>
      </c>
      <c r="C313" s="43">
        <v>5458</v>
      </c>
      <c r="D313" s="181" t="s">
        <v>2542</v>
      </c>
    </row>
    <row r="314" spans="2:4" ht="15">
      <c r="B314" s="43" t="s">
        <v>2496</v>
      </c>
      <c r="C314" s="43">
        <v>5459</v>
      </c>
      <c r="D314" s="181" t="s">
        <v>2543</v>
      </c>
    </row>
    <row r="315" spans="2:4" ht="15">
      <c r="B315" s="43" t="s">
        <v>2496</v>
      </c>
      <c r="C315" s="43">
        <v>5460</v>
      </c>
      <c r="D315" s="181" t="s">
        <v>2544</v>
      </c>
    </row>
    <row r="316" spans="2:4" ht="15">
      <c r="B316" s="43" t="s">
        <v>2496</v>
      </c>
      <c r="C316" s="43">
        <v>5461</v>
      </c>
      <c r="D316" s="181" t="s">
        <v>2545</v>
      </c>
    </row>
    <row r="317" spans="2:4" ht="15">
      <c r="B317" s="43" t="s">
        <v>2496</v>
      </c>
      <c r="C317" s="43">
        <v>5456</v>
      </c>
      <c r="D317" s="181" t="s">
        <v>2546</v>
      </c>
    </row>
    <row r="318" spans="2:4" ht="15">
      <c r="B318" s="43" t="s">
        <v>2496</v>
      </c>
      <c r="C318" s="43">
        <v>5436</v>
      </c>
      <c r="D318" s="181" t="s">
        <v>2547</v>
      </c>
    </row>
    <row r="319" spans="2:4" ht="15">
      <c r="B319" s="43" t="s">
        <v>2496</v>
      </c>
      <c r="C319" s="43">
        <v>5440</v>
      </c>
      <c r="D319" s="181" t="s">
        <v>2548</v>
      </c>
    </row>
    <row r="320" spans="2:4" ht="15">
      <c r="B320" s="43" t="s">
        <v>2496</v>
      </c>
      <c r="C320" s="43">
        <v>5437</v>
      </c>
      <c r="D320" s="181" t="s">
        <v>2549</v>
      </c>
    </row>
    <row r="321" spans="2:4" ht="15">
      <c r="B321" s="43" t="s">
        <v>2496</v>
      </c>
      <c r="C321" s="43">
        <v>5438</v>
      </c>
      <c r="D321" s="181" t="s">
        <v>2550</v>
      </c>
    </row>
    <row r="322" spans="2:4" ht="15">
      <c r="B322" s="43" t="s">
        <v>2496</v>
      </c>
      <c r="C322" s="43">
        <v>5866</v>
      </c>
      <c r="D322" s="181" t="s">
        <v>2551</v>
      </c>
    </row>
    <row r="323" spans="2:4" ht="15">
      <c r="B323" s="43" t="s">
        <v>2496</v>
      </c>
      <c r="C323" s="43">
        <v>5445</v>
      </c>
      <c r="D323" s="181" t="s">
        <v>2552</v>
      </c>
    </row>
    <row r="324" spans="2:4" ht="15">
      <c r="B324" s="43" t="s">
        <v>2496</v>
      </c>
      <c r="C324" s="43">
        <v>5434</v>
      </c>
      <c r="D324" s="181" t="s">
        <v>2553</v>
      </c>
    </row>
    <row r="325" spans="2:4" ht="15">
      <c r="B325" s="43" t="s">
        <v>2496</v>
      </c>
      <c r="C325" s="43">
        <v>5441</v>
      </c>
      <c r="D325" s="181" t="s">
        <v>2554</v>
      </c>
    </row>
    <row r="326" spans="2:4" ht="15">
      <c r="B326" s="43" t="s">
        <v>2496</v>
      </c>
      <c r="C326" s="43">
        <v>5433</v>
      </c>
      <c r="D326" s="181" t="s">
        <v>2555</v>
      </c>
    </row>
    <row r="327" spans="2:4" ht="15">
      <c r="B327" s="43" t="s">
        <v>2496</v>
      </c>
      <c r="C327" s="43">
        <v>5358</v>
      </c>
      <c r="D327" s="181" t="s">
        <v>2556</v>
      </c>
    </row>
    <row r="328" spans="2:4" ht="15">
      <c r="B328" s="43" t="s">
        <v>2496</v>
      </c>
      <c r="C328" s="43">
        <v>5321</v>
      </c>
      <c r="D328" s="181" t="s">
        <v>2557</v>
      </c>
    </row>
    <row r="329" spans="2:4" ht="15">
      <c r="B329" s="43" t="s">
        <v>2496</v>
      </c>
      <c r="C329" s="43">
        <v>5317</v>
      </c>
      <c r="D329" s="181" t="s">
        <v>2558</v>
      </c>
    </row>
    <row r="330" spans="2:4" ht="15">
      <c r="B330" s="43" t="s">
        <v>2496</v>
      </c>
      <c r="C330" s="43">
        <v>5315</v>
      </c>
      <c r="D330" s="181" t="s">
        <v>2559</v>
      </c>
    </row>
    <row r="331" spans="2:4" ht="15">
      <c r="B331" s="43" t="s">
        <v>2496</v>
      </c>
      <c r="C331" s="43">
        <v>5318</v>
      </c>
      <c r="D331" s="181" t="s">
        <v>2560</v>
      </c>
    </row>
    <row r="332" spans="2:4" ht="15">
      <c r="B332" s="43" t="s">
        <v>2496</v>
      </c>
      <c r="C332" s="43">
        <v>5314</v>
      </c>
      <c r="D332" s="181" t="s">
        <v>2561</v>
      </c>
    </row>
    <row r="333" spans="2:4" ht="15">
      <c r="B333" s="43" t="s">
        <v>2496</v>
      </c>
      <c r="C333" s="43">
        <v>5316</v>
      </c>
      <c r="D333" s="181" t="s">
        <v>2562</v>
      </c>
    </row>
    <row r="334" spans="2:4" ht="15">
      <c r="B334" s="43" t="s">
        <v>2496</v>
      </c>
      <c r="C334" s="43">
        <v>5320</v>
      </c>
      <c r="D334" s="181" t="s">
        <v>2563</v>
      </c>
    </row>
    <row r="335" spans="2:4" ht="15">
      <c r="B335" s="43" t="s">
        <v>2496</v>
      </c>
      <c r="C335" s="43">
        <v>5356</v>
      </c>
      <c r="D335" s="181" t="s">
        <v>2564</v>
      </c>
    </row>
    <row r="336" spans="2:4" ht="15">
      <c r="B336" s="43" t="s">
        <v>2496</v>
      </c>
      <c r="C336" s="43">
        <v>5359</v>
      </c>
      <c r="D336" s="181" t="s">
        <v>2565</v>
      </c>
    </row>
    <row r="337" spans="2:4" ht="15">
      <c r="B337" s="43" t="s">
        <v>2496</v>
      </c>
      <c r="C337" s="43">
        <v>5763</v>
      </c>
      <c r="D337" s="181" t="s">
        <v>2566</v>
      </c>
    </row>
    <row r="338" spans="2:4" ht="15">
      <c r="B338" s="43" t="s">
        <v>2496</v>
      </c>
      <c r="C338" s="43">
        <v>5322</v>
      </c>
      <c r="D338" s="181" t="s">
        <v>2567</v>
      </c>
    </row>
    <row r="339" spans="2:4" ht="15">
      <c r="B339" s="43" t="s">
        <v>2496</v>
      </c>
      <c r="C339" s="43">
        <v>5764</v>
      </c>
      <c r="D339" s="181" t="s">
        <v>2568</v>
      </c>
    </row>
    <row r="340" spans="2:4" ht="15">
      <c r="B340" s="43" t="s">
        <v>2496</v>
      </c>
      <c r="C340" s="43">
        <v>5765</v>
      </c>
      <c r="D340" s="181" t="s">
        <v>2569</v>
      </c>
    </row>
    <row r="341" spans="2:4" ht="15">
      <c r="B341" s="43" t="s">
        <v>2496</v>
      </c>
      <c r="C341" s="43">
        <v>5357</v>
      </c>
      <c r="D341" s="181" t="s">
        <v>2570</v>
      </c>
    </row>
    <row r="342" spans="2:4" ht="15">
      <c r="B342" s="43" t="s">
        <v>2496</v>
      </c>
      <c r="C342" s="43">
        <v>5355</v>
      </c>
      <c r="D342" s="181" t="s">
        <v>2571</v>
      </c>
    </row>
    <row r="343" spans="2:4" ht="15">
      <c r="B343" s="43" t="s">
        <v>2496</v>
      </c>
      <c r="C343" s="43">
        <v>5354</v>
      </c>
      <c r="D343" s="181" t="s">
        <v>2572</v>
      </c>
    </row>
    <row r="344" spans="2:4" ht="15">
      <c r="B344" s="43" t="s">
        <v>2496</v>
      </c>
      <c r="C344" s="43">
        <v>5353</v>
      </c>
      <c r="D344" s="181" t="s">
        <v>2573</v>
      </c>
    </row>
    <row r="345" spans="2:4" ht="15">
      <c r="B345" s="43" t="s">
        <v>2496</v>
      </c>
      <c r="C345" s="43">
        <v>5019</v>
      </c>
      <c r="D345" s="181" t="s">
        <v>2574</v>
      </c>
    </row>
    <row r="346" spans="2:4" ht="15">
      <c r="B346" s="43" t="s">
        <v>2496</v>
      </c>
      <c r="C346" s="43">
        <v>5304</v>
      </c>
      <c r="D346" s="181" t="s">
        <v>2575</v>
      </c>
    </row>
    <row r="347" spans="2:4" ht="15">
      <c r="B347" s="43" t="s">
        <v>2496</v>
      </c>
      <c r="C347" s="43">
        <v>5308</v>
      </c>
      <c r="D347" s="181" t="s">
        <v>2576</v>
      </c>
    </row>
    <row r="348" spans="2:4" ht="15">
      <c r="B348" s="43" t="s">
        <v>2496</v>
      </c>
      <c r="C348" s="43">
        <v>5325</v>
      </c>
      <c r="D348" s="181" t="s">
        <v>2577</v>
      </c>
    </row>
    <row r="349" spans="2:4" ht="15">
      <c r="B349" s="43" t="s">
        <v>2496</v>
      </c>
      <c r="C349" s="43">
        <v>5841</v>
      </c>
      <c r="D349" s="181" t="s">
        <v>2578</v>
      </c>
    </row>
    <row r="350" spans="2:4" ht="15">
      <c r="B350" s="43" t="s">
        <v>2496</v>
      </c>
      <c r="C350" s="43">
        <v>5309</v>
      </c>
      <c r="D350" s="181" t="s">
        <v>2579</v>
      </c>
    </row>
    <row r="351" spans="2:4" ht="15">
      <c r="B351" s="43" t="s">
        <v>2496</v>
      </c>
      <c r="C351" s="43">
        <v>5312</v>
      </c>
      <c r="D351" s="181" t="s">
        <v>2580</v>
      </c>
    </row>
    <row r="352" spans="2:4" ht="15">
      <c r="B352" s="43" t="s">
        <v>2496</v>
      </c>
      <c r="C352" s="43">
        <v>5865</v>
      </c>
      <c r="D352" s="181" t="s">
        <v>2581</v>
      </c>
    </row>
    <row r="353" spans="2:4" ht="15">
      <c r="B353" s="43" t="s">
        <v>2496</v>
      </c>
      <c r="C353" s="43">
        <v>5360</v>
      </c>
      <c r="D353" s="181" t="s">
        <v>2582</v>
      </c>
    </row>
    <row r="354" spans="2:4" ht="15">
      <c r="B354" s="43" t="s">
        <v>2496</v>
      </c>
      <c r="C354" s="43">
        <v>5306</v>
      </c>
      <c r="D354" s="181" t="s">
        <v>2583</v>
      </c>
    </row>
    <row r="355" spans="2:4" ht="15">
      <c r="B355" s="43" t="s">
        <v>2496</v>
      </c>
      <c r="C355" s="43">
        <v>5326</v>
      </c>
      <c r="D355" s="181" t="s">
        <v>2584</v>
      </c>
    </row>
    <row r="356" spans="2:4" ht="15">
      <c r="B356" s="43" t="s">
        <v>2496</v>
      </c>
      <c r="C356" s="43">
        <v>5807</v>
      </c>
      <c r="D356" s="181" t="s">
        <v>2585</v>
      </c>
    </row>
    <row r="357" spans="2:4" ht="15">
      <c r="B357" s="43" t="s">
        <v>2496</v>
      </c>
      <c r="C357" s="43">
        <v>5305</v>
      </c>
      <c r="D357" s="181" t="s">
        <v>2586</v>
      </c>
    </row>
    <row r="358" spans="2:4" ht="15">
      <c r="B358" s="43" t="s">
        <v>2496</v>
      </c>
      <c r="C358" s="43">
        <v>5987</v>
      </c>
      <c r="D358" s="181" t="s">
        <v>2587</v>
      </c>
    </row>
    <row r="359" spans="2:4" ht="15">
      <c r="B359" s="43" t="s">
        <v>2588</v>
      </c>
      <c r="C359" s="43">
        <v>4268</v>
      </c>
      <c r="D359" s="181" t="s">
        <v>2589</v>
      </c>
    </row>
    <row r="360" spans="2:4" ht="15">
      <c r="B360" s="43" t="s">
        <v>2588</v>
      </c>
      <c r="C360" s="43">
        <v>5737</v>
      </c>
      <c r="D360" s="181" t="s">
        <v>2590</v>
      </c>
    </row>
    <row r="361" spans="2:4" ht="15">
      <c r="B361" s="43" t="s">
        <v>2588</v>
      </c>
      <c r="C361" s="43">
        <v>2625</v>
      </c>
      <c r="D361" s="181" t="s">
        <v>2591</v>
      </c>
    </row>
    <row r="362" spans="2:4" ht="15">
      <c r="B362" s="43" t="s">
        <v>2588</v>
      </c>
      <c r="C362" s="43">
        <v>2530</v>
      </c>
      <c r="D362" s="181" t="s">
        <v>2592</v>
      </c>
    </row>
    <row r="363" spans="2:4" ht="15">
      <c r="B363" s="43" t="s">
        <v>2588</v>
      </c>
      <c r="C363" s="43">
        <v>2641</v>
      </c>
      <c r="D363" s="181" t="s">
        <v>2593</v>
      </c>
    </row>
    <row r="364" spans="2:4" ht="15">
      <c r="B364" s="43" t="s">
        <v>2588</v>
      </c>
      <c r="C364" s="43">
        <v>2941</v>
      </c>
      <c r="D364" s="181" t="s">
        <v>2594</v>
      </c>
    </row>
    <row r="365" spans="2:4" ht="15">
      <c r="B365" s="43" t="s">
        <v>2588</v>
      </c>
      <c r="C365" s="43">
        <v>4239</v>
      </c>
      <c r="D365" s="181" t="s">
        <v>2595</v>
      </c>
    </row>
    <row r="366" spans="2:4" ht="15">
      <c r="B366" s="43" t="s">
        <v>2588</v>
      </c>
      <c r="C366" s="43">
        <v>5294</v>
      </c>
      <c r="D366" s="181" t="s">
        <v>2596</v>
      </c>
    </row>
    <row r="367" spans="2:4" ht="15">
      <c r="B367" s="43" t="s">
        <v>2588</v>
      </c>
      <c r="C367" s="43">
        <v>5981</v>
      </c>
      <c r="D367" s="181" t="s">
        <v>2597</v>
      </c>
    </row>
    <row r="368" spans="2:4" ht="15">
      <c r="B368" s="43" t="s">
        <v>2588</v>
      </c>
      <c r="C368" s="43">
        <v>5767</v>
      </c>
      <c r="D368" s="181" t="s">
        <v>2598</v>
      </c>
    </row>
    <row r="369" spans="2:4" ht="15">
      <c r="B369" s="43" t="s">
        <v>2588</v>
      </c>
      <c r="C369" s="43">
        <v>5037</v>
      </c>
      <c r="D369" s="181" t="s">
        <v>2599</v>
      </c>
    </row>
    <row r="370" spans="2:4" ht="15">
      <c r="B370" s="43" t="s">
        <v>2588</v>
      </c>
      <c r="C370" s="43">
        <v>5697</v>
      </c>
      <c r="D370" s="181" t="s">
        <v>2600</v>
      </c>
    </row>
    <row r="371" spans="2:4" ht="15">
      <c r="B371" s="43" t="s">
        <v>2588</v>
      </c>
      <c r="C371" s="43">
        <v>5980</v>
      </c>
      <c r="D371" s="181" t="s">
        <v>2601</v>
      </c>
    </row>
    <row r="372" spans="2:4" ht="15">
      <c r="B372" s="43" t="s">
        <v>2588</v>
      </c>
      <c r="C372" s="43">
        <v>4266</v>
      </c>
      <c r="D372" s="181" t="s">
        <v>2602</v>
      </c>
    </row>
    <row r="373" spans="2:4" ht="15">
      <c r="B373" s="43" t="s">
        <v>2588</v>
      </c>
      <c r="C373" s="43">
        <v>1902</v>
      </c>
      <c r="D373" s="181" t="s">
        <v>2603</v>
      </c>
    </row>
    <row r="374" spans="2:4" ht="15">
      <c r="B374" s="43" t="s">
        <v>2588</v>
      </c>
      <c r="C374" s="43">
        <v>5874</v>
      </c>
      <c r="D374" s="181" t="s">
        <v>2604</v>
      </c>
    </row>
    <row r="375" spans="2:4" ht="15">
      <c r="B375" s="43" t="s">
        <v>2588</v>
      </c>
      <c r="C375" s="43">
        <v>5950</v>
      </c>
      <c r="D375" s="181" t="s">
        <v>2605</v>
      </c>
    </row>
    <row r="376" spans="2:4" ht="15">
      <c r="B376" s="43" t="s">
        <v>2588</v>
      </c>
      <c r="C376" s="43">
        <v>5808</v>
      </c>
      <c r="D376" s="181" t="s">
        <v>2606</v>
      </c>
    </row>
    <row r="377" spans="2:4" ht="15">
      <c r="B377" s="43" t="s">
        <v>2588</v>
      </c>
      <c r="C377" s="43">
        <v>2618</v>
      </c>
      <c r="D377" s="181" t="s">
        <v>2607</v>
      </c>
    </row>
    <row r="378" spans="2:4" ht="15">
      <c r="B378" s="43" t="s">
        <v>2608</v>
      </c>
      <c r="C378" s="43">
        <v>2965</v>
      </c>
      <c r="D378" s="181" t="s">
        <v>2609</v>
      </c>
    </row>
    <row r="379" spans="2:4" ht="15">
      <c r="B379" s="43" t="s">
        <v>2608</v>
      </c>
      <c r="C379" s="43">
        <v>5222</v>
      </c>
      <c r="D379" s="181" t="s">
        <v>2610</v>
      </c>
    </row>
    <row r="380" spans="2:4" ht="15">
      <c r="B380" s="43" t="s">
        <v>2608</v>
      </c>
      <c r="C380" s="43">
        <v>5809</v>
      </c>
      <c r="D380" s="181" t="s">
        <v>2611</v>
      </c>
    </row>
    <row r="381" spans="2:4" ht="15">
      <c r="B381" s="43" t="s">
        <v>2608</v>
      </c>
      <c r="C381" s="43">
        <v>6573</v>
      </c>
      <c r="D381" s="181" t="s">
        <v>2612</v>
      </c>
    </row>
    <row r="382" spans="2:4" ht="15">
      <c r="B382" s="43" t="s">
        <v>2608</v>
      </c>
      <c r="C382" s="43">
        <v>5812</v>
      </c>
      <c r="D382" s="181" t="s">
        <v>2613</v>
      </c>
    </row>
    <row r="383" spans="2:4" ht="15">
      <c r="B383" s="43" t="s">
        <v>2608</v>
      </c>
      <c r="C383" s="43">
        <v>5825</v>
      </c>
      <c r="D383" s="181" t="s">
        <v>2614</v>
      </c>
    </row>
    <row r="384" spans="2:4" ht="15">
      <c r="B384" s="43" t="s">
        <v>2608</v>
      </c>
      <c r="C384" s="43">
        <v>5811</v>
      </c>
      <c r="D384" s="181" t="s">
        <v>2615</v>
      </c>
    </row>
    <row r="385" spans="2:4" ht="15">
      <c r="B385" s="43" t="s">
        <v>2608</v>
      </c>
      <c r="C385" s="43">
        <v>5814</v>
      </c>
      <c r="D385" s="181" t="s">
        <v>2616</v>
      </c>
    </row>
    <row r="386" spans="2:4" ht="15">
      <c r="B386" s="43" t="s">
        <v>2608</v>
      </c>
      <c r="C386" s="43">
        <v>5827</v>
      </c>
      <c r="D386" s="181" t="s">
        <v>2617</v>
      </c>
    </row>
    <row r="387" spans="2:4" ht="15">
      <c r="B387" s="43" t="s">
        <v>2608</v>
      </c>
      <c r="C387" s="43">
        <v>5031</v>
      </c>
      <c r="D387" s="181" t="s">
        <v>2618</v>
      </c>
    </row>
    <row r="388" spans="2:4" ht="15">
      <c r="B388" s="43" t="s">
        <v>2608</v>
      </c>
      <c r="C388" s="43">
        <v>5815</v>
      </c>
      <c r="D388" s="181" t="s">
        <v>2619</v>
      </c>
    </row>
    <row r="389" spans="2:4" ht="15">
      <c r="B389" s="43" t="s">
        <v>2608</v>
      </c>
      <c r="C389" s="43">
        <v>5816</v>
      </c>
      <c r="D389" s="181" t="s">
        <v>2620</v>
      </c>
    </row>
    <row r="390" spans="2:4" ht="15">
      <c r="B390" s="43" t="s">
        <v>2608</v>
      </c>
      <c r="C390" s="43">
        <v>5817</v>
      </c>
      <c r="D390" s="181" t="s">
        <v>2621</v>
      </c>
    </row>
    <row r="391" spans="2:4" ht="15">
      <c r="B391" s="43" t="s">
        <v>2608</v>
      </c>
      <c r="C391" s="43">
        <v>5818</v>
      </c>
      <c r="D391" s="181" t="s">
        <v>2622</v>
      </c>
    </row>
    <row r="392" spans="2:4" ht="15">
      <c r="B392" s="43" t="s">
        <v>2608</v>
      </c>
      <c r="C392" s="43">
        <v>5819</v>
      </c>
      <c r="D392" s="181" t="s">
        <v>2623</v>
      </c>
    </row>
    <row r="393" spans="2:4" ht="15">
      <c r="B393" s="43" t="s">
        <v>2608</v>
      </c>
      <c r="C393" s="43">
        <v>5820</v>
      </c>
      <c r="D393" s="181" t="s">
        <v>2624</v>
      </c>
    </row>
    <row r="394" spans="2:4" ht="15">
      <c r="B394" s="43" t="s">
        <v>2608</v>
      </c>
      <c r="C394" s="43">
        <v>5813</v>
      </c>
      <c r="D394" s="181" t="s">
        <v>2625</v>
      </c>
    </row>
    <row r="395" spans="2:4" ht="15">
      <c r="B395" s="43" t="s">
        <v>2608</v>
      </c>
      <c r="C395" s="43">
        <v>5822</v>
      </c>
      <c r="D395" s="181" t="s">
        <v>2626</v>
      </c>
    </row>
    <row r="396" spans="2:4" ht="15">
      <c r="B396" s="43" t="s">
        <v>2608</v>
      </c>
      <c r="C396" s="43">
        <v>5823</v>
      </c>
      <c r="D396" s="181" t="s">
        <v>2627</v>
      </c>
    </row>
    <row r="397" spans="2:4" ht="15">
      <c r="B397" s="43" t="s">
        <v>2608</v>
      </c>
      <c r="C397" s="43">
        <v>5836</v>
      </c>
      <c r="D397" s="181" t="s">
        <v>2628</v>
      </c>
    </row>
    <row r="398" spans="2:4" ht="15">
      <c r="B398" s="43" t="s">
        <v>2608</v>
      </c>
      <c r="C398" s="43">
        <v>5828</v>
      </c>
      <c r="D398" s="181" t="s">
        <v>2629</v>
      </c>
    </row>
    <row r="399" spans="2:4" ht="15">
      <c r="B399" s="43" t="s">
        <v>2608</v>
      </c>
      <c r="C399" s="43">
        <v>5824</v>
      </c>
      <c r="D399" s="181" t="s">
        <v>2630</v>
      </c>
    </row>
    <row r="400" spans="2:4" ht="15">
      <c r="B400" s="43" t="s">
        <v>2608</v>
      </c>
      <c r="C400" s="43">
        <v>5831</v>
      </c>
      <c r="D400" s="181" t="s">
        <v>2631</v>
      </c>
    </row>
    <row r="401" spans="2:4" ht="15">
      <c r="B401" s="43" t="s">
        <v>2608</v>
      </c>
      <c r="C401" s="43">
        <v>5832</v>
      </c>
      <c r="D401" s="181" t="s">
        <v>2632</v>
      </c>
    </row>
    <row r="402" spans="2:4" ht="15">
      <c r="B402" s="43" t="s">
        <v>2608</v>
      </c>
      <c r="C402" s="43">
        <v>5784</v>
      </c>
      <c r="D402" s="181" t="s">
        <v>2633</v>
      </c>
    </row>
    <row r="403" spans="2:4" ht="15">
      <c r="B403" s="43" t="s">
        <v>2608</v>
      </c>
      <c r="C403" s="43">
        <v>5835</v>
      </c>
      <c r="D403" s="181" t="s">
        <v>2634</v>
      </c>
    </row>
    <row r="404" spans="2:4" ht="15">
      <c r="B404" s="43" t="s">
        <v>2608</v>
      </c>
      <c r="C404" s="43">
        <v>6573</v>
      </c>
      <c r="D404" s="181" t="s">
        <v>2635</v>
      </c>
    </row>
    <row r="405" spans="2:4" ht="15">
      <c r="B405" s="43" t="s">
        <v>2608</v>
      </c>
      <c r="C405" s="43">
        <v>5837</v>
      </c>
      <c r="D405" s="181" t="s">
        <v>2636</v>
      </c>
    </row>
    <row r="406" spans="2:4" ht="15">
      <c r="B406" s="43" t="s">
        <v>2608</v>
      </c>
      <c r="C406" s="43">
        <v>5834</v>
      </c>
      <c r="D406" s="181" t="s">
        <v>2637</v>
      </c>
    </row>
    <row r="407" spans="2:4" ht="15">
      <c r="B407" s="43" t="s">
        <v>2608</v>
      </c>
      <c r="C407" s="43">
        <v>4385</v>
      </c>
      <c r="D407" s="181" t="s">
        <v>2638</v>
      </c>
    </row>
    <row r="408" spans="2:4" ht="15">
      <c r="B408" s="43" t="s">
        <v>2608</v>
      </c>
      <c r="C408" s="43">
        <v>6569</v>
      </c>
      <c r="D408" s="181" t="s">
        <v>2639</v>
      </c>
    </row>
    <row r="409" spans="2:4" ht="15">
      <c r="B409" s="43" t="s">
        <v>2608</v>
      </c>
      <c r="C409" s="43">
        <v>4395</v>
      </c>
      <c r="D409" s="181" t="s">
        <v>2640</v>
      </c>
    </row>
    <row r="410" spans="2:4" ht="15">
      <c r="B410" s="43" t="s">
        <v>2608</v>
      </c>
      <c r="C410" s="43">
        <v>2538</v>
      </c>
      <c r="D410" s="181" t="s">
        <v>2641</v>
      </c>
    </row>
    <row r="411" spans="2:4" ht="15">
      <c r="B411" s="43" t="s">
        <v>2608</v>
      </c>
      <c r="C411" s="43">
        <v>5873</v>
      </c>
      <c r="D411" s="181" t="s">
        <v>2642</v>
      </c>
    </row>
    <row r="412" spans="2:4" ht="15">
      <c r="B412" s="43" t="s">
        <v>2608</v>
      </c>
      <c r="C412" s="43">
        <v>2611</v>
      </c>
      <c r="D412" s="181" t="s">
        <v>2643</v>
      </c>
    </row>
    <row r="413" spans="2:4" ht="15">
      <c r="B413" s="43" t="s">
        <v>2608</v>
      </c>
      <c r="C413" s="43">
        <v>2233</v>
      </c>
      <c r="D413" s="181" t="s">
        <v>2644</v>
      </c>
    </row>
    <row r="414" spans="2:4" ht="15">
      <c r="B414" s="43" t="s">
        <v>2608</v>
      </c>
      <c r="C414" s="43">
        <v>6561</v>
      </c>
      <c r="D414" s="181" t="s">
        <v>2645</v>
      </c>
    </row>
    <row r="415" spans="2:4" ht="15">
      <c r="B415" s="43" t="s">
        <v>2608</v>
      </c>
      <c r="C415" s="43">
        <v>5047</v>
      </c>
      <c r="D415" s="181" t="s">
        <v>2646</v>
      </c>
    </row>
    <row r="416" spans="2:4" ht="15">
      <c r="B416" s="43" t="s">
        <v>2608</v>
      </c>
      <c r="C416" s="43">
        <v>4262</v>
      </c>
      <c r="D416" s="181" t="s">
        <v>2647</v>
      </c>
    </row>
    <row r="417" spans="2:4" ht="15">
      <c r="B417" s="43" t="s">
        <v>2608</v>
      </c>
      <c r="C417" s="43">
        <v>4262</v>
      </c>
      <c r="D417" s="181" t="s">
        <v>2648</v>
      </c>
    </row>
    <row r="418" spans="2:4" ht="15">
      <c r="B418" s="43" t="s">
        <v>2608</v>
      </c>
      <c r="C418" s="43">
        <v>2938</v>
      </c>
      <c r="D418" s="181" t="s">
        <v>2649</v>
      </c>
    </row>
    <row r="419" spans="2:4" ht="15">
      <c r="B419" s="43" t="s">
        <v>2608</v>
      </c>
      <c r="C419" s="43">
        <v>4262</v>
      </c>
      <c r="D419" s="181" t="s">
        <v>2650</v>
      </c>
    </row>
    <row r="420" spans="2:4" ht="15">
      <c r="B420" s="43" t="s">
        <v>2608</v>
      </c>
      <c r="C420" s="43">
        <v>4262</v>
      </c>
      <c r="D420" s="181" t="s">
        <v>2651</v>
      </c>
    </row>
    <row r="421" spans="2:4" ht="15">
      <c r="B421" s="43" t="s">
        <v>2608</v>
      </c>
      <c r="C421" s="43">
        <v>2528</v>
      </c>
      <c r="D421" s="181" t="s">
        <v>2652</v>
      </c>
    </row>
    <row r="422" spans="2:4" ht="15">
      <c r="B422" s="43" t="s">
        <v>2608</v>
      </c>
      <c r="C422" s="43">
        <v>5619</v>
      </c>
      <c r="D422" s="181" t="s">
        <v>2653</v>
      </c>
    </row>
    <row r="423" spans="2:4" ht="15">
      <c r="B423" s="43" t="s">
        <v>2608</v>
      </c>
      <c r="C423" s="43">
        <v>2236</v>
      </c>
      <c r="D423" s="181" t="s">
        <v>2654</v>
      </c>
    </row>
    <row r="424" spans="2:4" ht="15">
      <c r="B424" s="43" t="s">
        <v>2608</v>
      </c>
      <c r="C424" s="43">
        <v>5810</v>
      </c>
      <c r="D424" s="181" t="s">
        <v>2655</v>
      </c>
    </row>
    <row r="425" spans="2:4" ht="15">
      <c r="B425" s="43" t="s">
        <v>2608</v>
      </c>
      <c r="C425" s="43">
        <v>1978</v>
      </c>
      <c r="D425" s="181" t="s">
        <v>2656</v>
      </c>
    </row>
    <row r="426" spans="2:4" ht="15">
      <c r="B426" s="43" t="s">
        <v>2657</v>
      </c>
      <c r="C426" s="43">
        <v>5494</v>
      </c>
      <c r="D426" s="181" t="s">
        <v>2658</v>
      </c>
    </row>
    <row r="427" spans="2:4" ht="15">
      <c r="B427" s="43" t="s">
        <v>2657</v>
      </c>
      <c r="C427" s="43">
        <v>5511</v>
      </c>
      <c r="D427" s="181" t="s">
        <v>2659</v>
      </c>
    </row>
    <row r="428" spans="2:4" ht="15">
      <c r="B428" s="43" t="s">
        <v>2657</v>
      </c>
      <c r="C428" s="43">
        <v>5508</v>
      </c>
      <c r="D428" s="181" t="s">
        <v>2660</v>
      </c>
    </row>
    <row r="429" spans="2:4" ht="15">
      <c r="B429" s="43" t="s">
        <v>2657</v>
      </c>
      <c r="C429" s="43">
        <v>5509</v>
      </c>
      <c r="D429" s="181" t="s">
        <v>2661</v>
      </c>
    </row>
    <row r="430" spans="2:4" ht="15">
      <c r="B430" s="43" t="s">
        <v>2657</v>
      </c>
      <c r="C430" s="43">
        <v>5510</v>
      </c>
      <c r="D430" s="181" t="s">
        <v>2662</v>
      </c>
    </row>
    <row r="431" spans="2:4" ht="15">
      <c r="B431" s="43" t="s">
        <v>2657</v>
      </c>
      <c r="C431" s="43">
        <v>5512</v>
      </c>
      <c r="D431" s="181" t="s">
        <v>2663</v>
      </c>
    </row>
    <row r="432" spans="2:4" ht="15">
      <c r="B432" s="43" t="s">
        <v>2657</v>
      </c>
      <c r="C432" s="43">
        <v>5535</v>
      </c>
      <c r="D432" s="181" t="s">
        <v>2664</v>
      </c>
    </row>
    <row r="433" spans="2:4" ht="15">
      <c r="B433" s="43" t="s">
        <v>2657</v>
      </c>
      <c r="C433" s="43">
        <v>6531</v>
      </c>
      <c r="D433" s="181" t="s">
        <v>2665</v>
      </c>
    </row>
    <row r="434" spans="2:4" ht="15">
      <c r="B434" s="43" t="s">
        <v>2657</v>
      </c>
      <c r="C434" s="43">
        <v>6529</v>
      </c>
      <c r="D434" s="181" t="s">
        <v>2666</v>
      </c>
    </row>
    <row r="435" spans="2:4" ht="15">
      <c r="B435" s="43" t="s">
        <v>2657</v>
      </c>
      <c r="C435" s="43">
        <v>6539</v>
      </c>
      <c r="D435" s="181" t="s">
        <v>2667</v>
      </c>
    </row>
    <row r="436" spans="2:4" ht="15">
      <c r="B436" s="43" t="s">
        <v>2657</v>
      </c>
      <c r="C436" s="43">
        <v>6511</v>
      </c>
      <c r="D436" s="181" t="s">
        <v>2668</v>
      </c>
    </row>
    <row r="437" spans="2:4" ht="15">
      <c r="B437" s="43" t="s">
        <v>2657</v>
      </c>
      <c r="C437" s="43">
        <v>6512</v>
      </c>
      <c r="D437" s="181" t="s">
        <v>2669</v>
      </c>
    </row>
    <row r="438" spans="2:4" ht="15">
      <c r="B438" s="43" t="s">
        <v>2657</v>
      </c>
      <c r="C438" s="43">
        <v>6537</v>
      </c>
      <c r="D438" s="181" t="s">
        <v>2670</v>
      </c>
    </row>
    <row r="439" spans="2:4" ht="15">
      <c r="B439" s="43" t="s">
        <v>2657</v>
      </c>
      <c r="C439" s="43">
        <v>6516</v>
      </c>
      <c r="D439" s="181" t="s">
        <v>2671</v>
      </c>
    </row>
    <row r="440" spans="2:4" ht="15">
      <c r="B440" s="43" t="s">
        <v>2657</v>
      </c>
      <c r="C440" s="43">
        <v>6501</v>
      </c>
      <c r="D440" s="181" t="s">
        <v>2672</v>
      </c>
    </row>
    <row r="441" spans="2:4" ht="15">
      <c r="B441" s="43" t="s">
        <v>2657</v>
      </c>
      <c r="C441" s="43">
        <v>6562</v>
      </c>
      <c r="D441" s="181" t="s">
        <v>2673</v>
      </c>
    </row>
    <row r="442" spans="2:4" ht="15">
      <c r="B442" s="43" t="s">
        <v>2657</v>
      </c>
      <c r="C442" s="43">
        <v>6521</v>
      </c>
      <c r="D442" s="181" t="s">
        <v>2674</v>
      </c>
    </row>
    <row r="443" spans="2:4" ht="15">
      <c r="B443" s="43" t="s">
        <v>2657</v>
      </c>
      <c r="C443" s="43">
        <v>6536</v>
      </c>
      <c r="D443" s="181" t="s">
        <v>2675</v>
      </c>
    </row>
    <row r="444" spans="2:4" ht="15">
      <c r="B444" s="43" t="s">
        <v>2657</v>
      </c>
      <c r="C444" s="43">
        <v>6559</v>
      </c>
      <c r="D444" s="181" t="s">
        <v>2676</v>
      </c>
    </row>
    <row r="445" spans="2:4" ht="15">
      <c r="B445" s="43" t="s">
        <v>2657</v>
      </c>
      <c r="C445" s="43">
        <v>6571</v>
      </c>
      <c r="D445" s="181" t="s">
        <v>2677</v>
      </c>
    </row>
    <row r="446" spans="2:4" ht="15">
      <c r="B446" s="43" t="s">
        <v>2657</v>
      </c>
      <c r="C446" s="43">
        <v>6523</v>
      </c>
      <c r="D446" s="181" t="s">
        <v>2678</v>
      </c>
    </row>
    <row r="447" spans="2:4" ht="15">
      <c r="B447" s="43" t="s">
        <v>2657</v>
      </c>
      <c r="C447" s="43">
        <v>5752</v>
      </c>
      <c r="D447" s="181" t="s">
        <v>2679</v>
      </c>
    </row>
    <row r="448" spans="2:4" ht="15">
      <c r="B448" s="43" t="s">
        <v>2657</v>
      </c>
      <c r="C448" s="43">
        <v>6538</v>
      </c>
      <c r="D448" s="181" t="s">
        <v>2680</v>
      </c>
    </row>
    <row r="449" spans="2:4" ht="15">
      <c r="B449" s="43" t="s">
        <v>2657</v>
      </c>
      <c r="C449" s="43">
        <v>6515</v>
      </c>
      <c r="D449" s="181" t="s">
        <v>2681</v>
      </c>
    </row>
    <row r="450" spans="2:4" ht="15">
      <c r="B450" s="43" t="s">
        <v>2657</v>
      </c>
      <c r="C450" s="43">
        <v>6500</v>
      </c>
      <c r="D450" s="181" t="s">
        <v>2682</v>
      </c>
    </row>
    <row r="451" spans="2:4" ht="15">
      <c r="B451" s="43" t="s">
        <v>2657</v>
      </c>
      <c r="C451" s="43">
        <v>6514</v>
      </c>
      <c r="D451" s="181" t="s">
        <v>2683</v>
      </c>
    </row>
    <row r="452" spans="2:4" ht="15">
      <c r="B452" s="43" t="s">
        <v>2657</v>
      </c>
      <c r="C452" s="43">
        <v>6522</v>
      </c>
      <c r="D452" s="181" t="s">
        <v>2684</v>
      </c>
    </row>
    <row r="453" spans="2:4" ht="15">
      <c r="B453" s="43" t="s">
        <v>2657</v>
      </c>
      <c r="C453" s="43">
        <v>6535</v>
      </c>
      <c r="D453" s="181" t="s">
        <v>2685</v>
      </c>
    </row>
    <row r="454" spans="2:4" ht="15">
      <c r="B454" s="43" t="s">
        <v>2657</v>
      </c>
      <c r="C454" s="43">
        <v>6520</v>
      </c>
      <c r="D454" s="181" t="s">
        <v>2686</v>
      </c>
    </row>
    <row r="455" spans="2:4" ht="15">
      <c r="B455" s="43" t="s">
        <v>2657</v>
      </c>
      <c r="C455" s="43">
        <v>6518</v>
      </c>
      <c r="D455" s="181" t="s">
        <v>2687</v>
      </c>
    </row>
    <row r="456" spans="2:4" ht="15">
      <c r="B456" s="43" t="s">
        <v>2657</v>
      </c>
      <c r="C456" s="43">
        <v>5048</v>
      </c>
      <c r="D456" s="181" t="s">
        <v>2688</v>
      </c>
    </row>
    <row r="457" spans="2:4" ht="15">
      <c r="B457" s="43" t="s">
        <v>2657</v>
      </c>
      <c r="C457" s="43">
        <v>2194</v>
      </c>
      <c r="D457" s="181" t="s">
        <v>2689</v>
      </c>
    </row>
    <row r="458" spans="2:4" ht="15">
      <c r="B458" s="43" t="s">
        <v>2657</v>
      </c>
      <c r="C458" s="43">
        <v>5894</v>
      </c>
      <c r="D458" s="181" t="s">
        <v>2690</v>
      </c>
    </row>
    <row r="459" spans="2:4" ht="15">
      <c r="B459" s="43" t="s">
        <v>2657</v>
      </c>
      <c r="C459" s="43">
        <v>5706</v>
      </c>
      <c r="D459" s="181" t="s">
        <v>2691</v>
      </c>
    </row>
    <row r="460" spans="2:4" ht="15">
      <c r="B460" s="43" t="s">
        <v>2657</v>
      </c>
      <c r="C460" s="43">
        <v>5947</v>
      </c>
      <c r="D460" s="181" t="s">
        <v>2692</v>
      </c>
    </row>
    <row r="461" spans="2:4" ht="15">
      <c r="B461" s="43" t="s">
        <v>2657</v>
      </c>
      <c r="C461" s="43">
        <v>4261</v>
      </c>
      <c r="D461" s="181" t="s">
        <v>2693</v>
      </c>
    </row>
    <row r="462" spans="2:4" ht="15">
      <c r="B462" s="43" t="s">
        <v>2657</v>
      </c>
      <c r="C462" s="43">
        <v>4261</v>
      </c>
      <c r="D462" s="181" t="s">
        <v>2694</v>
      </c>
    </row>
    <row r="463" spans="2:4" ht="15">
      <c r="B463" s="43" t="s">
        <v>2657</v>
      </c>
      <c r="C463" s="43">
        <v>4261</v>
      </c>
      <c r="D463" s="181" t="s">
        <v>2695</v>
      </c>
    </row>
    <row r="464" spans="2:4" ht="15">
      <c r="B464" s="43" t="s">
        <v>2657</v>
      </c>
      <c r="C464" s="43">
        <v>4261</v>
      </c>
      <c r="D464" s="181" t="s">
        <v>2696</v>
      </c>
    </row>
    <row r="465" spans="2:4" ht="15">
      <c r="B465" s="43" t="s">
        <v>2657</v>
      </c>
      <c r="C465" s="43">
        <v>5587</v>
      </c>
      <c r="D465" s="181" t="s">
        <v>2697</v>
      </c>
    </row>
    <row r="466" spans="2:4" ht="15">
      <c r="B466" s="43" t="s">
        <v>2657</v>
      </c>
      <c r="C466" s="43">
        <v>6517</v>
      </c>
      <c r="D466" s="181" t="s">
        <v>2698</v>
      </c>
    </row>
    <row r="467" spans="2:4" ht="15">
      <c r="B467" s="43" t="s">
        <v>2657</v>
      </c>
      <c r="C467" s="43">
        <v>6564</v>
      </c>
      <c r="D467" s="181" t="s">
        <v>2699</v>
      </c>
    </row>
    <row r="468" spans="2:4" ht="15">
      <c r="B468" s="43" t="s">
        <v>2657</v>
      </c>
      <c r="C468" s="43">
        <v>6564</v>
      </c>
      <c r="D468" s="181" t="s">
        <v>2700</v>
      </c>
    </row>
    <row r="469" spans="2:4" ht="15">
      <c r="B469" s="43" t="s">
        <v>2657</v>
      </c>
      <c r="C469" s="43">
        <v>6502</v>
      </c>
      <c r="D469" s="181" t="s">
        <v>2701</v>
      </c>
    </row>
    <row r="470" spans="2:4" ht="15">
      <c r="B470" s="43" t="s">
        <v>2657</v>
      </c>
      <c r="C470" s="43">
        <v>6504</v>
      </c>
      <c r="D470" s="181" t="s">
        <v>2702</v>
      </c>
    </row>
    <row r="471" spans="2:4" ht="15">
      <c r="B471" s="43" t="s">
        <v>2657</v>
      </c>
      <c r="C471" s="43">
        <v>6513</v>
      </c>
      <c r="D471" s="181" t="s">
        <v>2703</v>
      </c>
    </row>
    <row r="472" spans="2:4" ht="15">
      <c r="B472" s="43" t="s">
        <v>2657</v>
      </c>
      <c r="C472" s="43">
        <v>5594</v>
      </c>
      <c r="D472" s="181" t="s">
        <v>2704</v>
      </c>
    </row>
    <row r="473" spans="2:4" ht="15">
      <c r="B473" s="43" t="s">
        <v>2657</v>
      </c>
      <c r="C473" s="43">
        <v>6505</v>
      </c>
      <c r="D473" s="181" t="s">
        <v>2705</v>
      </c>
    </row>
    <row r="474" spans="2:4" ht="15">
      <c r="B474" s="43" t="s">
        <v>2657</v>
      </c>
      <c r="C474" s="43">
        <v>6528</v>
      </c>
      <c r="D474" s="181" t="s">
        <v>2706</v>
      </c>
    </row>
    <row r="475" spans="2:4" ht="15">
      <c r="B475" s="43" t="s">
        <v>2657</v>
      </c>
      <c r="C475" s="43">
        <v>6530</v>
      </c>
      <c r="D475" s="181" t="s">
        <v>2707</v>
      </c>
    </row>
    <row r="476" spans="2:4" ht="15">
      <c r="B476" s="43" t="s">
        <v>2657</v>
      </c>
      <c r="C476" s="43">
        <v>6503</v>
      </c>
      <c r="D476" s="181" t="s">
        <v>2708</v>
      </c>
    </row>
    <row r="477" spans="2:4" ht="15">
      <c r="B477" s="43" t="s">
        <v>2657</v>
      </c>
      <c r="C477" s="43">
        <v>5493</v>
      </c>
      <c r="D477" s="181" t="s">
        <v>2709</v>
      </c>
    </row>
    <row r="478" spans="2:4" ht="15">
      <c r="B478" s="43" t="s">
        <v>2657</v>
      </c>
      <c r="C478" s="43">
        <v>1906</v>
      </c>
      <c r="D478" s="181" t="s">
        <v>2710</v>
      </c>
    </row>
    <row r="479" spans="2:4" ht="15">
      <c r="B479" s="43" t="s">
        <v>2657</v>
      </c>
      <c r="C479" s="43">
        <v>5491</v>
      </c>
      <c r="D479" s="181" t="s">
        <v>2711</v>
      </c>
    </row>
    <row r="480" spans="2:4" ht="15">
      <c r="B480" s="43" t="s">
        <v>2657</v>
      </c>
      <c r="C480" s="43">
        <v>5498</v>
      </c>
      <c r="D480" s="181" t="s">
        <v>2712</v>
      </c>
    </row>
    <row r="481" spans="2:4" ht="15">
      <c r="B481" s="43" t="s">
        <v>2657</v>
      </c>
      <c r="C481" s="43">
        <v>5504</v>
      </c>
      <c r="D481" s="181" t="s">
        <v>2713</v>
      </c>
    </row>
    <row r="482" spans="2:4" ht="15">
      <c r="B482" s="43" t="s">
        <v>2657</v>
      </c>
      <c r="C482" s="43">
        <v>6507</v>
      </c>
      <c r="D482" s="181" t="s">
        <v>2714</v>
      </c>
    </row>
    <row r="483" spans="2:4" ht="15">
      <c r="B483" s="43" t="s">
        <v>2657</v>
      </c>
      <c r="C483" s="43">
        <v>6508</v>
      </c>
      <c r="D483" s="181" t="s">
        <v>2715</v>
      </c>
    </row>
    <row r="484" spans="2:4" ht="15">
      <c r="B484" s="43" t="s">
        <v>2657</v>
      </c>
      <c r="C484" s="43">
        <v>6509</v>
      </c>
      <c r="D484" s="181" t="s">
        <v>2716</v>
      </c>
    </row>
    <row r="485" spans="2:4" ht="15">
      <c r="B485" s="43" t="s">
        <v>2657</v>
      </c>
      <c r="C485" s="43">
        <v>5847</v>
      </c>
      <c r="D485" s="181" t="s">
        <v>2717</v>
      </c>
    </row>
    <row r="486" spans="2:4" ht="15">
      <c r="B486" s="43" t="s">
        <v>2657</v>
      </c>
      <c r="C486" s="43">
        <v>2897</v>
      </c>
      <c r="D486" s="181" t="s">
        <v>2718</v>
      </c>
    </row>
    <row r="487" spans="2:4" ht="15">
      <c r="B487" s="43" t="s">
        <v>2657</v>
      </c>
      <c r="C487" s="43">
        <v>4201</v>
      </c>
      <c r="D487" s="181" t="s">
        <v>2719</v>
      </c>
    </row>
    <row r="488" spans="2:4" ht="15">
      <c r="B488" s="43" t="s">
        <v>2657</v>
      </c>
      <c r="C488" s="43">
        <v>5842</v>
      </c>
      <c r="D488" s="181" t="s">
        <v>2720</v>
      </c>
    </row>
    <row r="489" spans="2:4" ht="15">
      <c r="B489" s="43" t="s">
        <v>2657</v>
      </c>
      <c r="C489" s="43">
        <v>5899</v>
      </c>
      <c r="D489" s="181" t="s">
        <v>2721</v>
      </c>
    </row>
    <row r="490" spans="2:4" ht="15">
      <c r="B490" s="43" t="s">
        <v>2657</v>
      </c>
      <c r="C490" s="43">
        <v>6526</v>
      </c>
      <c r="D490" s="181" t="s">
        <v>2722</v>
      </c>
    </row>
    <row r="491" spans="2:4" ht="15">
      <c r="B491" s="43" t="s">
        <v>2657</v>
      </c>
      <c r="C491" s="43">
        <v>6533</v>
      </c>
      <c r="D491" s="181" t="s">
        <v>2723</v>
      </c>
    </row>
    <row r="492" spans="2:4" ht="15">
      <c r="B492" s="43" t="s">
        <v>2657</v>
      </c>
      <c r="C492" s="43">
        <v>6506</v>
      </c>
      <c r="D492" s="181" t="s">
        <v>2724</v>
      </c>
    </row>
    <row r="493" spans="2:4" ht="15">
      <c r="B493" s="43" t="s">
        <v>2657</v>
      </c>
      <c r="C493" s="43">
        <v>6525</v>
      </c>
      <c r="D493" s="181" t="s">
        <v>2725</v>
      </c>
    </row>
    <row r="494" spans="2:4" ht="15">
      <c r="B494" s="43" t="s">
        <v>2657</v>
      </c>
      <c r="C494" s="43">
        <v>6527</v>
      </c>
      <c r="D494" s="181" t="s">
        <v>2726</v>
      </c>
    </row>
    <row r="495" spans="2:4" ht="15">
      <c r="B495" s="43" t="s">
        <v>2657</v>
      </c>
      <c r="C495" s="43">
        <v>6534</v>
      </c>
      <c r="D495" s="181" t="s">
        <v>2727</v>
      </c>
    </row>
    <row r="496" spans="2:4" ht="15">
      <c r="B496" s="43" t="s">
        <v>2657</v>
      </c>
      <c r="C496" s="43">
        <v>6540</v>
      </c>
      <c r="D496" s="181" t="s">
        <v>2728</v>
      </c>
    </row>
    <row r="497" spans="2:4" ht="15">
      <c r="B497" s="43" t="s">
        <v>2657</v>
      </c>
      <c r="C497" s="43">
        <v>6519</v>
      </c>
      <c r="D497" s="181" t="s">
        <v>2729</v>
      </c>
    </row>
    <row r="498" spans="2:4" ht="15">
      <c r="B498" s="43" t="s">
        <v>2730</v>
      </c>
      <c r="C498" s="43">
        <v>5015</v>
      </c>
      <c r="D498" s="181" t="s">
        <v>2731</v>
      </c>
    </row>
    <row r="499" spans="2:4" ht="15">
      <c r="B499" s="43" t="s">
        <v>2730</v>
      </c>
      <c r="C499" s="43">
        <v>5849</v>
      </c>
      <c r="D499" s="181" t="s">
        <v>2732</v>
      </c>
    </row>
    <row r="500" spans="2:4" ht="15">
      <c r="B500" s="43" t="s">
        <v>2730</v>
      </c>
      <c r="C500" s="43">
        <v>5988</v>
      </c>
      <c r="D500" s="181" t="s">
        <v>2733</v>
      </c>
    </row>
    <row r="501" spans="2:4" ht="15">
      <c r="B501" s="43" t="s">
        <v>2730</v>
      </c>
      <c r="C501" s="43">
        <v>2450</v>
      </c>
      <c r="D501" s="181" t="s">
        <v>2734</v>
      </c>
    </row>
    <row r="502" spans="2:4" ht="15">
      <c r="B502" s="43" t="s">
        <v>2730</v>
      </c>
      <c r="C502" s="43">
        <v>2443</v>
      </c>
      <c r="D502" s="181" t="s">
        <v>2735</v>
      </c>
    </row>
    <row r="503" spans="2:4" ht="15">
      <c r="B503" s="43" t="s">
        <v>2730</v>
      </c>
      <c r="C503" s="43">
        <v>5795</v>
      </c>
      <c r="D503" s="181" t="s">
        <v>2736</v>
      </c>
    </row>
    <row r="504" spans="2:4" ht="15">
      <c r="B504" s="43" t="s">
        <v>2730</v>
      </c>
      <c r="C504" s="43">
        <v>4450</v>
      </c>
      <c r="D504" s="181" t="s">
        <v>2737</v>
      </c>
    </row>
    <row r="505" spans="2:4" ht="15">
      <c r="B505" s="43" t="s">
        <v>2730</v>
      </c>
      <c r="C505" s="43">
        <v>5939</v>
      </c>
      <c r="D505" s="181" t="s">
        <v>2738</v>
      </c>
    </row>
    <row r="506" spans="2:4" ht="15">
      <c r="B506" s="43" t="s">
        <v>2730</v>
      </c>
      <c r="C506" s="43">
        <v>5681</v>
      </c>
      <c r="D506" s="181" t="s">
        <v>2739</v>
      </c>
    </row>
    <row r="507" spans="2:4" ht="15">
      <c r="B507" s="43" t="s">
        <v>2730</v>
      </c>
      <c r="C507" s="43">
        <v>5271</v>
      </c>
      <c r="D507" s="181" t="s">
        <v>2740</v>
      </c>
    </row>
    <row r="508" spans="2:4" ht="15">
      <c r="B508" s="43" t="s">
        <v>2730</v>
      </c>
      <c r="C508" s="43">
        <v>5982</v>
      </c>
      <c r="D508" s="181" t="s">
        <v>2741</v>
      </c>
    </row>
    <row r="509" spans="2:4" ht="15">
      <c r="B509" s="43" t="s">
        <v>2730</v>
      </c>
      <c r="C509" s="43">
        <v>4252</v>
      </c>
      <c r="D509" s="181" t="s">
        <v>2742</v>
      </c>
    </row>
    <row r="510" spans="2:4" ht="15">
      <c r="B510" s="43" t="s">
        <v>2730</v>
      </c>
      <c r="C510" s="43">
        <v>4252</v>
      </c>
      <c r="D510" s="181" t="s">
        <v>2743</v>
      </c>
    </row>
    <row r="511" spans="2:4" ht="15">
      <c r="B511" s="43" t="s">
        <v>2730</v>
      </c>
      <c r="C511" s="43">
        <v>4252</v>
      </c>
      <c r="D511" s="181" t="s">
        <v>2744</v>
      </c>
    </row>
    <row r="512" spans="2:4" ht="15">
      <c r="B512" s="43" t="s">
        <v>2730</v>
      </c>
      <c r="C512" s="43">
        <v>4252</v>
      </c>
      <c r="D512" s="181" t="s">
        <v>2745</v>
      </c>
    </row>
    <row r="513" spans="2:4" ht="15">
      <c r="B513" s="43" t="s">
        <v>2730</v>
      </c>
      <c r="C513" s="43">
        <v>4223</v>
      </c>
      <c r="D513" s="181" t="s">
        <v>2746</v>
      </c>
    </row>
    <row r="514" spans="2:4" ht="15">
      <c r="B514" s="43" t="s">
        <v>2730</v>
      </c>
      <c r="C514" s="43">
        <v>5855</v>
      </c>
      <c r="D514" s="181" t="s">
        <v>2747</v>
      </c>
    </row>
    <row r="515" spans="2:4" ht="15">
      <c r="B515" s="43" t="s">
        <v>2730</v>
      </c>
      <c r="C515" s="43">
        <v>5724</v>
      </c>
      <c r="D515" s="181" t="s">
        <v>2748</v>
      </c>
    </row>
    <row r="516" spans="2:4" ht="15">
      <c r="B516" s="43" t="s">
        <v>2730</v>
      </c>
      <c r="C516" s="43">
        <v>5936</v>
      </c>
      <c r="D516" s="181" t="s">
        <v>2749</v>
      </c>
    </row>
    <row r="517" spans="2:4" ht="15">
      <c r="B517" s="43" t="s">
        <v>2730</v>
      </c>
      <c r="C517" s="43">
        <v>5905</v>
      </c>
      <c r="D517" s="181" t="s">
        <v>2750</v>
      </c>
    </row>
    <row r="518" spans="2:4" ht="15">
      <c r="B518" s="43" t="s">
        <v>2730</v>
      </c>
      <c r="C518" s="43">
        <v>5789</v>
      </c>
      <c r="D518" s="181" t="s">
        <v>2751</v>
      </c>
    </row>
    <row r="519" spans="2:4" ht="15">
      <c r="B519" s="43" t="s">
        <v>2730</v>
      </c>
      <c r="C519" s="43">
        <v>5790</v>
      </c>
      <c r="D519" s="181" t="s">
        <v>2752</v>
      </c>
    </row>
    <row r="520" spans="2:4" ht="15">
      <c r="B520" s="43" t="s">
        <v>2730</v>
      </c>
      <c r="C520" s="43">
        <v>5026</v>
      </c>
      <c r="D520" s="181" t="s">
        <v>2753</v>
      </c>
    </row>
    <row r="521" spans="2:4" ht="15">
      <c r="B521" s="43" t="s">
        <v>2730</v>
      </c>
      <c r="C521" s="43">
        <v>5797</v>
      </c>
      <c r="D521" s="181" t="s">
        <v>2754</v>
      </c>
    </row>
    <row r="522" spans="2:4" ht="15">
      <c r="B522" s="43" t="s">
        <v>2730</v>
      </c>
      <c r="C522" s="43">
        <v>5798</v>
      </c>
      <c r="D522" s="181" t="s">
        <v>2755</v>
      </c>
    </row>
    <row r="523" spans="2:4" ht="15">
      <c r="B523" s="43" t="s">
        <v>2730</v>
      </c>
      <c r="C523" s="43">
        <v>4253</v>
      </c>
      <c r="D523" s="181" t="s">
        <v>2756</v>
      </c>
    </row>
    <row r="524" spans="2:4" ht="15">
      <c r="B524" s="43" t="s">
        <v>2730</v>
      </c>
      <c r="C524" s="43">
        <v>5872</v>
      </c>
      <c r="D524" s="181" t="s">
        <v>2757</v>
      </c>
    </row>
    <row r="525" spans="2:4" ht="15">
      <c r="B525" s="43" t="s">
        <v>2730</v>
      </c>
      <c r="C525" s="43">
        <v>5871</v>
      </c>
      <c r="D525" s="181" t="s">
        <v>2758</v>
      </c>
    </row>
    <row r="526" spans="2:4" ht="15">
      <c r="B526" s="43" t="s">
        <v>2730</v>
      </c>
      <c r="C526" s="43">
        <v>5041</v>
      </c>
      <c r="D526" s="181" t="s">
        <v>2759</v>
      </c>
    </row>
    <row r="527" spans="2:4" ht="15">
      <c r="B527" s="43" t="s">
        <v>2730</v>
      </c>
      <c r="C527" s="43">
        <v>5042</v>
      </c>
      <c r="D527" s="181" t="s">
        <v>2760</v>
      </c>
    </row>
    <row r="528" spans="2:4" ht="15">
      <c r="B528" s="43" t="s">
        <v>2730</v>
      </c>
      <c r="C528" s="43">
        <v>5804</v>
      </c>
      <c r="D528" s="181" t="s">
        <v>2761</v>
      </c>
    </row>
    <row r="529" spans="2:4" ht="15">
      <c r="B529" s="43" t="s">
        <v>2762</v>
      </c>
      <c r="C529" s="43">
        <v>5900</v>
      </c>
      <c r="D529" s="181" t="s">
        <v>2763</v>
      </c>
    </row>
    <row r="530" spans="2:4" ht="15">
      <c r="B530" s="43" t="s">
        <v>2762</v>
      </c>
      <c r="C530" s="43">
        <v>5270</v>
      </c>
      <c r="D530" s="181" t="s">
        <v>2764</v>
      </c>
    </row>
    <row r="531" spans="2:4" ht="15">
      <c r="B531" s="43" t="s">
        <v>2762</v>
      </c>
      <c r="C531" s="43">
        <v>5664</v>
      </c>
      <c r="D531" s="181" t="s">
        <v>2765</v>
      </c>
    </row>
    <row r="532" spans="2:4" ht="15">
      <c r="B532" s="43" t="s">
        <v>2762</v>
      </c>
      <c r="C532" s="43">
        <v>5038</v>
      </c>
      <c r="D532" s="181" t="s">
        <v>2766</v>
      </c>
    </row>
    <row r="533" spans="2:4" ht="15">
      <c r="B533" s="43" t="s">
        <v>2762</v>
      </c>
      <c r="C533" s="43">
        <v>5020</v>
      </c>
      <c r="D533" s="181" t="s">
        <v>2767</v>
      </c>
    </row>
    <row r="534" spans="2:4" ht="15">
      <c r="B534" s="43" t="s">
        <v>2762</v>
      </c>
      <c r="C534" s="43">
        <v>5902</v>
      </c>
      <c r="D534" s="181" t="s">
        <v>2768</v>
      </c>
    </row>
    <row r="535" spans="2:4" ht="15">
      <c r="B535" s="43" t="s">
        <v>2762</v>
      </c>
      <c r="C535" s="43">
        <v>5903</v>
      </c>
      <c r="D535" s="181" t="s">
        <v>2769</v>
      </c>
    </row>
    <row r="536" spans="2:4" ht="15">
      <c r="B536" s="43" t="s">
        <v>2762</v>
      </c>
      <c r="C536" s="43">
        <v>5024</v>
      </c>
      <c r="D536" s="181" t="s">
        <v>2770</v>
      </c>
    </row>
    <row r="537" spans="2:4" ht="15">
      <c r="B537" s="43" t="s">
        <v>2762</v>
      </c>
      <c r="C537" s="43">
        <v>5004</v>
      </c>
      <c r="D537" s="181" t="s">
        <v>2771</v>
      </c>
    </row>
    <row r="538" spans="2:4" ht="15">
      <c r="B538" s="43" t="s">
        <v>2762</v>
      </c>
      <c r="C538" s="43">
        <v>4401</v>
      </c>
      <c r="D538" s="181" t="s">
        <v>2772</v>
      </c>
    </row>
    <row r="539" spans="2:4" ht="15">
      <c r="B539" s="43" t="s">
        <v>2762</v>
      </c>
      <c r="C539" s="43">
        <v>4401</v>
      </c>
      <c r="D539" s="181" t="s">
        <v>2773</v>
      </c>
    </row>
    <row r="540" spans="2:4" ht="15">
      <c r="B540" s="43" t="s">
        <v>2762</v>
      </c>
      <c r="C540" s="43">
        <v>4441</v>
      </c>
      <c r="D540" s="181" t="s">
        <v>2774</v>
      </c>
    </row>
    <row r="541" spans="2:4" ht="15">
      <c r="B541" s="43" t="s">
        <v>2762</v>
      </c>
      <c r="C541" s="43">
        <v>4401</v>
      </c>
      <c r="D541" s="181" t="s">
        <v>2775</v>
      </c>
    </row>
    <row r="542" spans="2:4" ht="15">
      <c r="B542" s="43" t="s">
        <v>2762</v>
      </c>
      <c r="C542" s="43">
        <v>4401</v>
      </c>
      <c r="D542" s="181" t="s">
        <v>2776</v>
      </c>
    </row>
    <row r="543" spans="2:4" ht="15">
      <c r="B543" s="43" t="s">
        <v>2762</v>
      </c>
      <c r="C543" s="43">
        <v>5791</v>
      </c>
      <c r="D543" s="181" t="s">
        <v>2777</v>
      </c>
    </row>
    <row r="544" spans="2:4" ht="15">
      <c r="B544" s="43" t="s">
        <v>2762</v>
      </c>
      <c r="C544" s="43">
        <v>5013</v>
      </c>
      <c r="D544" s="181" t="s">
        <v>2778</v>
      </c>
    </row>
    <row r="545" spans="2:4" ht="15">
      <c r="B545" s="43" t="s">
        <v>2762</v>
      </c>
      <c r="C545" s="43">
        <v>5749</v>
      </c>
      <c r="D545" s="181" t="s">
        <v>2779</v>
      </c>
    </row>
    <row r="546" spans="2:4" ht="15">
      <c r="B546" s="43" t="s">
        <v>2762</v>
      </c>
      <c r="C546" s="43">
        <v>5657</v>
      </c>
      <c r="D546" s="181" t="s">
        <v>2780</v>
      </c>
    </row>
    <row r="547" spans="2:4" ht="15">
      <c r="B547" s="43" t="s">
        <v>2762</v>
      </c>
      <c r="C547" s="43">
        <v>5723</v>
      </c>
      <c r="D547" s="181" t="s">
        <v>2781</v>
      </c>
    </row>
    <row r="548" spans="2:4" ht="15">
      <c r="B548" s="43" t="s">
        <v>2762</v>
      </c>
      <c r="C548" s="43">
        <v>5904</v>
      </c>
      <c r="D548" s="181" t="s">
        <v>2782</v>
      </c>
    </row>
    <row r="549" spans="2:4" ht="15">
      <c r="B549" s="43" t="s">
        <v>2783</v>
      </c>
      <c r="C549" s="43">
        <v>4396</v>
      </c>
      <c r="D549" s="181" t="s">
        <v>2784</v>
      </c>
    </row>
    <row r="550" spans="2:4" ht="15">
      <c r="B550" s="43" t="s">
        <v>2783</v>
      </c>
      <c r="C550" s="43">
        <v>2402</v>
      </c>
      <c r="D550" s="181" t="s">
        <v>2785</v>
      </c>
    </row>
    <row r="551" spans="2:4" ht="15">
      <c r="B551" s="43" t="s">
        <v>2783</v>
      </c>
      <c r="C551" s="43">
        <v>2403</v>
      </c>
      <c r="D551" s="181" t="s">
        <v>2786</v>
      </c>
    </row>
    <row r="552" spans="2:4" ht="15">
      <c r="B552" s="43" t="s">
        <v>2783</v>
      </c>
      <c r="C552" s="43">
        <v>2404</v>
      </c>
      <c r="D552" s="181" t="s">
        <v>2787</v>
      </c>
    </row>
    <row r="553" spans="2:4" ht="15">
      <c r="B553" s="43" t="s">
        <v>2783</v>
      </c>
      <c r="C553" s="43">
        <v>2949</v>
      </c>
      <c r="D553" s="181" t="s">
        <v>2788</v>
      </c>
    </row>
    <row r="554" spans="2:4" ht="15">
      <c r="B554" s="43" t="s">
        <v>2783</v>
      </c>
      <c r="C554" s="43">
        <v>2944</v>
      </c>
      <c r="D554" s="181" t="s">
        <v>2789</v>
      </c>
    </row>
    <row r="555" spans="2:4" ht="15">
      <c r="B555" s="43" t="s">
        <v>2783</v>
      </c>
      <c r="C555" s="43">
        <v>2940</v>
      </c>
      <c r="D555" s="181" t="s">
        <v>2790</v>
      </c>
    </row>
    <row r="556" spans="2:4" ht="15">
      <c r="B556" s="43" t="s">
        <v>2783</v>
      </c>
      <c r="C556" s="43">
        <v>2410</v>
      </c>
      <c r="D556" s="181" t="s">
        <v>2791</v>
      </c>
    </row>
    <row r="557" spans="2:4" ht="15">
      <c r="B557" s="43" t="s">
        <v>2783</v>
      </c>
      <c r="C557" s="43">
        <v>4221</v>
      </c>
      <c r="D557" s="181" t="s">
        <v>2792</v>
      </c>
    </row>
    <row r="558" spans="2:4" ht="15">
      <c r="B558" s="43" t="s">
        <v>2783</v>
      </c>
      <c r="C558" s="43">
        <v>5934</v>
      </c>
      <c r="D558" s="181" t="s">
        <v>2793</v>
      </c>
    </row>
    <row r="559" spans="2:4" ht="15">
      <c r="B559" s="43" t="s">
        <v>2783</v>
      </c>
      <c r="C559" s="43">
        <v>4478</v>
      </c>
      <c r="D559" s="181" t="s">
        <v>2794</v>
      </c>
    </row>
    <row r="560" spans="2:4" ht="15">
      <c r="B560" s="43" t="s">
        <v>2783</v>
      </c>
      <c r="C560" s="43">
        <v>5942</v>
      </c>
      <c r="D560" s="181" t="s">
        <v>2795</v>
      </c>
    </row>
    <row r="561" spans="2:4" ht="15">
      <c r="B561" s="43" t="s">
        <v>2783</v>
      </c>
      <c r="C561" s="43">
        <v>5850</v>
      </c>
      <c r="D561" s="181" t="s">
        <v>2796</v>
      </c>
    </row>
    <row r="562" spans="2:4" ht="15">
      <c r="B562" s="43" t="s">
        <v>2783</v>
      </c>
      <c r="C562" s="43">
        <v>4256</v>
      </c>
      <c r="D562" s="181" t="s">
        <v>2797</v>
      </c>
    </row>
    <row r="563" spans="2:4" ht="15">
      <c r="B563" s="43" t="s">
        <v>2783</v>
      </c>
      <c r="C563" s="43">
        <v>4256</v>
      </c>
      <c r="D563" s="181" t="s">
        <v>2798</v>
      </c>
    </row>
    <row r="564" spans="2:4" ht="15">
      <c r="B564" s="43" t="s">
        <v>2783</v>
      </c>
      <c r="C564" s="43">
        <v>2961</v>
      </c>
      <c r="D564" s="181" t="s">
        <v>2799</v>
      </c>
    </row>
    <row r="565" spans="2:4" ht="15">
      <c r="B565" s="43" t="s">
        <v>2783</v>
      </c>
      <c r="C565" s="43">
        <v>4256</v>
      </c>
      <c r="D565" s="181" t="s">
        <v>2800</v>
      </c>
    </row>
    <row r="566" spans="2:4" ht="15">
      <c r="B566" s="43" t="s">
        <v>2783</v>
      </c>
      <c r="C566" s="43">
        <v>5286</v>
      </c>
      <c r="D566" s="181" t="s">
        <v>2801</v>
      </c>
    </row>
    <row r="567" spans="2:4" ht="15">
      <c r="B567" s="43" t="s">
        <v>2783</v>
      </c>
      <c r="C567" s="43">
        <v>5736</v>
      </c>
      <c r="D567" s="181" t="s">
        <v>2802</v>
      </c>
    </row>
    <row r="568" spans="2:4" ht="15">
      <c r="B568" s="43" t="s">
        <v>2783</v>
      </c>
      <c r="C568" s="43">
        <v>5693</v>
      </c>
      <c r="D568" s="181" t="s">
        <v>2803</v>
      </c>
    </row>
    <row r="569" spans="2:4" ht="15">
      <c r="B569" s="43" t="s">
        <v>2783</v>
      </c>
      <c r="C569" s="43">
        <v>5856</v>
      </c>
      <c r="D569" s="181" t="s">
        <v>2804</v>
      </c>
    </row>
    <row r="570" spans="2:4" ht="15">
      <c r="B570" s="43" t="s">
        <v>2783</v>
      </c>
      <c r="C570" s="43">
        <v>5854</v>
      </c>
      <c r="D570" s="181" t="s">
        <v>2805</v>
      </c>
    </row>
    <row r="571" spans="2:4" ht="14.5" customHeight="1">
      <c r="B571" s="41" t="s">
        <v>2806</v>
      </c>
      <c r="C571" s="41"/>
      <c r="D571" s="41"/>
    </row>
    <row r="572" spans="2:4" ht="14.5" customHeight="1"/>
  </sheetData>
  <mergeCells count="1">
    <mergeCell ref="C4:D4"/>
  </mergeCells>
  <pageMargins left="0.7" right="0.7" top="0.75" bottom="0.75" header="0.3" footer="0.3"/>
  <pageSetup paperSize="9" orientation="portrait" r:id="rId1"/>
  <drawing r:id="rId2"/>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F8A90-37C6-40FA-B61B-2A29209B9A75}">
  <sheetPr codeName="Folha261">
    <tabColor rgb="FF0035BA"/>
  </sheetPr>
  <dimension ref="A1:K65"/>
  <sheetViews>
    <sheetView showGridLines="0" workbookViewId="0">
      <selection activeCell="B3" sqref="B3:H3"/>
    </sheetView>
  </sheetViews>
  <sheetFormatPr baseColWidth="10" defaultColWidth="0" defaultRowHeight="15" zeroHeight="1"/>
  <cols>
    <col min="1" max="1" width="8.6640625" customWidth="1"/>
    <col min="2" max="2" width="65.33203125" customWidth="1"/>
    <col min="3" max="3" width="33.83203125" customWidth="1"/>
    <col min="4" max="8" width="9.33203125" customWidth="1"/>
    <col min="9" max="9" width="14" customWidth="1"/>
    <col min="10" max="11" width="0" hidden="1" customWidth="1"/>
    <col min="12" max="16384" width="8.6640625" hidden="1"/>
  </cols>
  <sheetData>
    <row r="1" spans="1:9" ht="100" customHeight="1">
      <c r="A1" s="42" t="s">
        <v>50</v>
      </c>
    </row>
    <row r="2" spans="1:9" ht="41.25" customHeight="1">
      <c r="B2" s="820" t="s">
        <v>5436</v>
      </c>
      <c r="C2" s="820"/>
      <c r="D2" s="820"/>
      <c r="E2" s="820"/>
      <c r="F2" s="820"/>
      <c r="G2" s="820"/>
      <c r="H2" s="820"/>
      <c r="I2" s="9"/>
    </row>
    <row r="3" spans="1:9">
      <c r="B3" s="790" t="s">
        <v>51</v>
      </c>
      <c r="C3" s="790"/>
      <c r="D3" s="790"/>
      <c r="E3" s="790"/>
      <c r="F3" s="790"/>
      <c r="G3" s="790"/>
      <c r="H3" s="790"/>
      <c r="I3" s="10"/>
    </row>
    <row r="4" spans="1:9" ht="39.5" customHeight="1">
      <c r="B4" s="11" t="s">
        <v>4015</v>
      </c>
      <c r="C4" s="11" t="s">
        <v>3857</v>
      </c>
      <c r="D4" s="315" t="s">
        <v>3990</v>
      </c>
      <c r="E4" s="315" t="s">
        <v>4043</v>
      </c>
      <c r="F4" s="315" t="s">
        <v>5067</v>
      </c>
      <c r="G4" s="315" t="s">
        <v>5068</v>
      </c>
      <c r="H4" s="315" t="s">
        <v>56</v>
      </c>
    </row>
    <row r="5" spans="1:9">
      <c r="B5" s="148" t="s">
        <v>4016</v>
      </c>
      <c r="C5" s="43" t="s">
        <v>5069</v>
      </c>
      <c r="D5" s="578">
        <v>-483.59323846000001</v>
      </c>
      <c r="E5" s="578">
        <v>0</v>
      </c>
      <c r="F5" s="578">
        <v>0</v>
      </c>
      <c r="G5" s="578"/>
      <c r="H5" s="578">
        <v>-483.59323846000001</v>
      </c>
    </row>
    <row r="6" spans="1:9">
      <c r="B6" s="148" t="s">
        <v>5070</v>
      </c>
      <c r="C6" s="43" t="s">
        <v>5071</v>
      </c>
      <c r="D6" s="578">
        <v>0</v>
      </c>
      <c r="E6" s="578">
        <v>3.7008920379999997E-2</v>
      </c>
      <c r="F6" s="578">
        <v>0</v>
      </c>
      <c r="G6" s="578"/>
      <c r="H6" s="578">
        <v>3.7008920379999997E-2</v>
      </c>
    </row>
    <row r="7" spans="1:9">
      <c r="B7" s="148" t="s">
        <v>5072</v>
      </c>
      <c r="C7" s="43" t="s">
        <v>5073</v>
      </c>
      <c r="D7" s="578">
        <v>0</v>
      </c>
      <c r="E7" s="578">
        <v>0</v>
      </c>
      <c r="F7" s="578">
        <v>1.1728699999999999E-3</v>
      </c>
      <c r="G7" s="578"/>
      <c r="H7" s="578">
        <v>1.1728699999999999E-3</v>
      </c>
    </row>
    <row r="8" spans="1:9">
      <c r="B8" s="349" t="s">
        <v>4049</v>
      </c>
      <c r="C8" s="349"/>
      <c r="D8" s="579">
        <v>-483.59323846000001</v>
      </c>
      <c r="E8" s="579">
        <v>3.7008920379999997E-2</v>
      </c>
      <c r="F8" s="579">
        <v>1.1728699999999999E-3</v>
      </c>
      <c r="G8" s="579">
        <v>0</v>
      </c>
      <c r="H8" s="579">
        <v>-483.55505666962</v>
      </c>
    </row>
    <row r="9" spans="1:9">
      <c r="B9" s="148" t="s">
        <v>5074</v>
      </c>
      <c r="C9" s="43" t="s">
        <v>5075</v>
      </c>
      <c r="D9" s="578">
        <v>83.558067480000048</v>
      </c>
      <c r="E9" s="578">
        <v>0</v>
      </c>
      <c r="F9" s="578">
        <v>9.1593833900000021</v>
      </c>
      <c r="G9" s="578">
        <v>0</v>
      </c>
      <c r="H9" s="578">
        <v>92.71745087000005</v>
      </c>
    </row>
    <row r="10" spans="1:9">
      <c r="B10" s="148" t="s">
        <v>4029</v>
      </c>
      <c r="C10" s="43" t="s">
        <v>5075</v>
      </c>
      <c r="D10" s="578">
        <v>0.64541168999999998</v>
      </c>
      <c r="E10" s="578">
        <v>0</v>
      </c>
      <c r="F10" s="578">
        <v>3.1193100000000001E-3</v>
      </c>
      <c r="G10" s="578">
        <v>0</v>
      </c>
      <c r="H10" s="578">
        <v>0.64853099999999997</v>
      </c>
    </row>
    <row r="11" spans="1:9">
      <c r="B11" s="148" t="s">
        <v>5076</v>
      </c>
      <c r="C11" s="43" t="s">
        <v>5077</v>
      </c>
      <c r="D11" s="578">
        <v>12.784765129999998</v>
      </c>
      <c r="E11" s="578">
        <v>0</v>
      </c>
      <c r="F11" s="578">
        <v>0</v>
      </c>
      <c r="G11" s="578">
        <v>0</v>
      </c>
      <c r="H11" s="578">
        <v>12.784765129999998</v>
      </c>
    </row>
    <row r="12" spans="1:9">
      <c r="B12" s="148" t="s">
        <v>5078</v>
      </c>
      <c r="C12" s="43" t="s">
        <v>5077</v>
      </c>
      <c r="D12" s="578">
        <v>12.826781</v>
      </c>
      <c r="E12" s="578">
        <v>0</v>
      </c>
      <c r="F12" s="578">
        <v>0</v>
      </c>
      <c r="G12" s="578">
        <v>0</v>
      </c>
      <c r="H12" s="578">
        <v>12.826781</v>
      </c>
    </row>
    <row r="13" spans="1:9">
      <c r="B13" s="148" t="s">
        <v>5079</v>
      </c>
      <c r="C13" s="43" t="s">
        <v>5077</v>
      </c>
      <c r="D13" s="578">
        <v>20.005734669999999</v>
      </c>
      <c r="E13" s="578">
        <v>0</v>
      </c>
      <c r="F13" s="578">
        <v>1.2832823600000001</v>
      </c>
      <c r="G13" s="578">
        <v>0</v>
      </c>
      <c r="H13" s="578">
        <v>21.28901703</v>
      </c>
    </row>
    <row r="14" spans="1:9">
      <c r="B14" s="148" t="s">
        <v>5080</v>
      </c>
      <c r="C14" s="43" t="s">
        <v>5077</v>
      </c>
      <c r="D14" s="578">
        <v>25.515374749999989</v>
      </c>
      <c r="E14" s="578">
        <v>0</v>
      </c>
      <c r="F14" s="578">
        <v>1.48441417</v>
      </c>
      <c r="G14" s="578">
        <v>0</v>
      </c>
      <c r="H14" s="578">
        <v>26.99978891999999</v>
      </c>
    </row>
    <row r="15" spans="1:9">
      <c r="B15" s="148" t="s">
        <v>5081</v>
      </c>
      <c r="C15" s="43" t="s">
        <v>5077</v>
      </c>
      <c r="D15" s="578">
        <v>3.8289819400000029</v>
      </c>
      <c r="E15" s="578">
        <v>0.63974830000000005</v>
      </c>
      <c r="F15" s="578">
        <v>3.5187360000000001E-2</v>
      </c>
      <c r="G15" s="578">
        <v>0</v>
      </c>
      <c r="H15" s="578">
        <v>4.503917600000003</v>
      </c>
    </row>
    <row r="16" spans="1:9">
      <c r="B16" s="148" t="s">
        <v>5082</v>
      </c>
      <c r="C16" s="43" t="s">
        <v>5077</v>
      </c>
      <c r="D16" s="578">
        <v>10.152905519999999</v>
      </c>
      <c r="E16" s="578">
        <v>0</v>
      </c>
      <c r="F16" s="578">
        <v>0</v>
      </c>
      <c r="G16" s="578">
        <v>0</v>
      </c>
      <c r="H16" s="578">
        <v>10.152905519999999</v>
      </c>
    </row>
    <row r="17" spans="2:8">
      <c r="B17" s="148" t="s">
        <v>5083</v>
      </c>
      <c r="C17" s="43" t="s">
        <v>5077</v>
      </c>
      <c r="D17" s="578">
        <v>56.774387160000025</v>
      </c>
      <c r="E17" s="578">
        <v>0</v>
      </c>
      <c r="F17" s="578">
        <v>0</v>
      </c>
      <c r="G17" s="578">
        <v>0</v>
      </c>
      <c r="H17" s="578">
        <v>56.774387160000025</v>
      </c>
    </row>
    <row r="18" spans="2:8">
      <c r="B18" s="148" t="s">
        <v>5084</v>
      </c>
      <c r="C18" s="43" t="s">
        <v>5077</v>
      </c>
      <c r="D18" s="578">
        <v>0</v>
      </c>
      <c r="E18" s="578">
        <v>0</v>
      </c>
      <c r="F18" s="578">
        <v>8.0661759999999985E-2</v>
      </c>
      <c r="G18" s="578">
        <v>0</v>
      </c>
      <c r="H18" s="578">
        <v>8.0661759999999985E-2</v>
      </c>
    </row>
    <row r="19" spans="2:8">
      <c r="B19" s="148" t="s">
        <v>470</v>
      </c>
      <c r="C19" s="43" t="s">
        <v>5085</v>
      </c>
      <c r="D19" s="578">
        <v>0</v>
      </c>
      <c r="E19" s="578">
        <v>1.38112817</v>
      </c>
      <c r="F19" s="578">
        <v>0</v>
      </c>
      <c r="G19" s="578">
        <v>0</v>
      </c>
      <c r="H19" s="578">
        <v>1.38112817</v>
      </c>
    </row>
    <row r="20" spans="2:8">
      <c r="B20" s="148" t="s">
        <v>5086</v>
      </c>
      <c r="C20" s="43" t="s">
        <v>5085</v>
      </c>
      <c r="D20" s="578">
        <v>0</v>
      </c>
      <c r="E20" s="578">
        <v>0.34962697999999998</v>
      </c>
      <c r="F20" s="578">
        <v>0</v>
      </c>
      <c r="G20" s="578">
        <v>0</v>
      </c>
      <c r="H20" s="578">
        <v>0.34962697999999998</v>
      </c>
    </row>
    <row r="21" spans="2:8">
      <c r="B21" s="148" t="s">
        <v>5087</v>
      </c>
      <c r="C21" s="43" t="s">
        <v>5085</v>
      </c>
      <c r="D21" s="578">
        <v>0</v>
      </c>
      <c r="E21" s="578">
        <v>0.34216742</v>
      </c>
      <c r="F21" s="578">
        <v>0</v>
      </c>
      <c r="G21" s="578">
        <v>0</v>
      </c>
      <c r="H21" s="578">
        <v>0.34216742</v>
      </c>
    </row>
    <row r="22" spans="2:8">
      <c r="B22" s="148" t="s">
        <v>5088</v>
      </c>
      <c r="C22" s="43" t="s">
        <v>5085</v>
      </c>
      <c r="D22" s="578">
        <v>28.548203999999998</v>
      </c>
      <c r="E22" s="578">
        <v>0</v>
      </c>
      <c r="F22" s="578">
        <v>0</v>
      </c>
      <c r="G22" s="578">
        <v>0</v>
      </c>
      <c r="H22" s="578">
        <v>28.548203999999998</v>
      </c>
    </row>
    <row r="23" spans="2:8">
      <c r="B23" s="148" t="s">
        <v>5089</v>
      </c>
      <c r="C23" s="43" t="s">
        <v>5085</v>
      </c>
      <c r="D23" s="578">
        <v>0</v>
      </c>
      <c r="E23" s="578">
        <v>0.85843270000000005</v>
      </c>
      <c r="F23" s="578">
        <v>0</v>
      </c>
      <c r="G23" s="578">
        <v>0</v>
      </c>
      <c r="H23" s="578">
        <v>0.85843270000000005</v>
      </c>
    </row>
    <row r="24" spans="2:8">
      <c r="B24" s="148" t="s">
        <v>5090</v>
      </c>
      <c r="C24" s="43" t="s">
        <v>5085</v>
      </c>
      <c r="D24" s="578">
        <v>0</v>
      </c>
      <c r="E24" s="578">
        <v>0.32002218999999998</v>
      </c>
      <c r="F24" s="578">
        <v>0</v>
      </c>
      <c r="G24" s="578">
        <v>0</v>
      </c>
      <c r="H24" s="578">
        <v>0.32002218999999998</v>
      </c>
    </row>
    <row r="25" spans="2:8">
      <c r="B25" s="148" t="s">
        <v>5091</v>
      </c>
      <c r="C25" s="43" t="s">
        <v>5085</v>
      </c>
      <c r="D25" s="578">
        <v>0</v>
      </c>
      <c r="E25" s="578">
        <v>0</v>
      </c>
      <c r="F25" s="578">
        <v>8.13722675</v>
      </c>
      <c r="G25" s="578">
        <v>0</v>
      </c>
      <c r="H25" s="578">
        <v>8.13722675</v>
      </c>
    </row>
    <row r="26" spans="2:8">
      <c r="B26" s="148" t="s">
        <v>5092</v>
      </c>
      <c r="C26" s="43" t="s">
        <v>5085</v>
      </c>
      <c r="D26" s="578">
        <v>77.787105139999994</v>
      </c>
      <c r="E26" s="578">
        <v>0</v>
      </c>
      <c r="F26" s="578">
        <v>0</v>
      </c>
      <c r="G26" s="578">
        <v>0</v>
      </c>
      <c r="H26" s="578">
        <v>77.787105139999994</v>
      </c>
    </row>
    <row r="27" spans="2:8">
      <c r="B27" s="148" t="s">
        <v>5093</v>
      </c>
      <c r="C27" s="43" t="s">
        <v>5085</v>
      </c>
      <c r="D27" s="578">
        <v>0</v>
      </c>
      <c r="E27" s="578">
        <v>5.7238100000000002E-3</v>
      </c>
      <c r="F27" s="578">
        <v>0</v>
      </c>
      <c r="G27" s="578">
        <v>0</v>
      </c>
      <c r="H27" s="578">
        <v>5.7238100000000002E-3</v>
      </c>
    </row>
    <row r="28" spans="2:8">
      <c r="B28" s="148" t="s">
        <v>4025</v>
      </c>
      <c r="C28" s="43" t="s">
        <v>5085</v>
      </c>
      <c r="D28" s="578">
        <v>0.28644672999999998</v>
      </c>
      <c r="E28" s="578">
        <v>0</v>
      </c>
      <c r="F28" s="578">
        <v>0</v>
      </c>
      <c r="G28" s="578">
        <v>0</v>
      </c>
      <c r="H28" s="578">
        <v>0.28644672999999998</v>
      </c>
    </row>
    <row r="29" spans="2:8">
      <c r="B29" s="148" t="s">
        <v>5094</v>
      </c>
      <c r="C29" s="43" t="s">
        <v>5085</v>
      </c>
      <c r="D29" s="578">
        <v>0</v>
      </c>
      <c r="E29" s="578">
        <v>2.748418E-2</v>
      </c>
      <c r="F29" s="578">
        <v>0</v>
      </c>
      <c r="G29" s="578">
        <v>0</v>
      </c>
      <c r="H29" s="578">
        <v>2.748418E-2</v>
      </c>
    </row>
    <row r="30" spans="2:8">
      <c r="B30" s="148" t="s">
        <v>5095</v>
      </c>
      <c r="C30" s="43" t="s">
        <v>5085</v>
      </c>
      <c r="D30" s="578">
        <v>0.13109126000000001</v>
      </c>
      <c r="E30" s="578">
        <v>0</v>
      </c>
      <c r="F30" s="578">
        <v>7.2080429099999996</v>
      </c>
      <c r="G30" s="578">
        <v>0</v>
      </c>
      <c r="H30" s="578">
        <v>7.3391341699999995</v>
      </c>
    </row>
    <row r="31" spans="2:8">
      <c r="B31" s="148" t="s">
        <v>4024</v>
      </c>
      <c r="C31" s="43" t="s">
        <v>5085</v>
      </c>
      <c r="D31" s="578">
        <v>1.6244129899999999</v>
      </c>
      <c r="E31" s="578">
        <v>0</v>
      </c>
      <c r="F31" s="578">
        <v>0</v>
      </c>
      <c r="G31" s="578">
        <v>0</v>
      </c>
      <c r="H31" s="578">
        <v>1.6244129899999999</v>
      </c>
    </row>
    <row r="32" spans="2:8">
      <c r="B32" s="148" t="s">
        <v>5096</v>
      </c>
      <c r="C32" s="43" t="s">
        <v>5085</v>
      </c>
      <c r="D32" s="578">
        <v>1.6678699999999999E-3</v>
      </c>
      <c r="E32" s="578">
        <v>0</v>
      </c>
      <c r="F32" s="578">
        <v>0</v>
      </c>
      <c r="G32" s="578">
        <v>0</v>
      </c>
      <c r="H32" s="578">
        <v>1.6678699999999999E-3</v>
      </c>
    </row>
    <row r="33" spans="2:8">
      <c r="B33" s="148" t="s">
        <v>472</v>
      </c>
      <c r="C33" s="43" t="s">
        <v>5085</v>
      </c>
      <c r="D33" s="578">
        <v>0</v>
      </c>
      <c r="E33" s="578">
        <v>1.40789E-2</v>
      </c>
      <c r="F33" s="578">
        <v>0</v>
      </c>
      <c r="G33" s="578">
        <v>0</v>
      </c>
      <c r="H33" s="578">
        <v>1.40789E-2</v>
      </c>
    </row>
    <row r="34" spans="2:8">
      <c r="B34" s="148" t="s">
        <v>5097</v>
      </c>
      <c r="C34" s="43" t="s">
        <v>5085</v>
      </c>
      <c r="D34" s="578">
        <v>0</v>
      </c>
      <c r="E34" s="578">
        <v>1.8046695299999997</v>
      </c>
      <c r="F34" s="578">
        <v>0</v>
      </c>
      <c r="G34" s="578">
        <v>0</v>
      </c>
      <c r="H34" s="578">
        <v>1.8046695299999997</v>
      </c>
    </row>
    <row r="35" spans="2:8">
      <c r="B35" s="148" t="s">
        <v>5098</v>
      </c>
      <c r="C35" s="43" t="s">
        <v>5099</v>
      </c>
      <c r="D35" s="578">
        <v>1.6656203999999999</v>
      </c>
      <c r="E35" s="578">
        <v>0</v>
      </c>
      <c r="F35" s="578">
        <v>0</v>
      </c>
      <c r="G35" s="578">
        <v>0</v>
      </c>
      <c r="H35" s="578">
        <v>1.6656203999999999</v>
      </c>
    </row>
    <row r="36" spans="2:8">
      <c r="B36" s="148" t="s">
        <v>5100</v>
      </c>
      <c r="C36" s="43" t="s">
        <v>5099</v>
      </c>
      <c r="D36" s="578">
        <v>245.51481434000002</v>
      </c>
      <c r="E36" s="578">
        <v>0</v>
      </c>
      <c r="F36" s="578">
        <v>0</v>
      </c>
      <c r="G36" s="578">
        <v>0</v>
      </c>
      <c r="H36" s="578">
        <v>245.51481434000002</v>
      </c>
    </row>
    <row r="37" spans="2:8">
      <c r="B37" s="148" t="s">
        <v>4026</v>
      </c>
      <c r="C37" s="43" t="s">
        <v>5099</v>
      </c>
      <c r="D37" s="578">
        <v>0.19858396</v>
      </c>
      <c r="E37" s="578">
        <v>0</v>
      </c>
      <c r="F37" s="578">
        <v>0</v>
      </c>
      <c r="G37" s="578">
        <v>0</v>
      </c>
      <c r="H37" s="578">
        <v>0.19858396</v>
      </c>
    </row>
    <row r="38" spans="2:8">
      <c r="B38" s="148" t="s">
        <v>4027</v>
      </c>
      <c r="C38" s="43" t="s">
        <v>5099</v>
      </c>
      <c r="D38" s="578">
        <v>0</v>
      </c>
      <c r="E38" s="578">
        <v>0</v>
      </c>
      <c r="F38" s="578">
        <v>4.00706658</v>
      </c>
      <c r="G38" s="578">
        <v>0</v>
      </c>
      <c r="H38" s="578">
        <v>4.00706658</v>
      </c>
    </row>
    <row r="39" spans="2:8">
      <c r="B39" s="148" t="s">
        <v>5101</v>
      </c>
      <c r="C39" s="43" t="s">
        <v>5099</v>
      </c>
      <c r="D39" s="578">
        <v>0.97424648999999997</v>
      </c>
      <c r="E39" s="578">
        <v>0</v>
      </c>
      <c r="F39" s="578">
        <v>0</v>
      </c>
      <c r="G39" s="578">
        <v>0</v>
      </c>
      <c r="H39" s="578">
        <v>0.97424648999999997</v>
      </c>
    </row>
    <row r="40" spans="2:8">
      <c r="B40" s="148" t="s">
        <v>4057</v>
      </c>
      <c r="C40" s="43" t="s">
        <v>5102</v>
      </c>
      <c r="D40" s="578">
        <v>0.18522332</v>
      </c>
      <c r="E40" s="578">
        <v>0</v>
      </c>
      <c r="F40" s="578">
        <v>9.5E-4</v>
      </c>
      <c r="G40" s="578">
        <v>0</v>
      </c>
      <c r="H40" s="578">
        <v>0.18617332</v>
      </c>
    </row>
    <row r="41" spans="2:8">
      <c r="B41" s="148" t="s">
        <v>5103</v>
      </c>
      <c r="C41" s="43" t="s">
        <v>5104</v>
      </c>
      <c r="D41" s="578">
        <v>3.3198923499999995</v>
      </c>
      <c r="E41" s="578">
        <v>0</v>
      </c>
      <c r="F41" s="578">
        <v>0.11941858</v>
      </c>
      <c r="G41" s="578">
        <v>0</v>
      </c>
      <c r="H41" s="578">
        <v>3.4393109299999995</v>
      </c>
    </row>
    <row r="42" spans="2:8">
      <c r="B42" s="148" t="s">
        <v>5105</v>
      </c>
      <c r="C42" s="43" t="s">
        <v>5104</v>
      </c>
      <c r="D42" s="578">
        <v>8.3389240000000003E-2</v>
      </c>
      <c r="E42" s="578">
        <v>0</v>
      </c>
      <c r="F42" s="578">
        <v>6.5327099999999999E-2</v>
      </c>
      <c r="G42" s="578">
        <v>0</v>
      </c>
      <c r="H42" s="578">
        <v>0.14871634</v>
      </c>
    </row>
    <row r="43" spans="2:8">
      <c r="B43" s="148" t="s">
        <v>5106</v>
      </c>
      <c r="C43" s="43" t="s">
        <v>5104</v>
      </c>
      <c r="D43" s="578">
        <v>0.13948347</v>
      </c>
      <c r="E43" s="578">
        <v>0</v>
      </c>
      <c r="F43" s="578">
        <v>0</v>
      </c>
      <c r="G43" s="578">
        <v>0</v>
      </c>
      <c r="H43" s="578">
        <v>0.13948347</v>
      </c>
    </row>
    <row r="44" spans="2:8">
      <c r="B44" s="148" t="s">
        <v>5107</v>
      </c>
      <c r="C44" s="43" t="s">
        <v>5108</v>
      </c>
      <c r="D44" s="578">
        <v>0</v>
      </c>
      <c r="E44" s="578">
        <v>0</v>
      </c>
      <c r="F44" s="578">
        <v>4.8331211900000008</v>
      </c>
      <c r="G44" s="578">
        <v>0</v>
      </c>
      <c r="H44" s="578">
        <v>4.8331211900000008</v>
      </c>
    </row>
    <row r="45" spans="2:8">
      <c r="B45" s="148" t="s">
        <v>5109</v>
      </c>
      <c r="C45" s="43" t="s">
        <v>5108</v>
      </c>
      <c r="D45" s="578">
        <v>0</v>
      </c>
      <c r="E45" s="578">
        <v>0</v>
      </c>
      <c r="F45" s="578">
        <v>7.9125020999999993</v>
      </c>
      <c r="G45" s="578">
        <v>0</v>
      </c>
      <c r="H45" s="578">
        <v>7.9125020999999993</v>
      </c>
    </row>
    <row r="46" spans="2:8">
      <c r="B46" s="148" t="s">
        <v>5110</v>
      </c>
      <c r="C46" s="43" t="s">
        <v>5108</v>
      </c>
      <c r="D46" s="578">
        <v>0.59261087000000001</v>
      </c>
      <c r="E46" s="578">
        <v>0</v>
      </c>
      <c r="F46" s="578">
        <v>0</v>
      </c>
      <c r="G46" s="578">
        <v>0</v>
      </c>
      <c r="H46" s="578">
        <v>0.59261087000000001</v>
      </c>
    </row>
    <row r="47" spans="2:8">
      <c r="B47" s="148" t="s">
        <v>5111</v>
      </c>
      <c r="C47" s="43" t="s">
        <v>5108</v>
      </c>
      <c r="D47" s="578">
        <v>0</v>
      </c>
      <c r="E47" s="578">
        <v>0</v>
      </c>
      <c r="F47" s="578">
        <v>2E-3</v>
      </c>
      <c r="G47" s="578">
        <v>0</v>
      </c>
      <c r="H47" s="578">
        <v>2E-3</v>
      </c>
    </row>
    <row r="48" spans="2:8">
      <c r="B48" s="148" t="s">
        <v>5112</v>
      </c>
      <c r="C48" s="43" t="s">
        <v>5108</v>
      </c>
      <c r="D48" s="578">
        <v>1.5038833300000001</v>
      </c>
      <c r="E48" s="578">
        <v>0</v>
      </c>
      <c r="F48" s="578">
        <v>0</v>
      </c>
      <c r="G48" s="578">
        <v>0</v>
      </c>
      <c r="H48" s="578">
        <v>1.5038833300000001</v>
      </c>
    </row>
    <row r="49" spans="2:8">
      <c r="B49" s="148" t="s">
        <v>5113</v>
      </c>
      <c r="C49" s="43" t="s">
        <v>5108</v>
      </c>
      <c r="D49" s="578">
        <v>2.513491E-2</v>
      </c>
      <c r="E49" s="578">
        <v>0</v>
      </c>
      <c r="F49" s="578">
        <v>0</v>
      </c>
      <c r="G49" s="578">
        <v>0</v>
      </c>
      <c r="H49" s="578">
        <v>2.513491E-2</v>
      </c>
    </row>
    <row r="50" spans="2:8">
      <c r="B50" s="148" t="s">
        <v>5095</v>
      </c>
      <c r="C50" s="43" t="s">
        <v>5108</v>
      </c>
      <c r="D50" s="578">
        <v>0</v>
      </c>
      <c r="E50" s="578">
        <v>0</v>
      </c>
      <c r="F50" s="578">
        <v>2.0609665700000002</v>
      </c>
      <c r="G50" s="578">
        <v>0</v>
      </c>
      <c r="H50" s="578">
        <v>2.0609665700000002</v>
      </c>
    </row>
    <row r="51" spans="2:8">
      <c r="B51" s="349" t="s">
        <v>5114</v>
      </c>
      <c r="C51" s="349"/>
      <c r="D51" s="579">
        <v>588.67422001000011</v>
      </c>
      <c r="E51" s="579">
        <v>5.74308218</v>
      </c>
      <c r="F51" s="579">
        <v>46.392670130000006</v>
      </c>
      <c r="G51" s="579">
        <v>0</v>
      </c>
      <c r="H51" s="579">
        <v>640.80997232000016</v>
      </c>
    </row>
    <row r="52" spans="2:8">
      <c r="B52" s="349" t="s">
        <v>3977</v>
      </c>
      <c r="C52" s="349"/>
      <c r="D52" s="579">
        <v>117.55668004</v>
      </c>
      <c r="E52" s="579">
        <v>0</v>
      </c>
      <c r="F52" s="579">
        <v>0</v>
      </c>
      <c r="G52" s="579">
        <v>0</v>
      </c>
      <c r="H52" s="579">
        <v>117.55668004</v>
      </c>
    </row>
    <row r="53" spans="2:8">
      <c r="B53" s="43" t="s">
        <v>4038</v>
      </c>
      <c r="C53" s="43" t="s">
        <v>5115</v>
      </c>
      <c r="D53" s="578">
        <v>117.55668004</v>
      </c>
      <c r="E53" s="578"/>
      <c r="F53" s="578"/>
      <c r="G53" s="578"/>
      <c r="H53" s="578">
        <v>117.55668004</v>
      </c>
    </row>
    <row r="54" spans="2:8">
      <c r="B54" s="349" t="s">
        <v>5116</v>
      </c>
      <c r="C54" s="349"/>
      <c r="D54" s="579">
        <v>706.23090005000017</v>
      </c>
      <c r="E54" s="579">
        <v>5.74308218</v>
      </c>
      <c r="F54" s="579">
        <v>46.392670130000006</v>
      </c>
      <c r="G54" s="579">
        <v>0</v>
      </c>
      <c r="H54" s="579">
        <v>758.36665236000022</v>
      </c>
    </row>
    <row r="55" spans="2:8">
      <c r="B55" s="349" t="s">
        <v>5117</v>
      </c>
      <c r="C55" s="349"/>
      <c r="D55" s="579"/>
      <c r="E55" s="579"/>
      <c r="F55" s="579"/>
      <c r="G55" s="579"/>
      <c r="H55" s="579">
        <v>0</v>
      </c>
    </row>
    <row r="56" spans="2:8">
      <c r="B56" s="43" t="s">
        <v>5110</v>
      </c>
      <c r="C56" s="43" t="s">
        <v>5118</v>
      </c>
      <c r="D56" s="578">
        <v>0.31784929000000001</v>
      </c>
      <c r="E56" s="578"/>
      <c r="F56" s="578">
        <v>0</v>
      </c>
      <c r="G56" s="578">
        <v>0</v>
      </c>
      <c r="H56" s="578">
        <v>0.31784929000000001</v>
      </c>
    </row>
    <row r="57" spans="2:8">
      <c r="B57" s="43" t="s">
        <v>5113</v>
      </c>
      <c r="C57" s="43" t="s">
        <v>5118</v>
      </c>
      <c r="D57" s="578">
        <v>0.32415054000000004</v>
      </c>
      <c r="E57" s="578"/>
      <c r="F57" s="578">
        <v>0</v>
      </c>
      <c r="G57" s="578">
        <v>0</v>
      </c>
      <c r="H57" s="578">
        <v>0.32415054000000004</v>
      </c>
    </row>
    <row r="58" spans="2:8">
      <c r="B58" s="43" t="s">
        <v>5119</v>
      </c>
      <c r="C58" s="43" t="s">
        <v>5118</v>
      </c>
      <c r="D58" s="578">
        <v>1.6396500000000001E-3</v>
      </c>
      <c r="E58" s="578"/>
      <c r="F58" s="578">
        <v>0</v>
      </c>
      <c r="G58" s="578">
        <v>0</v>
      </c>
      <c r="H58" s="578">
        <v>1.6396500000000001E-3</v>
      </c>
    </row>
    <row r="59" spans="2:8">
      <c r="B59" s="43" t="s">
        <v>5120</v>
      </c>
      <c r="C59" s="43" t="s">
        <v>5118</v>
      </c>
      <c r="D59" s="578">
        <v>9.09812434</v>
      </c>
      <c r="E59" s="578"/>
      <c r="F59" s="578">
        <v>0</v>
      </c>
      <c r="G59" s="578">
        <v>0</v>
      </c>
      <c r="H59" s="578">
        <v>9.09812434</v>
      </c>
    </row>
    <row r="60" spans="2:8">
      <c r="B60" s="43" t="s">
        <v>4024</v>
      </c>
      <c r="C60" s="43" t="s">
        <v>5118</v>
      </c>
      <c r="D60" s="578">
        <v>4.8327403799999997</v>
      </c>
      <c r="E60" s="578"/>
      <c r="F60" s="578">
        <v>0</v>
      </c>
      <c r="G60" s="578">
        <v>0</v>
      </c>
      <c r="H60" s="578">
        <v>4.8327403799999997</v>
      </c>
    </row>
    <row r="61" spans="2:8">
      <c r="B61" s="43" t="s">
        <v>5111</v>
      </c>
      <c r="C61" s="43" t="s">
        <v>5118</v>
      </c>
      <c r="D61" s="578">
        <v>0.12607776000000001</v>
      </c>
      <c r="E61" s="578"/>
      <c r="F61" s="578">
        <v>0</v>
      </c>
      <c r="G61" s="578">
        <v>0</v>
      </c>
      <c r="H61" s="578">
        <v>0.12607776000000001</v>
      </c>
    </row>
    <row r="62" spans="2:8">
      <c r="B62" s="349" t="s">
        <v>5121</v>
      </c>
      <c r="C62" s="349"/>
      <c r="D62" s="579">
        <v>14.700581959999999</v>
      </c>
      <c r="E62" s="579">
        <v>0</v>
      </c>
      <c r="F62" s="579">
        <v>0</v>
      </c>
      <c r="G62" s="579">
        <v>0</v>
      </c>
      <c r="H62" s="579">
        <v>14.700581959999999</v>
      </c>
    </row>
    <row r="63" spans="2:8">
      <c r="B63" s="349" t="s">
        <v>4040</v>
      </c>
      <c r="C63" s="349"/>
      <c r="D63" s="579">
        <v>720.9314820100002</v>
      </c>
      <c r="E63" s="579">
        <v>5.74308218</v>
      </c>
      <c r="F63" s="579">
        <v>46.392670130000006</v>
      </c>
      <c r="G63" s="579">
        <v>0</v>
      </c>
      <c r="H63" s="579">
        <v>773.06723432000024</v>
      </c>
    </row>
    <row r="64" spans="2:8" ht="165.75" customHeight="1">
      <c r="B64" s="763" t="s">
        <v>5854</v>
      </c>
      <c r="C64" s="763"/>
      <c r="D64" s="763"/>
      <c r="E64" s="763"/>
      <c r="F64" s="763"/>
      <c r="G64" s="763"/>
      <c r="H64" s="763"/>
    </row>
    <row r="65"/>
  </sheetData>
  <mergeCells count="3">
    <mergeCell ref="B64:H64"/>
    <mergeCell ref="B2:H2"/>
    <mergeCell ref="B3:H3"/>
  </mergeCells>
  <conditionalFormatting sqref="D5:G7 D9:G50 D53:G53 D56:G61">
    <cfRule type="cellIs" dxfId="0" priority="1" operator="equal">
      <formula>0</formula>
    </cfRule>
  </conditionalFormatting>
  <pageMargins left="0.7" right="0.7" top="0.75" bottom="0.75" header="0.3" footer="0.3"/>
  <drawing r:id="rId1"/>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47CF3-401D-4DAD-ACEE-0F9E4BC4DC5B}">
  <sheetPr codeName="Folha29">
    <tabColor rgb="FF001854"/>
  </sheetPr>
  <dimension ref="A1:A5"/>
  <sheetViews>
    <sheetView showGridLines="0" workbookViewId="0">
      <selection activeCell="A5" sqref="A5"/>
    </sheetView>
  </sheetViews>
  <sheetFormatPr baseColWidth="10" defaultColWidth="0" defaultRowHeight="15" customHeight="1" zeroHeight="1"/>
  <cols>
    <col min="1" max="1" width="103.6640625" customWidth="1"/>
    <col min="2" max="16384" width="9.1640625" hidden="1"/>
  </cols>
  <sheetData>
    <row r="1" spans="1:1"/>
    <row r="2" spans="1:1"/>
    <row r="3" spans="1:1"/>
    <row r="4" spans="1:1"/>
    <row r="5" spans="1:1" ht="200" customHeight="1">
      <c r="A5" s="7" t="s">
        <v>45</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B7E25-50F1-4FFD-8EAF-4A8A69C69FBB}">
  <sheetPr codeName="Folha175">
    <tabColor rgb="FF0035BA"/>
  </sheetPr>
  <dimension ref="A1:J32"/>
  <sheetViews>
    <sheetView showGridLines="0" workbookViewId="0">
      <selection activeCell="B3" sqref="B3:I3"/>
    </sheetView>
  </sheetViews>
  <sheetFormatPr baseColWidth="10" defaultColWidth="0" defaultRowHeight="15" zeroHeight="1"/>
  <cols>
    <col min="1" max="1" width="9.1640625" customWidth="1"/>
    <col min="2" max="2" width="5.6640625" customWidth="1"/>
    <col min="3" max="3" width="67.1640625" bestFit="1" customWidth="1"/>
    <col min="4" max="9" width="13" customWidth="1"/>
    <col min="10" max="10" width="9.1640625" customWidth="1"/>
    <col min="11" max="16384" width="9.1640625" hidden="1"/>
  </cols>
  <sheetData>
    <row r="1" spans="1:9" ht="100" customHeight="1">
      <c r="A1" s="42" t="s">
        <v>50</v>
      </c>
    </row>
    <row r="2" spans="1:9" ht="16">
      <c r="B2" s="9" t="s">
        <v>46</v>
      </c>
      <c r="C2" s="9"/>
      <c r="D2" s="9"/>
      <c r="E2" s="9"/>
      <c r="F2" s="9"/>
      <c r="G2" s="9"/>
      <c r="H2" s="9"/>
      <c r="I2" s="9"/>
    </row>
    <row r="3" spans="1:9">
      <c r="B3" s="790" t="s">
        <v>331</v>
      </c>
      <c r="C3" s="790"/>
      <c r="D3" s="790"/>
      <c r="E3" s="790"/>
      <c r="F3" s="790"/>
      <c r="G3" s="790"/>
      <c r="H3" s="790"/>
      <c r="I3" s="790"/>
    </row>
    <row r="4" spans="1:9" ht="20" customHeight="1">
      <c r="B4" s="797" t="s">
        <v>332</v>
      </c>
      <c r="C4" s="797"/>
      <c r="D4" s="794" t="s">
        <v>333</v>
      </c>
      <c r="E4" s="794" t="s">
        <v>334</v>
      </c>
      <c r="F4" s="797" t="s">
        <v>335</v>
      </c>
      <c r="G4" s="797"/>
      <c r="H4" s="794" t="s">
        <v>336</v>
      </c>
      <c r="I4" s="794" t="s">
        <v>337</v>
      </c>
    </row>
    <row r="5" spans="1:9" ht="20" customHeight="1">
      <c r="B5" s="797"/>
      <c r="C5" s="797"/>
      <c r="D5" s="761"/>
      <c r="E5" s="761"/>
      <c r="F5" s="87" t="s">
        <v>83</v>
      </c>
      <c r="G5" s="87" t="s">
        <v>84</v>
      </c>
      <c r="H5" s="761"/>
      <c r="I5" s="761"/>
    </row>
    <row r="6" spans="1:9" ht="20" customHeight="1">
      <c r="B6" s="794"/>
      <c r="C6" s="794"/>
      <c r="D6" s="88" t="s">
        <v>338</v>
      </c>
      <c r="E6" s="88" t="s">
        <v>339</v>
      </c>
      <c r="F6" s="88" t="s">
        <v>340</v>
      </c>
      <c r="G6" s="88" t="s">
        <v>341</v>
      </c>
      <c r="H6" s="88" t="s">
        <v>342</v>
      </c>
      <c r="I6" s="88" t="s">
        <v>343</v>
      </c>
    </row>
    <row r="7" spans="1:9">
      <c r="B7" s="975" t="s">
        <v>344</v>
      </c>
      <c r="C7" s="21" t="s">
        <v>345</v>
      </c>
      <c r="D7" s="89">
        <v>63686402386</v>
      </c>
      <c r="E7" s="89">
        <v>69963314824.339996</v>
      </c>
      <c r="F7" s="89">
        <v>6276912438.3399963</v>
      </c>
      <c r="G7" s="22">
        <v>9.8559695683482857</v>
      </c>
      <c r="H7" s="89">
        <v>56453091168.62999</v>
      </c>
      <c r="I7" s="22">
        <v>80.689560393713862</v>
      </c>
    </row>
    <row r="8" spans="1:9">
      <c r="B8" s="975"/>
      <c r="C8" s="21" t="s">
        <v>346</v>
      </c>
      <c r="D8" s="89">
        <v>63707160670</v>
      </c>
      <c r="E8" s="89">
        <v>73951348355.539993</v>
      </c>
      <c r="F8" s="89">
        <v>10244187685.539993</v>
      </c>
      <c r="G8" s="22">
        <v>16.080119687964732</v>
      </c>
      <c r="H8" s="89">
        <v>60394392219.55999</v>
      </c>
      <c r="I8" s="22">
        <v>81.667736373376897</v>
      </c>
    </row>
    <row r="9" spans="1:9">
      <c r="B9" s="975"/>
      <c r="C9" s="90" t="s">
        <v>347</v>
      </c>
      <c r="D9" s="91">
        <v>30684734469</v>
      </c>
      <c r="E9" s="91">
        <v>34946446915.260002</v>
      </c>
      <c r="F9" s="91">
        <v>4261712446.2600021</v>
      </c>
      <c r="G9" s="24">
        <v>13.888705638191201</v>
      </c>
      <c r="H9" s="91">
        <v>30208273190.959991</v>
      </c>
      <c r="I9" s="24">
        <v>86.441615264094267</v>
      </c>
    </row>
    <row r="10" spans="1:9">
      <c r="B10" s="975"/>
      <c r="C10" s="90" t="s">
        <v>348</v>
      </c>
      <c r="D10" s="91">
        <v>21646117086</v>
      </c>
      <c r="E10" s="91">
        <v>26013320578.16</v>
      </c>
      <c r="F10" s="91">
        <v>4367203492.1599998</v>
      </c>
      <c r="G10" s="24">
        <v>20.175459066441825</v>
      </c>
      <c r="H10" s="91">
        <v>19238540223.98</v>
      </c>
      <c r="I10" s="24">
        <v>73.956495350816908</v>
      </c>
    </row>
    <row r="11" spans="1:9">
      <c r="B11" s="975"/>
      <c r="C11" s="90" t="s">
        <v>349</v>
      </c>
      <c r="D11" s="91">
        <v>4290324484</v>
      </c>
      <c r="E11" s="91">
        <v>5013670490</v>
      </c>
      <c r="F11" s="91">
        <v>723346006</v>
      </c>
      <c r="G11" s="24">
        <v>16.859937021024631</v>
      </c>
      <c r="H11" s="91">
        <v>5019065031.9499998</v>
      </c>
      <c r="I11" s="24">
        <v>100.10759665918928</v>
      </c>
    </row>
    <row r="12" spans="1:9">
      <c r="B12" s="975"/>
      <c r="C12" s="90" t="s">
        <v>350</v>
      </c>
      <c r="D12" s="91">
        <v>1945309026</v>
      </c>
      <c r="E12" s="91">
        <v>2394118326</v>
      </c>
      <c r="F12" s="91">
        <v>448809300</v>
      </c>
      <c r="G12" s="24">
        <v>23.071362647345264</v>
      </c>
      <c r="H12" s="91">
        <v>2363435362.7200003</v>
      </c>
      <c r="I12" s="24">
        <v>98.718402388604417</v>
      </c>
    </row>
    <row r="13" spans="1:9">
      <c r="B13" s="975"/>
      <c r="C13" s="90" t="s">
        <v>351</v>
      </c>
      <c r="D13" s="91">
        <v>4730902354</v>
      </c>
      <c r="E13" s="91">
        <v>5173900641.1199999</v>
      </c>
      <c r="F13" s="91">
        <v>442998287.11999989</v>
      </c>
      <c r="G13" s="24">
        <v>9.363927935342879</v>
      </c>
      <c r="H13" s="91">
        <v>3161265276.54</v>
      </c>
      <c r="I13" s="24">
        <v>61.100231639849923</v>
      </c>
    </row>
    <row r="14" spans="1:9">
      <c r="B14" s="976"/>
      <c r="C14" s="92" t="s">
        <v>352</v>
      </c>
      <c r="D14" s="93">
        <v>409773251</v>
      </c>
      <c r="E14" s="93">
        <v>409891405</v>
      </c>
      <c r="F14" s="93">
        <v>118154</v>
      </c>
      <c r="G14" s="94">
        <v>2.8833995316107152E-2</v>
      </c>
      <c r="H14" s="93">
        <v>403813133.41000003</v>
      </c>
      <c r="I14" s="94">
        <v>98.517101965092451</v>
      </c>
    </row>
    <row r="15" spans="1:9">
      <c r="B15" s="977" t="s">
        <v>353</v>
      </c>
      <c r="C15" s="21" t="s">
        <v>354</v>
      </c>
      <c r="D15" s="89">
        <v>59392801192</v>
      </c>
      <c r="E15" s="89">
        <v>64645569590.850006</v>
      </c>
      <c r="F15" s="89">
        <v>5252768398.8500061</v>
      </c>
      <c r="G15" s="22">
        <v>8.844116279124977</v>
      </c>
      <c r="H15" s="89">
        <v>55633472646.260002</v>
      </c>
      <c r="I15" s="22">
        <v>86.059219523273285</v>
      </c>
    </row>
    <row r="16" spans="1:9">
      <c r="B16" s="975"/>
      <c r="C16" s="21" t="s">
        <v>355</v>
      </c>
      <c r="D16" s="89">
        <v>59397919476</v>
      </c>
      <c r="E16" s="89">
        <v>64651499374.849991</v>
      </c>
      <c r="F16" s="89">
        <v>5253579898.8499908</v>
      </c>
      <c r="G16" s="22">
        <v>8.8447203962635825</v>
      </c>
      <c r="H16" s="89">
        <v>55638569888.25</v>
      </c>
      <c r="I16" s="22">
        <v>86.059210422417365</v>
      </c>
    </row>
    <row r="17" spans="2:9">
      <c r="B17" s="975"/>
      <c r="C17" s="90" t="s">
        <v>356</v>
      </c>
      <c r="D17" s="91">
        <v>27772146975</v>
      </c>
      <c r="E17" s="91">
        <v>28638119758.959999</v>
      </c>
      <c r="F17" s="91">
        <v>865972783.95999908</v>
      </c>
      <c r="G17" s="24">
        <v>3.1181340957886063</v>
      </c>
      <c r="H17" s="91">
        <v>26122559642.43314</v>
      </c>
      <c r="I17" s="24">
        <v>91.216043030409438</v>
      </c>
    </row>
    <row r="18" spans="2:9">
      <c r="B18" s="975"/>
      <c r="C18" s="90" t="s">
        <v>357</v>
      </c>
      <c r="D18" s="91">
        <v>20257320508</v>
      </c>
      <c r="E18" s="91">
        <v>23121093805.16</v>
      </c>
      <c r="F18" s="91">
        <v>2863773297.1599998</v>
      </c>
      <c r="G18" s="24">
        <v>14.136979745317459</v>
      </c>
      <c r="H18" s="91">
        <v>19066185159.720001</v>
      </c>
      <c r="I18" s="24">
        <v>82.462297503697457</v>
      </c>
    </row>
    <row r="19" spans="2:9">
      <c r="B19" s="975"/>
      <c r="C19" s="90" t="s">
        <v>358</v>
      </c>
      <c r="D19" s="91">
        <v>4290324484</v>
      </c>
      <c r="E19" s="91">
        <v>4981293083</v>
      </c>
      <c r="F19" s="91">
        <v>690968599</v>
      </c>
      <c r="G19" s="24">
        <v>16.105275989656356</v>
      </c>
      <c r="H19" s="91">
        <v>4864359086.8229399</v>
      </c>
      <c r="I19" s="24">
        <v>97.652537318550301</v>
      </c>
    </row>
    <row r="20" spans="2:9">
      <c r="B20" s="975"/>
      <c r="C20" s="90" t="s">
        <v>359</v>
      </c>
      <c r="D20" s="91">
        <v>1945309026</v>
      </c>
      <c r="E20" s="91">
        <v>2394118326</v>
      </c>
      <c r="F20" s="91">
        <v>448809300</v>
      </c>
      <c r="G20" s="24">
        <v>23.071362647345264</v>
      </c>
      <c r="H20" s="91">
        <v>2363224086.922338</v>
      </c>
      <c r="I20" s="24">
        <v>98.709577603489677</v>
      </c>
    </row>
    <row r="21" spans="2:9">
      <c r="B21" s="975"/>
      <c r="C21" s="90" t="s">
        <v>360</v>
      </c>
      <c r="D21" s="91">
        <v>4723045232</v>
      </c>
      <c r="E21" s="91">
        <v>5106982996.7299995</v>
      </c>
      <c r="F21" s="91">
        <v>383937764.72999954</v>
      </c>
      <c r="G21" s="24">
        <v>8.1290300192068869</v>
      </c>
      <c r="H21" s="91">
        <v>2818442043.7315826</v>
      </c>
      <c r="I21" s="24">
        <v>55.18800523785238</v>
      </c>
    </row>
    <row r="22" spans="2:9">
      <c r="B22" s="975"/>
      <c r="C22" s="92" t="s">
        <v>361</v>
      </c>
      <c r="D22" s="93">
        <v>409773251</v>
      </c>
      <c r="E22" s="93">
        <v>409891405</v>
      </c>
      <c r="F22" s="93">
        <v>118154</v>
      </c>
      <c r="G22" s="94">
        <v>2.8833995316107152E-2</v>
      </c>
      <c r="H22" s="93">
        <v>403799868.61999995</v>
      </c>
      <c r="I22" s="94">
        <v>98.513865793306877</v>
      </c>
    </row>
    <row r="23" spans="2:9">
      <c r="B23" s="975"/>
      <c r="C23" s="21" t="s">
        <v>362</v>
      </c>
      <c r="D23" s="89">
        <v>59392801191.995377</v>
      </c>
      <c r="E23" s="89">
        <v>64645569590.850006</v>
      </c>
      <c r="F23" s="89">
        <v>5252768398.8546295</v>
      </c>
      <c r="G23" s="22">
        <v>8.844116279133452</v>
      </c>
      <c r="H23" s="89">
        <v>55633472646.259995</v>
      </c>
      <c r="I23" s="22">
        <v>86.059219523273271</v>
      </c>
    </row>
    <row r="24" spans="2:9">
      <c r="B24" s="975"/>
      <c r="C24" s="21" t="s">
        <v>363</v>
      </c>
      <c r="D24" s="89">
        <v>59413559475.995384</v>
      </c>
      <c r="E24" s="89">
        <v>68633603122.050003</v>
      </c>
      <c r="F24" s="89">
        <v>9220043646.0546188</v>
      </c>
      <c r="G24" s="22">
        <v>15.518416548969356</v>
      </c>
      <c r="H24" s="89">
        <v>59574773697.189995</v>
      </c>
      <c r="I24" s="22">
        <v>86.801174624693914</v>
      </c>
    </row>
    <row r="25" spans="2:9">
      <c r="B25" s="975"/>
      <c r="C25" s="90" t="s">
        <v>364</v>
      </c>
      <c r="D25" s="91">
        <v>27787786975</v>
      </c>
      <c r="E25" s="91">
        <v>32587846099.16</v>
      </c>
      <c r="F25" s="91">
        <v>4800059124.1599998</v>
      </c>
      <c r="G25" s="24">
        <v>17.273988491701399</v>
      </c>
      <c r="H25" s="91">
        <v>30056978309.19313</v>
      </c>
      <c r="I25" s="24">
        <v>92.233706449128888</v>
      </c>
    </row>
    <row r="26" spans="2:9">
      <c r="B26" s="975"/>
      <c r="C26" s="90" t="s">
        <v>365</v>
      </c>
      <c r="D26" s="91">
        <v>20257320508</v>
      </c>
      <c r="E26" s="91">
        <v>23121093805.16</v>
      </c>
      <c r="F26" s="91">
        <v>2863773297.1599998</v>
      </c>
      <c r="G26" s="24">
        <v>14.136979745317459</v>
      </c>
      <c r="H26" s="91">
        <v>19066185159.719997</v>
      </c>
      <c r="I26" s="24">
        <v>82.462297503697428</v>
      </c>
    </row>
    <row r="27" spans="2:9">
      <c r="B27" s="975"/>
      <c r="C27" s="90" t="s">
        <v>366</v>
      </c>
      <c r="D27" s="91">
        <v>4290324484</v>
      </c>
      <c r="E27" s="91">
        <v>5013670490</v>
      </c>
      <c r="F27" s="91">
        <v>723346006</v>
      </c>
      <c r="G27" s="24">
        <v>16.859937021024631</v>
      </c>
      <c r="H27" s="91">
        <v>4866144229.0029392</v>
      </c>
      <c r="I27" s="24">
        <v>97.057519809263312</v>
      </c>
    </row>
    <row r="28" spans="2:9">
      <c r="B28" s="975"/>
      <c r="C28" s="90" t="s">
        <v>367</v>
      </c>
      <c r="D28" s="91">
        <v>1945309026</v>
      </c>
      <c r="E28" s="91">
        <v>2394118326</v>
      </c>
      <c r="F28" s="91">
        <v>448809300</v>
      </c>
      <c r="G28" s="24">
        <v>23.071362647345264</v>
      </c>
      <c r="H28" s="91">
        <v>2363224086.9223385</v>
      </c>
      <c r="I28" s="24">
        <v>98.709577603489691</v>
      </c>
    </row>
    <row r="29" spans="2:9">
      <c r="B29" s="975"/>
      <c r="C29" s="90" t="s">
        <v>368</v>
      </c>
      <c r="D29" s="91">
        <v>4723045231.9953823</v>
      </c>
      <c r="E29" s="91">
        <v>5106982996.7299995</v>
      </c>
      <c r="F29" s="91">
        <v>383937764.73461723</v>
      </c>
      <c r="G29" s="24">
        <v>8.1290300193126033</v>
      </c>
      <c r="H29" s="91">
        <v>2818442043.7315841</v>
      </c>
      <c r="I29" s="24">
        <v>55.188005237852408</v>
      </c>
    </row>
    <row r="30" spans="2:9">
      <c r="B30" s="976"/>
      <c r="C30" s="90" t="s">
        <v>369</v>
      </c>
      <c r="D30" s="91">
        <v>409773251</v>
      </c>
      <c r="E30" s="91">
        <v>409891405</v>
      </c>
      <c r="F30" s="91">
        <v>118154</v>
      </c>
      <c r="G30" s="24">
        <v>2.8833995316107152E-2</v>
      </c>
      <c r="H30" s="91">
        <v>403799868.62</v>
      </c>
      <c r="I30" s="24">
        <v>98.513865793306891</v>
      </c>
    </row>
    <row r="31" spans="2:9" ht="63" customHeight="1">
      <c r="B31" s="763" t="s">
        <v>5855</v>
      </c>
      <c r="C31" s="763"/>
      <c r="D31" s="763"/>
      <c r="E31" s="763"/>
      <c r="F31" s="763"/>
      <c r="G31" s="763"/>
      <c r="H31" s="763"/>
      <c r="I31" s="763"/>
    </row>
    <row r="32" spans="2:9"/>
  </sheetData>
  <mergeCells count="10">
    <mergeCell ref="B3:I3"/>
    <mergeCell ref="B7:B14"/>
    <mergeCell ref="B15:B30"/>
    <mergeCell ref="B31:I31"/>
    <mergeCell ref="B4:C6"/>
    <mergeCell ref="D4:D5"/>
    <mergeCell ref="E4:E5"/>
    <mergeCell ref="F4:G4"/>
    <mergeCell ref="H4:H5"/>
    <mergeCell ref="I4:I5"/>
  </mergeCells>
  <pageMargins left="0.7" right="0.7" top="0.75" bottom="0.75" header="0.3" footer="0.3"/>
  <ignoredErrors>
    <ignoredError sqref="D6:I6" numberStoredAsText="1"/>
  </ignoredErrors>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6D57-DC2F-4169-9797-4085E7E8D12A}">
  <sheetPr codeName="Folha30">
    <tabColor rgb="FF0035BA"/>
  </sheetPr>
  <dimension ref="A1:G75"/>
  <sheetViews>
    <sheetView showGridLines="0" workbookViewId="0">
      <selection activeCell="B3" sqref="B3:D3"/>
    </sheetView>
  </sheetViews>
  <sheetFormatPr baseColWidth="10" defaultColWidth="0" defaultRowHeight="14.5" customHeight="1" zeroHeight="1"/>
  <cols>
    <col min="1" max="1" width="9.1640625" customWidth="1"/>
    <col min="2" max="2" width="52.5" customWidth="1"/>
    <col min="3" max="3" width="13" customWidth="1"/>
    <col min="4" max="4" width="8.83203125" customWidth="1"/>
    <col min="5" max="5" width="42.1640625" customWidth="1"/>
    <col min="6" max="6" width="9.5" hidden="1" customWidth="1"/>
    <col min="7" max="7" width="16.83203125" hidden="1" customWidth="1"/>
    <col min="8" max="16384" width="9.1640625" hidden="1"/>
  </cols>
  <sheetData>
    <row r="1" spans="1:5" ht="100" customHeight="1">
      <c r="A1" s="20" t="s">
        <v>50</v>
      </c>
    </row>
    <row r="2" spans="1:5" ht="39.75" customHeight="1">
      <c r="B2" s="781" t="s">
        <v>978</v>
      </c>
      <c r="C2" s="781"/>
      <c r="D2" s="781"/>
      <c r="E2" s="9"/>
    </row>
    <row r="3" spans="1:5" ht="15">
      <c r="B3" s="790" t="s">
        <v>51</v>
      </c>
      <c r="C3" s="790"/>
      <c r="D3" s="790"/>
    </row>
    <row r="4" spans="1:5" ht="40" customHeight="1">
      <c r="B4" s="11" t="s">
        <v>948</v>
      </c>
      <c r="C4" s="11" t="s">
        <v>949</v>
      </c>
      <c r="D4" s="11" t="s">
        <v>84</v>
      </c>
    </row>
    <row r="5" spans="1:5" ht="20" customHeight="1">
      <c r="B5" s="21" t="s">
        <v>950</v>
      </c>
      <c r="C5" s="49">
        <v>5465.5685432109121</v>
      </c>
      <c r="D5" s="22">
        <v>49.828378524974219</v>
      </c>
    </row>
    <row r="6" spans="1:5" ht="15">
      <c r="B6" s="52" t="s">
        <v>951</v>
      </c>
      <c r="C6" s="44">
        <v>63.354999980000002</v>
      </c>
      <c r="D6" s="146">
        <v>0.57759351026244232</v>
      </c>
    </row>
    <row r="7" spans="1:5" ht="15">
      <c r="B7" s="52" t="s">
        <v>952</v>
      </c>
      <c r="C7" s="44">
        <v>1784.2946793469996</v>
      </c>
      <c r="D7" s="146">
        <v>16.267019611900764</v>
      </c>
    </row>
    <row r="8" spans="1:5" ht="15">
      <c r="B8" s="52" t="s">
        <v>953</v>
      </c>
      <c r="C8" s="44">
        <v>1515.9321095800001</v>
      </c>
      <c r="D8" s="146">
        <v>13.82041746931213</v>
      </c>
    </row>
    <row r="9" spans="1:5" ht="15">
      <c r="B9" s="52" t="s">
        <v>954</v>
      </c>
      <c r="C9" s="44">
        <v>55.052617259999991</v>
      </c>
      <c r="D9" s="146">
        <v>0.50190252485796172</v>
      </c>
    </row>
    <row r="10" spans="1:5" ht="15">
      <c r="B10" s="52" t="s">
        <v>955</v>
      </c>
      <c r="C10" s="44">
        <v>151.30220579391306</v>
      </c>
      <c r="D10" s="146">
        <v>1.3793887172684784</v>
      </c>
    </row>
    <row r="11" spans="1:5" ht="15">
      <c r="B11" s="52" t="s">
        <v>956</v>
      </c>
      <c r="C11" s="44">
        <v>1210</v>
      </c>
      <c r="D11" s="146">
        <v>11.031302148815108</v>
      </c>
    </row>
    <row r="12" spans="1:5" ht="15">
      <c r="B12" s="52" t="s">
        <v>957</v>
      </c>
      <c r="C12" s="44">
        <v>685.63193125000009</v>
      </c>
      <c r="D12" s="146">
        <v>6.2507545425573383</v>
      </c>
    </row>
    <row r="13" spans="1:5" ht="15">
      <c r="B13" s="21" t="s">
        <v>958</v>
      </c>
      <c r="C13" s="49">
        <v>984.17929833000005</v>
      </c>
      <c r="D13" s="22">
        <v>8.9725448004025434</v>
      </c>
    </row>
    <row r="14" spans="1:5" ht="15">
      <c r="B14" s="52" t="s">
        <v>959</v>
      </c>
      <c r="C14" s="44">
        <v>902.45297300000004</v>
      </c>
      <c r="D14" s="146">
        <v>8.2274639836855243</v>
      </c>
    </row>
    <row r="15" spans="1:5" ht="15">
      <c r="B15" s="52" t="s">
        <v>960</v>
      </c>
      <c r="C15" s="44">
        <v>23.7</v>
      </c>
      <c r="D15" s="146">
        <v>0.21606765365860997</v>
      </c>
    </row>
    <row r="16" spans="1:5" ht="15">
      <c r="B16" s="52" t="s">
        <v>961</v>
      </c>
      <c r="C16" s="44">
        <v>58.026325329999992</v>
      </c>
      <c r="D16" s="146">
        <v>0.52901316305840784</v>
      </c>
    </row>
    <row r="17" spans="2:4" ht="15">
      <c r="B17" s="21" t="s">
        <v>962</v>
      </c>
      <c r="C17" s="49">
        <v>1038.8773985835001</v>
      </c>
      <c r="D17" s="22">
        <v>9.4712152721897631</v>
      </c>
    </row>
    <row r="18" spans="2:4" ht="15">
      <c r="B18" s="52" t="s">
        <v>963</v>
      </c>
      <c r="C18" s="44">
        <v>29.936625389999996</v>
      </c>
      <c r="D18" s="146">
        <v>0.27292558677105777</v>
      </c>
    </row>
    <row r="19" spans="2:4" ht="15">
      <c r="B19" s="52" t="s">
        <v>964</v>
      </c>
      <c r="C19" s="44">
        <v>418.52564224450003</v>
      </c>
      <c r="D19" s="146">
        <v>3.8156056335751871</v>
      </c>
    </row>
    <row r="20" spans="2:4" ht="15">
      <c r="B20" s="52" t="s">
        <v>965</v>
      </c>
      <c r="C20" s="44">
        <v>37.632851609999996</v>
      </c>
      <c r="D20" s="146">
        <v>0.3430903775466389</v>
      </c>
    </row>
    <row r="21" spans="2:4" ht="15">
      <c r="B21" s="52" t="s">
        <v>966</v>
      </c>
      <c r="C21" s="44">
        <v>153.88768717000002</v>
      </c>
      <c r="D21" s="146">
        <v>1.4029599786401721</v>
      </c>
    </row>
    <row r="22" spans="2:4" ht="15">
      <c r="B22" s="52" t="s">
        <v>967</v>
      </c>
      <c r="C22" s="44">
        <v>370.19025393899994</v>
      </c>
      <c r="D22" s="146">
        <v>3.3749425981385959</v>
      </c>
    </row>
    <row r="23" spans="2:4" ht="15">
      <c r="B23" s="52" t="s">
        <v>968</v>
      </c>
      <c r="C23" s="44">
        <v>28.704338229999998</v>
      </c>
      <c r="D23" s="146">
        <v>0.26169109751811126</v>
      </c>
    </row>
    <row r="24" spans="2:4" ht="15">
      <c r="B24" s="21" t="s">
        <v>969</v>
      </c>
      <c r="C24" s="22">
        <v>646.77316250000013</v>
      </c>
      <c r="D24" s="22">
        <v>5.8964877498199941</v>
      </c>
    </row>
    <row r="25" spans="2:4" ht="15">
      <c r="B25" s="52" t="s">
        <v>970</v>
      </c>
      <c r="C25" s="44">
        <v>226.21816250000003</v>
      </c>
      <c r="D25" s="146">
        <v>2.0623809108159139</v>
      </c>
    </row>
    <row r="26" spans="2:4" ht="15">
      <c r="B26" s="52" t="s">
        <v>971</v>
      </c>
      <c r="C26" s="44">
        <v>365.57100000000003</v>
      </c>
      <c r="D26" s="146">
        <v>3.3328298825161058</v>
      </c>
    </row>
    <row r="27" spans="2:4" ht="15">
      <c r="B27" s="52" t="s">
        <v>972</v>
      </c>
      <c r="C27" s="44">
        <v>54.984000000000002</v>
      </c>
      <c r="D27" s="146">
        <v>0.50127695648797521</v>
      </c>
    </row>
    <row r="28" spans="2:4" ht="15">
      <c r="B28" s="21" t="s">
        <v>973</v>
      </c>
      <c r="C28" s="49">
        <v>2799.37027076</v>
      </c>
      <c r="D28" s="22">
        <v>25.521239076994974</v>
      </c>
    </row>
    <row r="29" spans="2:4" ht="15">
      <c r="B29" s="52" t="s">
        <v>974</v>
      </c>
      <c r="C29" s="44">
        <v>2762.8588589999999</v>
      </c>
      <c r="D29" s="146">
        <v>25.188372618313686</v>
      </c>
    </row>
    <row r="30" spans="2:4" ht="15">
      <c r="B30" s="52" t="s">
        <v>975</v>
      </c>
      <c r="C30" s="44">
        <v>13.529411760000002</v>
      </c>
      <c r="D30" s="146">
        <v>0.12334465208288629</v>
      </c>
    </row>
    <row r="31" spans="2:4" ht="15">
      <c r="B31" s="52" t="s">
        <v>976</v>
      </c>
      <c r="C31" s="44">
        <v>22.981999999999999</v>
      </c>
      <c r="D31" s="146">
        <v>0.20952180659840397</v>
      </c>
    </row>
    <row r="32" spans="2:4" ht="15">
      <c r="B32" s="21" t="s">
        <v>977</v>
      </c>
      <c r="C32" s="35">
        <v>34.018000000000001</v>
      </c>
      <c r="D32" s="22">
        <v>0.3101345756185061</v>
      </c>
    </row>
    <row r="33" spans="2:4" ht="15">
      <c r="B33" s="13" t="s">
        <v>56</v>
      </c>
      <c r="C33" s="14">
        <v>10968.786673384413</v>
      </c>
      <c r="D33" s="14">
        <v>100</v>
      </c>
    </row>
    <row r="34" spans="2:4" ht="41" customHeight="1">
      <c r="B34" s="763" t="s">
        <v>5650</v>
      </c>
      <c r="C34" s="815"/>
      <c r="D34" s="815"/>
    </row>
    <row r="35" spans="2:4" ht="15"/>
    <row r="36" spans="2:4" ht="15" hidden="1"/>
    <row r="37" spans="2:4" ht="15" hidden="1"/>
    <row r="38" spans="2:4" ht="15" hidden="1"/>
    <row r="39" spans="2:4" ht="15" hidden="1"/>
    <row r="40" spans="2:4" ht="15" hidden="1"/>
    <row r="41" spans="2:4" ht="15" hidden="1"/>
    <row r="42" spans="2:4" ht="15" hidden="1"/>
    <row r="43" spans="2:4" ht="15" hidden="1"/>
    <row r="44" spans="2:4" ht="15" hidden="1"/>
    <row r="45" spans="2:4" ht="15" hidden="1"/>
    <row r="46" spans="2:4" ht="15" hidden="1"/>
    <row r="47" spans="2:4" ht="15" hidden="1"/>
    <row r="48" spans="2:4" ht="15" hidden="1"/>
    <row r="49" ht="15" hidden="1"/>
    <row r="50" ht="15" hidden="1"/>
    <row r="51" ht="15" hidden="1"/>
    <row r="52" ht="15" hidden="1"/>
    <row r="53" ht="15" hidden="1"/>
    <row r="54" ht="15" hidden="1"/>
    <row r="55" ht="15" hidden="1"/>
    <row r="56" ht="15" hidden="1"/>
    <row r="57" ht="15" hidden="1"/>
    <row r="58" ht="15" hidden="1"/>
    <row r="59" ht="15" hidden="1"/>
    <row r="60" ht="15" hidden="1"/>
    <row r="61" ht="15" hidden="1"/>
    <row r="62" ht="15" hidden="1"/>
    <row r="63" ht="15" hidden="1"/>
    <row r="64" ht="15" hidden="1"/>
    <row r="65" ht="15" hidden="1"/>
    <row r="66" ht="15" hidden="1"/>
    <row r="67" ht="15" hidden="1"/>
    <row r="68" ht="15" hidden="1"/>
    <row r="69" ht="15" hidden="1"/>
    <row r="70" ht="15" hidden="1"/>
    <row r="71" ht="15" hidden="1"/>
    <row r="72" ht="15" hidden="1"/>
    <row r="73" ht="15" hidden="1"/>
    <row r="74" ht="69.75" hidden="1" customHeight="1"/>
    <row r="75" ht="15" hidden="1"/>
  </sheetData>
  <mergeCells count="3">
    <mergeCell ref="B34:D34"/>
    <mergeCell ref="B2:D2"/>
    <mergeCell ref="B3:D3"/>
  </mergeCells>
  <pageMargins left="0.7" right="0.7" top="0.75" bottom="0.75" header="0.3" footer="0.3"/>
  <drawing r:id="rId1"/>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E46F-C636-4C84-9318-6AED5D15AB67}">
  <sheetPr codeName="Folha176">
    <tabColor rgb="FF0035BA"/>
  </sheetPr>
  <dimension ref="A1:I78"/>
  <sheetViews>
    <sheetView showGridLines="0" workbookViewId="0">
      <selection activeCell="B3" sqref="B3:H3"/>
    </sheetView>
  </sheetViews>
  <sheetFormatPr baseColWidth="10" defaultColWidth="0" defaultRowHeight="15" zeroHeight="1"/>
  <cols>
    <col min="1" max="1" width="9.1640625" customWidth="1"/>
    <col min="2" max="2" width="69.1640625" bestFit="1" customWidth="1"/>
    <col min="3" max="8" width="13.33203125" customWidth="1"/>
    <col min="9" max="9" width="9.1640625" customWidth="1"/>
    <col min="10" max="16384" width="9.1640625" hidden="1"/>
  </cols>
  <sheetData>
    <row r="1" spans="1:8" ht="100" customHeight="1">
      <c r="A1" s="42" t="s">
        <v>50</v>
      </c>
    </row>
    <row r="2" spans="1:8" ht="16">
      <c r="B2" s="9" t="s">
        <v>47</v>
      </c>
      <c r="C2" s="9"/>
      <c r="D2" s="9"/>
      <c r="E2" s="9"/>
      <c r="F2" s="9"/>
      <c r="G2" s="9"/>
      <c r="H2" s="9"/>
    </row>
    <row r="3" spans="1:8">
      <c r="B3" s="790" t="s">
        <v>331</v>
      </c>
      <c r="C3" s="790"/>
      <c r="D3" s="790"/>
      <c r="E3" s="790"/>
      <c r="F3" s="790"/>
      <c r="G3" s="790"/>
      <c r="H3" s="790"/>
    </row>
    <row r="4" spans="1:8" ht="30" customHeight="1">
      <c r="B4" s="797" t="s">
        <v>370</v>
      </c>
      <c r="C4" s="11" t="s">
        <v>371</v>
      </c>
      <c r="D4" s="11" t="s">
        <v>372</v>
      </c>
      <c r="E4" s="11" t="s">
        <v>371</v>
      </c>
      <c r="F4" s="11" t="s">
        <v>373</v>
      </c>
      <c r="G4" s="797" t="s">
        <v>374</v>
      </c>
      <c r="H4" s="797"/>
    </row>
    <row r="5" spans="1:8" ht="20" customHeight="1">
      <c r="B5" s="797"/>
      <c r="C5" s="11">
        <v>2022</v>
      </c>
      <c r="D5" s="11">
        <v>2023</v>
      </c>
      <c r="E5" s="11">
        <v>2023</v>
      </c>
      <c r="F5" s="11" t="s">
        <v>84</v>
      </c>
      <c r="G5" s="11" t="s">
        <v>83</v>
      </c>
      <c r="H5" s="11" t="s">
        <v>375</v>
      </c>
    </row>
    <row r="6" spans="1:8">
      <c r="B6" s="21" t="s">
        <v>376</v>
      </c>
      <c r="C6" s="89">
        <v>35525845528.62001</v>
      </c>
      <c r="D6" s="89">
        <v>38568886947</v>
      </c>
      <c r="E6" s="89">
        <v>38331016690.730003</v>
      </c>
      <c r="F6" s="95">
        <v>99.383258696065383</v>
      </c>
      <c r="G6" s="89">
        <v>2805171162.109993</v>
      </c>
      <c r="H6" s="95">
        <v>7.8961418662086915</v>
      </c>
    </row>
    <row r="7" spans="1:8">
      <c r="B7" s="37" t="s">
        <v>377</v>
      </c>
      <c r="C7" s="96">
        <v>230200904.18000001</v>
      </c>
      <c r="D7" s="96">
        <v>225424239</v>
      </c>
      <c r="E7" s="96">
        <v>235008561.36000001</v>
      </c>
      <c r="F7" s="97">
        <v>104.25168225143705</v>
      </c>
      <c r="G7" s="96">
        <v>4807657.1800000072</v>
      </c>
      <c r="H7" s="97">
        <v>2.0884614667893642</v>
      </c>
    </row>
    <row r="8" spans="1:8">
      <c r="B8" s="37" t="s">
        <v>378</v>
      </c>
      <c r="C8" s="96">
        <v>22316143180.670002</v>
      </c>
      <c r="D8" s="96">
        <v>24187045931</v>
      </c>
      <c r="E8" s="96">
        <v>25113371414.149998</v>
      </c>
      <c r="F8" s="97">
        <v>103.82984133652613</v>
      </c>
      <c r="G8" s="96">
        <v>2797228233.4799957</v>
      </c>
      <c r="H8" s="97">
        <v>12.534550485869458</v>
      </c>
    </row>
    <row r="9" spans="1:8">
      <c r="B9" s="37" t="s">
        <v>379</v>
      </c>
      <c r="C9" s="96">
        <v>10900474138.330004</v>
      </c>
      <c r="D9" s="96">
        <v>11047730084</v>
      </c>
      <c r="E9" s="96">
        <v>11030727475.49</v>
      </c>
      <c r="F9" s="97">
        <v>99.846098624959851</v>
      </c>
      <c r="G9" s="96">
        <v>130253337.15999603</v>
      </c>
      <c r="H9" s="97">
        <v>1.1949327662911311</v>
      </c>
    </row>
    <row r="10" spans="1:8">
      <c r="B10" s="98" t="s">
        <v>380</v>
      </c>
      <c r="C10" s="96"/>
      <c r="D10" s="96"/>
      <c r="E10" s="96"/>
      <c r="F10" s="97"/>
      <c r="G10" s="96"/>
      <c r="H10" s="97"/>
    </row>
    <row r="11" spans="1:8">
      <c r="B11" s="37" t="s">
        <v>381</v>
      </c>
      <c r="C11" s="96">
        <v>10538789535.789999</v>
      </c>
      <c r="D11" s="96">
        <v>10673324454</v>
      </c>
      <c r="E11" s="96">
        <v>10645932345.790001</v>
      </c>
      <c r="F11" s="97">
        <v>99.743359172411047</v>
      </c>
      <c r="G11" s="96">
        <v>107142810.00000191</v>
      </c>
      <c r="H11" s="97">
        <v>1.0166519564333474</v>
      </c>
    </row>
    <row r="12" spans="1:8">
      <c r="B12" s="99" t="s">
        <v>382</v>
      </c>
      <c r="C12" s="96"/>
      <c r="D12" s="96"/>
      <c r="E12" s="96"/>
      <c r="F12" s="97"/>
      <c r="G12" s="96"/>
      <c r="H12" s="97"/>
    </row>
    <row r="13" spans="1:8">
      <c r="B13" s="100" t="s">
        <v>383</v>
      </c>
      <c r="C13" s="96">
        <v>8064505016.5100002</v>
      </c>
      <c r="D13" s="96">
        <v>8619547785</v>
      </c>
      <c r="E13" s="96">
        <v>8598986731.5400009</v>
      </c>
      <c r="F13" s="97">
        <v>99.761460183609856</v>
      </c>
      <c r="G13" s="96">
        <v>534481715.03000069</v>
      </c>
      <c r="H13" s="97">
        <v>6.6275823988674665</v>
      </c>
    </row>
    <row r="14" spans="1:8">
      <c r="B14" s="100" t="s">
        <v>384</v>
      </c>
      <c r="C14" s="96">
        <v>615839000</v>
      </c>
      <c r="D14" s="96">
        <v>0</v>
      </c>
      <c r="E14" s="96">
        <v>0</v>
      </c>
      <c r="F14" s="97"/>
      <c r="G14" s="96">
        <v>-615839000</v>
      </c>
      <c r="H14" s="97">
        <v>-100</v>
      </c>
    </row>
    <row r="15" spans="1:8">
      <c r="B15" s="100" t="s">
        <v>385</v>
      </c>
      <c r="C15" s="96">
        <v>369784.46</v>
      </c>
      <c r="D15" s="96">
        <v>1000000</v>
      </c>
      <c r="E15" s="96">
        <v>21652.38</v>
      </c>
      <c r="F15" s="97">
        <v>2.1652380000000004</v>
      </c>
      <c r="G15" s="96">
        <v>-348132.08</v>
      </c>
      <c r="H15" s="97">
        <v>-0.94144594394258752</v>
      </c>
    </row>
    <row r="16" spans="1:8">
      <c r="B16" s="99" t="s">
        <v>386</v>
      </c>
      <c r="C16" s="96">
        <v>970133682</v>
      </c>
      <c r="D16" s="96">
        <v>1028484629</v>
      </c>
      <c r="E16" s="96">
        <v>1028484629</v>
      </c>
      <c r="F16" s="97">
        <v>100</v>
      </c>
      <c r="G16" s="96">
        <v>58350947</v>
      </c>
      <c r="H16" s="97">
        <v>6.0147326170250421</v>
      </c>
    </row>
    <row r="17" spans="2:8">
      <c r="B17" s="99" t="s">
        <v>387</v>
      </c>
      <c r="C17" s="96">
        <v>408612052.81999999</v>
      </c>
      <c r="D17" s="96">
        <v>401135462</v>
      </c>
      <c r="E17" s="96">
        <v>395282754.87</v>
      </c>
      <c r="F17" s="97">
        <v>98.540964914739945</v>
      </c>
      <c r="G17" s="96">
        <v>-13329297.949999988</v>
      </c>
      <c r="H17" s="97">
        <v>-3.2620912325050169</v>
      </c>
    </row>
    <row r="18" spans="2:8">
      <c r="B18" s="99" t="s">
        <v>388</v>
      </c>
      <c r="C18" s="96">
        <v>148060000</v>
      </c>
      <c r="D18" s="96">
        <v>145000000</v>
      </c>
      <c r="E18" s="96">
        <v>145000000</v>
      </c>
      <c r="F18" s="97">
        <v>100</v>
      </c>
      <c r="G18" s="96">
        <v>-3060000</v>
      </c>
      <c r="H18" s="97">
        <v>-2.0667297041739836</v>
      </c>
    </row>
    <row r="19" spans="2:8">
      <c r="B19" s="99" t="s">
        <v>389</v>
      </c>
      <c r="C19" s="96">
        <v>297270000</v>
      </c>
      <c r="D19" s="96">
        <v>440156578</v>
      </c>
      <c r="E19" s="96">
        <v>440156578</v>
      </c>
      <c r="F19" s="97">
        <v>100</v>
      </c>
      <c r="G19" s="96">
        <v>142886578</v>
      </c>
      <c r="H19" s="97">
        <v>48.066262320449418</v>
      </c>
    </row>
    <row r="20" spans="2:8">
      <c r="B20" s="99" t="s">
        <v>390</v>
      </c>
      <c r="C20" s="96">
        <v>34000000</v>
      </c>
      <c r="D20" s="96">
        <v>38000000</v>
      </c>
      <c r="E20" s="96">
        <v>38000000</v>
      </c>
      <c r="F20" s="97">
        <v>100</v>
      </c>
      <c r="G20" s="96">
        <v>4000000</v>
      </c>
      <c r="H20" s="97">
        <v>11.76470588235294</v>
      </c>
    </row>
    <row r="21" spans="2:8">
      <c r="B21" s="37" t="s">
        <v>391</v>
      </c>
      <c r="C21" s="96">
        <v>1059368314.22</v>
      </c>
      <c r="D21" s="96">
        <v>1848903050</v>
      </c>
      <c r="E21" s="96">
        <v>869297287.96000004</v>
      </c>
      <c r="F21" s="97">
        <v>47.016921085180755</v>
      </c>
      <c r="G21" s="96">
        <v>-190071026.25999999</v>
      </c>
      <c r="H21" s="97">
        <v>-17.941921021108413</v>
      </c>
    </row>
    <row r="22" spans="2:8">
      <c r="B22" s="37" t="s">
        <v>392</v>
      </c>
      <c r="C22" s="96">
        <v>27000000</v>
      </c>
      <c r="D22" s="96">
        <v>116300010</v>
      </c>
      <c r="E22" s="96">
        <v>26500000</v>
      </c>
      <c r="F22" s="97">
        <v>22.78589657902867</v>
      </c>
      <c r="G22" s="96">
        <v>-500000</v>
      </c>
      <c r="H22" s="97">
        <v>-1.8518518518518516</v>
      </c>
    </row>
    <row r="23" spans="2:8">
      <c r="B23" s="37" t="s">
        <v>393</v>
      </c>
      <c r="C23" s="96">
        <v>5087436.6100000003</v>
      </c>
      <c r="D23" s="96">
        <v>289410150</v>
      </c>
      <c r="E23" s="96">
        <v>66245086.259999998</v>
      </c>
      <c r="F23" s="97">
        <v>22.88969003333159</v>
      </c>
      <c r="G23" s="96">
        <v>61157649.649999999</v>
      </c>
      <c r="H23" s="97">
        <v>1202.1309421288297</v>
      </c>
    </row>
    <row r="24" spans="2:8">
      <c r="B24" s="37" t="s">
        <v>394</v>
      </c>
      <c r="C24" s="96">
        <v>2410054.48</v>
      </c>
      <c r="D24" s="96">
        <v>2000000</v>
      </c>
      <c r="E24" s="96">
        <v>2473830.44</v>
      </c>
      <c r="F24" s="97">
        <v>123.69152199999999</v>
      </c>
      <c r="G24" s="96">
        <v>63775.959999999963</v>
      </c>
      <c r="H24" s="97">
        <v>2.6462455736685242</v>
      </c>
    </row>
    <row r="25" spans="2:8">
      <c r="B25" s="37" t="s">
        <v>395</v>
      </c>
      <c r="C25" s="96">
        <v>985161500.13</v>
      </c>
      <c r="D25" s="96">
        <v>852073483</v>
      </c>
      <c r="E25" s="96">
        <v>987393035.06999993</v>
      </c>
      <c r="F25" s="97">
        <v>115.8812068172294</v>
      </c>
      <c r="G25" s="96">
        <v>2231534.939999938</v>
      </c>
      <c r="H25" s="97">
        <v>0.22651463132750002</v>
      </c>
    </row>
    <row r="26" spans="2:8">
      <c r="B26" s="98" t="s">
        <v>396</v>
      </c>
      <c r="C26" s="96"/>
      <c r="D26" s="96"/>
      <c r="E26" s="96"/>
      <c r="F26" s="97"/>
      <c r="G26" s="96"/>
      <c r="H26" s="97"/>
    </row>
    <row r="27" spans="2:8">
      <c r="B27" s="37" t="s">
        <v>397</v>
      </c>
      <c r="C27" s="96">
        <v>0</v>
      </c>
      <c r="D27" s="96">
        <v>0</v>
      </c>
      <c r="E27" s="96">
        <v>0</v>
      </c>
      <c r="F27" s="97"/>
      <c r="G27" s="96"/>
      <c r="H27" s="97"/>
    </row>
    <row r="28" spans="2:8">
      <c r="B28" s="21" t="s">
        <v>398</v>
      </c>
      <c r="C28" s="101">
        <v>1542874.9300000002</v>
      </c>
      <c r="D28" s="101">
        <v>12023977</v>
      </c>
      <c r="E28" s="101">
        <v>847599.82000000007</v>
      </c>
      <c r="F28" s="95">
        <v>7.0492468506884203</v>
      </c>
      <c r="G28" s="101">
        <v>-695275.1100000001</v>
      </c>
      <c r="H28" s="95">
        <v>-45.063607975015842</v>
      </c>
    </row>
    <row r="29" spans="2:8">
      <c r="B29" s="37" t="s">
        <v>399</v>
      </c>
      <c r="C29" s="96">
        <v>350000</v>
      </c>
      <c r="D29" s="96">
        <v>1400000</v>
      </c>
      <c r="E29" s="96">
        <v>350000</v>
      </c>
      <c r="F29" s="97">
        <v>25</v>
      </c>
      <c r="G29" s="96">
        <v>0</v>
      </c>
      <c r="H29" s="97">
        <v>0</v>
      </c>
    </row>
    <row r="30" spans="2:8">
      <c r="B30" s="37" t="s">
        <v>400</v>
      </c>
      <c r="C30" s="96">
        <v>0</v>
      </c>
      <c r="D30" s="96">
        <v>308938</v>
      </c>
      <c r="E30" s="96">
        <v>0</v>
      </c>
      <c r="F30" s="97"/>
      <c r="G30" s="96"/>
      <c r="H30" s="97"/>
    </row>
    <row r="31" spans="2:8">
      <c r="B31" s="37" t="s">
        <v>401</v>
      </c>
      <c r="C31" s="96">
        <v>1192874.9300000002</v>
      </c>
      <c r="D31" s="96">
        <v>10315039</v>
      </c>
      <c r="E31" s="96">
        <v>497599.82000000007</v>
      </c>
      <c r="F31" s="97">
        <v>4.8240226721391943</v>
      </c>
      <c r="G31" s="96">
        <v>-695275.1100000001</v>
      </c>
      <c r="H31" s="97">
        <v>-58.285667048095313</v>
      </c>
    </row>
    <row r="32" spans="2:8">
      <c r="B32" s="21" t="s">
        <v>402</v>
      </c>
      <c r="C32" s="101">
        <v>35527388403.550011</v>
      </c>
      <c r="D32" s="101">
        <v>38580910924</v>
      </c>
      <c r="E32" s="101">
        <v>38331864290.550003</v>
      </c>
      <c r="F32" s="95">
        <v>99.354482236200724</v>
      </c>
      <c r="G32" s="101">
        <v>2804475886.9999924</v>
      </c>
      <c r="H32" s="95">
        <v>7.8938419428537561</v>
      </c>
    </row>
    <row r="33" spans="2:8">
      <c r="B33" s="21" t="s">
        <v>403</v>
      </c>
      <c r="C33" s="101">
        <v>31410550003.049995</v>
      </c>
      <c r="D33" s="101">
        <v>34763453862.690002</v>
      </c>
      <c r="E33" s="101">
        <v>32800116004.089993</v>
      </c>
      <c r="F33" s="95">
        <v>94.352293456355412</v>
      </c>
      <c r="G33" s="101">
        <v>1389566001.0399971</v>
      </c>
      <c r="H33" s="95">
        <v>4.4238830612805851</v>
      </c>
    </row>
    <row r="34" spans="2:8">
      <c r="B34" s="37" t="s">
        <v>404</v>
      </c>
      <c r="C34" s="96">
        <v>28135947090.09</v>
      </c>
      <c r="D34" s="96">
        <v>30380361323.959999</v>
      </c>
      <c r="E34" s="96">
        <v>29560397661.880001</v>
      </c>
      <c r="F34" s="97">
        <v>97.301007537940905</v>
      </c>
      <c r="G34" s="96">
        <v>1424450571.7900009</v>
      </c>
      <c r="H34" s="97">
        <v>5.06274257350917</v>
      </c>
    </row>
    <row r="35" spans="2:8">
      <c r="B35" s="37" t="s">
        <v>405</v>
      </c>
      <c r="C35" s="96">
        <v>19720049562.460003</v>
      </c>
      <c r="D35" s="96">
        <v>20764249209</v>
      </c>
      <c r="E35" s="96">
        <v>20569079259.110001</v>
      </c>
      <c r="F35" s="97">
        <v>99.06006738830024</v>
      </c>
      <c r="G35" s="96">
        <v>849029696.64999771</v>
      </c>
      <c r="H35" s="97">
        <v>4.3054136043666436</v>
      </c>
    </row>
    <row r="36" spans="2:8">
      <c r="B36" s="102" t="s">
        <v>406</v>
      </c>
      <c r="C36" s="96">
        <v>2649186989.0600004</v>
      </c>
      <c r="D36" s="96">
        <v>2862043071</v>
      </c>
      <c r="E36" s="96">
        <v>2848558660.3099995</v>
      </c>
      <c r="F36" s="97">
        <v>99.528853677059132</v>
      </c>
      <c r="G36" s="96">
        <v>199371671.24999905</v>
      </c>
      <c r="H36" s="97">
        <v>7.5257681723984771</v>
      </c>
    </row>
    <row r="37" spans="2:8">
      <c r="B37" s="102" t="s">
        <v>407</v>
      </c>
      <c r="C37" s="96">
        <v>1164899388.2699997</v>
      </c>
      <c r="D37" s="96">
        <v>1219753292</v>
      </c>
      <c r="E37" s="96">
        <v>1208987185.0699999</v>
      </c>
      <c r="F37" s="97">
        <v>99.1173537304132</v>
      </c>
      <c r="G37" s="96">
        <v>44087796.800000191</v>
      </c>
      <c r="H37" s="97">
        <v>3.7846870934901329</v>
      </c>
    </row>
    <row r="38" spans="2:8">
      <c r="B38" s="102" t="s">
        <v>408</v>
      </c>
      <c r="C38" s="96">
        <v>14317973837.51</v>
      </c>
      <c r="D38" s="96">
        <v>15690445638</v>
      </c>
      <c r="E38" s="96">
        <v>15523306944.48</v>
      </c>
      <c r="F38" s="97">
        <v>98.934774082418571</v>
      </c>
      <c r="G38" s="96">
        <v>1205333106.9699993</v>
      </c>
      <c r="H38" s="97">
        <v>8.4183217587134216</v>
      </c>
    </row>
    <row r="39" spans="2:8">
      <c r="B39" s="102" t="s">
        <v>409</v>
      </c>
      <c r="C39" s="96">
        <v>44153219.93</v>
      </c>
      <c r="D39" s="96">
        <v>47693719</v>
      </c>
      <c r="E39" s="96">
        <v>47685632.590000004</v>
      </c>
      <c r="F39" s="97">
        <v>99.983045125921095</v>
      </c>
      <c r="G39" s="96">
        <v>3532412.6600000039</v>
      </c>
      <c r="H39" s="97">
        <v>8.0003511988485769</v>
      </c>
    </row>
    <row r="40" spans="2:8">
      <c r="B40" s="102" t="s">
        <v>410</v>
      </c>
      <c r="C40" s="96">
        <v>895961522.42000008</v>
      </c>
      <c r="D40" s="96">
        <v>938903479</v>
      </c>
      <c r="E40" s="96">
        <v>935135478.97000003</v>
      </c>
      <c r="F40" s="97">
        <v>99.598680789423298</v>
      </c>
      <c r="G40" s="96">
        <v>39173956.549999952</v>
      </c>
      <c r="H40" s="97">
        <v>4.3722811270054036</v>
      </c>
    </row>
    <row r="41" spans="2:8">
      <c r="B41" s="102" t="s">
        <v>411</v>
      </c>
      <c r="C41" s="96">
        <v>647874605.26999998</v>
      </c>
      <c r="D41" s="96">
        <v>5410010</v>
      </c>
      <c r="E41" s="96">
        <v>5405357.6900000004</v>
      </c>
      <c r="F41" s="97">
        <v>99.914005519398302</v>
      </c>
      <c r="G41" s="96">
        <v>-642469247.57999992</v>
      </c>
      <c r="H41" s="97">
        <v>-99.165678412762077</v>
      </c>
    </row>
    <row r="42" spans="2:8">
      <c r="B42" s="103" t="s">
        <v>412</v>
      </c>
      <c r="C42" s="96">
        <v>816873255.66999996</v>
      </c>
      <c r="D42" s="96">
        <v>997234668</v>
      </c>
      <c r="E42" s="96">
        <v>985315187.48000014</v>
      </c>
      <c r="F42" s="97">
        <v>98.804746675734307</v>
      </c>
      <c r="G42" s="96">
        <v>168441931.81000018</v>
      </c>
      <c r="H42" s="97">
        <v>20.620326426508356</v>
      </c>
    </row>
    <row r="43" spans="2:8">
      <c r="B43" s="103" t="s">
        <v>413</v>
      </c>
      <c r="C43" s="96">
        <v>809230810.73000014</v>
      </c>
      <c r="D43" s="96">
        <v>891814718</v>
      </c>
      <c r="E43" s="96">
        <v>881885004.98999977</v>
      </c>
      <c r="F43" s="97">
        <v>98.886572198284767</v>
      </c>
      <c r="G43" s="96">
        <v>72654194.259999633</v>
      </c>
      <c r="H43" s="97">
        <v>8.9781794386275173</v>
      </c>
    </row>
    <row r="44" spans="2:8">
      <c r="B44" s="103" t="s">
        <v>414</v>
      </c>
      <c r="C44" s="96">
        <v>1276909943.8099999</v>
      </c>
      <c r="D44" s="96">
        <v>1424188344</v>
      </c>
      <c r="E44" s="96">
        <v>1356671250.3599999</v>
      </c>
      <c r="F44" s="97">
        <v>95.259258094307214</v>
      </c>
      <c r="G44" s="96">
        <v>79761306.549999952</v>
      </c>
      <c r="H44" s="97">
        <v>6.2464316247715095</v>
      </c>
    </row>
    <row r="45" spans="2:8">
      <c r="B45" s="103" t="s">
        <v>415</v>
      </c>
      <c r="C45" s="96">
        <v>199164762.15000001</v>
      </c>
      <c r="D45" s="96">
        <v>235866434</v>
      </c>
      <c r="E45" s="96">
        <v>235153742.88999999</v>
      </c>
      <c r="F45" s="97">
        <v>99.697841232466331</v>
      </c>
      <c r="G45" s="96">
        <v>35988980.73999998</v>
      </c>
      <c r="H45" s="97">
        <v>18.069953917297401</v>
      </c>
    </row>
    <row r="46" spans="2:8">
      <c r="B46" s="103" t="s">
        <v>416</v>
      </c>
      <c r="C46" s="96">
        <v>474269207.80000001</v>
      </c>
      <c r="D46" s="96">
        <v>613546570</v>
      </c>
      <c r="E46" s="96">
        <v>593218398.12</v>
      </c>
      <c r="F46" s="97">
        <v>96.686776053527609</v>
      </c>
      <c r="G46" s="96">
        <v>118949190.31999999</v>
      </c>
      <c r="H46" s="97">
        <v>25.080521434602822</v>
      </c>
    </row>
    <row r="47" spans="2:8">
      <c r="B47" s="103" t="s">
        <v>417</v>
      </c>
      <c r="C47" s="96">
        <v>717120437.84000003</v>
      </c>
      <c r="D47" s="96">
        <v>806912163</v>
      </c>
      <c r="E47" s="96">
        <v>802073804.03000021</v>
      </c>
      <c r="F47" s="97">
        <v>99.400385916601948</v>
      </c>
      <c r="G47" s="96">
        <v>84953366.190000176</v>
      </c>
      <c r="H47" s="97">
        <v>11.846457262588087</v>
      </c>
    </row>
    <row r="48" spans="2:8">
      <c r="B48" s="103" t="s">
        <v>418</v>
      </c>
      <c r="C48" s="96">
        <v>599211038.35000002</v>
      </c>
      <c r="D48" s="96">
        <v>14742067</v>
      </c>
      <c r="E48" s="96">
        <v>3299718.8599999994</v>
      </c>
      <c r="F48" s="97">
        <v>22.383013589613991</v>
      </c>
      <c r="G48" s="96">
        <v>-595911319.49000001</v>
      </c>
      <c r="H48" s="97">
        <v>-99.449322751282054</v>
      </c>
    </row>
    <row r="49" spans="2:8">
      <c r="B49" s="103" t="s">
        <v>419</v>
      </c>
      <c r="C49" s="96">
        <v>25081230.440000001</v>
      </c>
      <c r="D49" s="96">
        <v>86773627</v>
      </c>
      <c r="E49" s="96">
        <v>85694045.319999993</v>
      </c>
      <c r="F49" s="97">
        <v>98.755864290425464</v>
      </c>
      <c r="G49" s="96">
        <v>60612814.879999995</v>
      </c>
      <c r="H49" s="97">
        <v>241.66603398904059</v>
      </c>
    </row>
    <row r="50" spans="2:8">
      <c r="B50" s="103" t="s">
        <v>420</v>
      </c>
      <c r="C50" s="96">
        <v>0</v>
      </c>
      <c r="D50" s="96">
        <v>199950000</v>
      </c>
      <c r="E50" s="96">
        <v>199298125.55999994</v>
      </c>
      <c r="F50" s="97">
        <v>99.673981275318795</v>
      </c>
      <c r="G50" s="96">
        <v>199298125.55999994</v>
      </c>
      <c r="H50" s="97"/>
    </row>
    <row r="51" spans="2:8">
      <c r="B51" s="103" t="s">
        <v>421</v>
      </c>
      <c r="C51" s="96">
        <v>878752804.87000012</v>
      </c>
      <c r="D51" s="96">
        <v>1074554618.96</v>
      </c>
      <c r="E51" s="96">
        <v>1002012285.7399999</v>
      </c>
      <c r="F51" s="97">
        <v>93.249079019342005</v>
      </c>
      <c r="G51" s="96">
        <v>123259480.86999977</v>
      </c>
      <c r="H51" s="97">
        <v>14.026638684611012</v>
      </c>
    </row>
    <row r="52" spans="2:8">
      <c r="B52" s="103" t="s">
        <v>422</v>
      </c>
      <c r="C52" s="96">
        <v>2272577037.98</v>
      </c>
      <c r="D52" s="96">
        <v>2911176990</v>
      </c>
      <c r="E52" s="96">
        <v>2497283902.2099996</v>
      </c>
      <c r="F52" s="97">
        <v>85.782620252504799</v>
      </c>
      <c r="G52" s="96">
        <v>224706864.22999954</v>
      </c>
      <c r="H52" s="97">
        <v>9.8877556392865866</v>
      </c>
    </row>
    <row r="53" spans="2:8">
      <c r="B53" s="104" t="s">
        <v>423</v>
      </c>
      <c r="C53" s="96">
        <v>25046614.469999999</v>
      </c>
      <c r="D53" s="96">
        <v>232713383</v>
      </c>
      <c r="E53" s="96">
        <v>38067205.519999996</v>
      </c>
      <c r="F53" s="97">
        <v>16.357978655658147</v>
      </c>
      <c r="G53" s="96">
        <v>13020591.049999997</v>
      </c>
      <c r="H53" s="97"/>
    </row>
    <row r="54" spans="2:8">
      <c r="B54" s="103" t="s">
        <v>424</v>
      </c>
      <c r="C54" s="96">
        <v>339102241.19999999</v>
      </c>
      <c r="D54" s="96">
        <v>341351915</v>
      </c>
      <c r="E54" s="96">
        <v>331823097.69999993</v>
      </c>
      <c r="F54" s="97">
        <v>97.208506271306533</v>
      </c>
      <c r="G54" s="96">
        <v>-7279143.5000000596</v>
      </c>
      <c r="H54" s="97">
        <v>-2.1465925657822105</v>
      </c>
    </row>
    <row r="55" spans="2:8">
      <c r="B55" s="103" t="s">
        <v>425</v>
      </c>
      <c r="C55" s="96">
        <v>7604756.79</v>
      </c>
      <c r="D55" s="96">
        <v>18000000</v>
      </c>
      <c r="E55" s="96">
        <v>17589839.509999998</v>
      </c>
      <c r="F55" s="97">
        <v>97.7213306111111</v>
      </c>
      <c r="G55" s="96">
        <v>9985082.7199999988</v>
      </c>
      <c r="H55" s="97">
        <v>131.3004872572657</v>
      </c>
    </row>
    <row r="56" spans="2:8">
      <c r="B56" s="102" t="s">
        <v>426</v>
      </c>
      <c r="C56" s="96">
        <v>416769392.70999998</v>
      </c>
      <c r="D56" s="96">
        <v>409543251</v>
      </c>
      <c r="E56" s="96">
        <v>403616133.41000003</v>
      </c>
      <c r="F56" s="97">
        <v>98.552749294359643</v>
      </c>
      <c r="G56" s="96">
        <v>-13153259.299999952</v>
      </c>
      <c r="H56" s="97">
        <v>-3.1560041428359797</v>
      </c>
    </row>
    <row r="57" spans="2:8">
      <c r="B57" s="37" t="s">
        <v>427</v>
      </c>
      <c r="C57" s="96">
        <v>340001564.1699999</v>
      </c>
      <c r="D57" s="96">
        <v>419312880</v>
      </c>
      <c r="E57" s="96">
        <v>356240132.28000003</v>
      </c>
      <c r="F57" s="97">
        <v>84.958070517652601</v>
      </c>
      <c r="G57" s="96">
        <v>16238568.110000134</v>
      </c>
      <c r="H57" s="97">
        <v>4.7760274720033031</v>
      </c>
    </row>
    <row r="58" spans="2:8">
      <c r="B58" s="103" t="s">
        <v>423</v>
      </c>
      <c r="C58" s="96">
        <v>5785566.9299999997</v>
      </c>
      <c r="D58" s="96">
        <v>17233855</v>
      </c>
      <c r="E58" s="96">
        <v>9599383.5</v>
      </c>
      <c r="F58" s="97">
        <v>55.70073265673873</v>
      </c>
      <c r="G58" s="96">
        <v>3813816.5700000003</v>
      </c>
      <c r="H58" s="97">
        <v>65.919496155582465</v>
      </c>
    </row>
    <row r="59" spans="2:8">
      <c r="B59" s="37" t="s">
        <v>428</v>
      </c>
      <c r="C59" s="96">
        <v>1345560897.0699997</v>
      </c>
      <c r="D59" s="96">
        <v>1534359134.9999986</v>
      </c>
      <c r="E59" s="96">
        <v>1496337827.7299898</v>
      </c>
      <c r="F59" s="97">
        <v>97.522007305674961</v>
      </c>
      <c r="G59" s="96">
        <v>150776930.65999007</v>
      </c>
      <c r="H59" s="97">
        <v>11.205507754298708</v>
      </c>
    </row>
    <row r="60" spans="2:8">
      <c r="B60" s="103" t="s">
        <v>396</v>
      </c>
      <c r="C60" s="96"/>
      <c r="D60" s="96"/>
      <c r="E60" s="96"/>
      <c r="F60" s="97"/>
      <c r="G60" s="96"/>
      <c r="H60" s="97"/>
    </row>
    <row r="61" spans="2:8">
      <c r="B61" s="104" t="s">
        <v>429</v>
      </c>
      <c r="C61" s="96">
        <v>1345560897.0700002</v>
      </c>
      <c r="D61" s="96">
        <v>1534359134.999999</v>
      </c>
      <c r="E61" s="96">
        <v>1496337827.7299993</v>
      </c>
      <c r="F61" s="97">
        <v>97.522007305675544</v>
      </c>
      <c r="G61" s="96">
        <v>150776930.65999913</v>
      </c>
      <c r="H61" s="97">
        <v>11.205507754299378</v>
      </c>
    </row>
    <row r="62" spans="2:8">
      <c r="B62" s="37" t="s">
        <v>430</v>
      </c>
      <c r="C62" s="96">
        <v>978397252.37000012</v>
      </c>
      <c r="D62" s="96">
        <v>1550984608</v>
      </c>
      <c r="E62" s="96">
        <v>792549065.74000001</v>
      </c>
      <c r="F62" s="97">
        <v>51.09973765387619</v>
      </c>
      <c r="G62" s="96">
        <v>-185848186.63000011</v>
      </c>
      <c r="H62" s="97">
        <v>-18.995166450009403</v>
      </c>
    </row>
    <row r="63" spans="2:8">
      <c r="B63" s="103" t="s">
        <v>396</v>
      </c>
      <c r="C63" s="96"/>
      <c r="D63" s="96"/>
      <c r="E63" s="96"/>
      <c r="F63" s="97"/>
      <c r="G63" s="96"/>
      <c r="H63" s="97"/>
    </row>
    <row r="64" spans="2:8">
      <c r="B64" s="104" t="s">
        <v>431</v>
      </c>
      <c r="C64" s="96">
        <v>898495207.07000005</v>
      </c>
      <c r="D64" s="96">
        <v>1432866042</v>
      </c>
      <c r="E64" s="96">
        <v>723629953.14999998</v>
      </c>
      <c r="F64" s="97">
        <v>50.502275295739054</v>
      </c>
      <c r="G64" s="96">
        <v>-174865253.92000008</v>
      </c>
      <c r="H64" s="97">
        <v>-19.462012990613168</v>
      </c>
    </row>
    <row r="65" spans="2:8">
      <c r="B65" s="104" t="s">
        <v>432</v>
      </c>
      <c r="C65" s="96">
        <v>189531920.78999999</v>
      </c>
      <c r="D65" s="96">
        <v>457225017.73000002</v>
      </c>
      <c r="E65" s="96">
        <v>187787806.31</v>
      </c>
      <c r="F65" s="97">
        <v>41.071201055951896</v>
      </c>
      <c r="G65" s="96">
        <v>-1744114.4799999893</v>
      </c>
      <c r="H65" s="97">
        <v>-0.92022202525581731</v>
      </c>
    </row>
    <row r="66" spans="2:8">
      <c r="B66" s="37" t="s">
        <v>433</v>
      </c>
      <c r="C66" s="96">
        <v>4341885.8500000015</v>
      </c>
      <c r="D66" s="96">
        <v>11667647</v>
      </c>
      <c r="E66" s="96">
        <v>3187376.7399999998</v>
      </c>
      <c r="F66" s="97">
        <v>27.318076558195493</v>
      </c>
      <c r="G66" s="96">
        <v>-1154509.1100000017</v>
      </c>
      <c r="H66" s="97">
        <v>-26.590038289468186</v>
      </c>
    </row>
    <row r="67" spans="2:8">
      <c r="B67" s="21" t="s">
        <v>434</v>
      </c>
      <c r="C67" s="101">
        <v>48814385.549999997</v>
      </c>
      <c r="D67" s="101">
        <v>104884789</v>
      </c>
      <c r="E67" s="101">
        <v>54342751.670000002</v>
      </c>
      <c r="F67" s="95">
        <v>51.811852021745494</v>
      </c>
      <c r="G67" s="101">
        <v>5528366.1200000048</v>
      </c>
      <c r="H67" s="95">
        <v>11.325280565781915</v>
      </c>
    </row>
    <row r="68" spans="2:8">
      <c r="B68" s="103" t="s">
        <v>423</v>
      </c>
      <c r="C68" s="96">
        <v>15415452.460000001</v>
      </c>
      <c r="D68" s="96">
        <v>39771850</v>
      </c>
      <c r="E68" s="96">
        <v>20976252.709999997</v>
      </c>
      <c r="F68" s="97">
        <v>52.74145585382626</v>
      </c>
      <c r="G68" s="96">
        <v>5560800.2499999963</v>
      </c>
      <c r="H68" s="97">
        <v>36.072896753625329</v>
      </c>
    </row>
    <row r="69" spans="2:8">
      <c r="B69" s="103" t="s">
        <v>435</v>
      </c>
      <c r="C69" s="96">
        <v>797224.48</v>
      </c>
      <c r="D69" s="96">
        <v>2400000</v>
      </c>
      <c r="E69" s="96">
        <v>350000</v>
      </c>
      <c r="F69" s="97">
        <v>14.583333333333334</v>
      </c>
      <c r="G69" s="96">
        <v>-447224.48</v>
      </c>
      <c r="H69" s="97">
        <v>-56.097685309412469</v>
      </c>
    </row>
    <row r="70" spans="2:8">
      <c r="B70" s="103" t="s">
        <v>72</v>
      </c>
      <c r="C70" s="96">
        <v>48017161.07</v>
      </c>
      <c r="D70" s="96">
        <v>102484789</v>
      </c>
      <c r="E70" s="96">
        <v>53992751.670000002</v>
      </c>
      <c r="F70" s="97">
        <v>52.68367354495895</v>
      </c>
      <c r="G70" s="96">
        <v>5975590.6000000015</v>
      </c>
      <c r="H70" s="97">
        <v>12.444697826447326</v>
      </c>
    </row>
    <row r="71" spans="2:8">
      <c r="B71" s="21" t="s">
        <v>436</v>
      </c>
      <c r="C71" s="101">
        <v>31459364388.599995</v>
      </c>
      <c r="D71" s="101">
        <v>34868338651.690002</v>
      </c>
      <c r="E71" s="101">
        <v>32854458755.759991</v>
      </c>
      <c r="F71" s="95">
        <v>94.224330800365209</v>
      </c>
      <c r="G71" s="101">
        <v>1395094367.159996</v>
      </c>
      <c r="H71" s="95">
        <v>4.4345917162444</v>
      </c>
    </row>
    <row r="72" spans="2:8">
      <c r="B72" s="13" t="s">
        <v>437</v>
      </c>
      <c r="C72" s="105">
        <v>4068024014.950016</v>
      </c>
      <c r="D72" s="105">
        <v>3712572272.3099976</v>
      </c>
      <c r="E72" s="105">
        <v>5477405534.7900124</v>
      </c>
      <c r="F72" s="14"/>
      <c r="G72" s="105"/>
      <c r="H72" s="51"/>
    </row>
    <row r="73" spans="2:8">
      <c r="B73" s="37" t="s">
        <v>438</v>
      </c>
      <c r="C73" s="96">
        <v>2788926668.0199986</v>
      </c>
      <c r="D73" s="96">
        <v>3255428529.1599998</v>
      </c>
      <c r="E73" s="96">
        <v>9558388502.7599945</v>
      </c>
      <c r="F73" s="97"/>
      <c r="G73" s="96"/>
      <c r="H73" s="97"/>
    </row>
    <row r="74" spans="2:8">
      <c r="B74" s="103" t="s">
        <v>439</v>
      </c>
      <c r="C74" s="96"/>
      <c r="D74" s="96"/>
      <c r="E74" s="96"/>
      <c r="F74" s="97"/>
      <c r="G74" s="96"/>
      <c r="H74" s="97"/>
    </row>
    <row r="75" spans="2:8">
      <c r="B75" s="37" t="s">
        <v>440</v>
      </c>
      <c r="C75" s="96">
        <v>-58375.83</v>
      </c>
      <c r="D75" s="96">
        <v>-40000000</v>
      </c>
      <c r="E75" s="96">
        <v>0</v>
      </c>
      <c r="F75" s="97"/>
      <c r="G75" s="96"/>
      <c r="H75" s="97"/>
    </row>
    <row r="76" spans="2:8">
      <c r="B76" s="37" t="s">
        <v>441</v>
      </c>
      <c r="C76" s="96">
        <v>1279038971.1000175</v>
      </c>
      <c r="D76" s="96">
        <v>417143743.14999771</v>
      </c>
      <c r="E76" s="96">
        <v>-4080982967.9699821</v>
      </c>
      <c r="F76" s="97"/>
      <c r="G76" s="96"/>
      <c r="H76" s="97"/>
    </row>
    <row r="77" spans="2:8" ht="23.25" customHeight="1">
      <c r="B77" s="865" t="s">
        <v>442</v>
      </c>
      <c r="C77" s="865"/>
      <c r="D77" s="865"/>
      <c r="E77" s="865"/>
      <c r="F77" s="865"/>
      <c r="G77" s="865"/>
      <c r="H77" s="865"/>
    </row>
    <row r="78" spans="2:8"/>
  </sheetData>
  <mergeCells count="4">
    <mergeCell ref="B4:B5"/>
    <mergeCell ref="G4:H4"/>
    <mergeCell ref="B77:H77"/>
    <mergeCell ref="B3:H3"/>
  </mergeCells>
  <pageMargins left="0.7" right="0.7" top="0.75" bottom="0.75" header="0.3" footer="0.3"/>
  <drawing r:id="rId1"/>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7144-38AD-4E54-9175-AA2E74694200}">
  <sheetPr codeName="Folha177">
    <tabColor rgb="FF0035BA"/>
  </sheetPr>
  <dimension ref="A1:D10"/>
  <sheetViews>
    <sheetView showGridLines="0" workbookViewId="0">
      <selection activeCell="B3" sqref="B3:C3"/>
    </sheetView>
  </sheetViews>
  <sheetFormatPr baseColWidth="10" defaultColWidth="0" defaultRowHeight="15" zeroHeight="1"/>
  <cols>
    <col min="1" max="1" width="9.1640625" customWidth="1"/>
    <col min="2" max="2" width="46.6640625" customWidth="1"/>
    <col min="3" max="3" width="10.83203125" customWidth="1"/>
    <col min="4" max="4" width="63.5" customWidth="1"/>
    <col min="5" max="16384" width="9.1640625" hidden="1"/>
  </cols>
  <sheetData>
    <row r="1" spans="1:3" ht="100" customHeight="1">
      <c r="A1" s="42" t="s">
        <v>50</v>
      </c>
    </row>
    <row r="2" spans="1:3" ht="16">
      <c r="B2" s="9" t="s">
        <v>48</v>
      </c>
      <c r="C2" s="9"/>
    </row>
    <row r="3" spans="1:3">
      <c r="B3" s="790" t="s">
        <v>331</v>
      </c>
      <c r="C3" s="790"/>
    </row>
    <row r="4" spans="1:3" ht="30" customHeight="1">
      <c r="B4" s="11" t="s">
        <v>443</v>
      </c>
      <c r="C4" s="11" t="s">
        <v>56</v>
      </c>
    </row>
    <row r="5" spans="1:3">
      <c r="B5" s="46" t="s">
        <v>444</v>
      </c>
      <c r="C5" s="106">
        <v>5463551909.0468464</v>
      </c>
    </row>
    <row r="6" spans="1:3">
      <c r="B6" s="46" t="s">
        <v>445</v>
      </c>
      <c r="C6" s="106">
        <v>13840360.953142166</v>
      </c>
    </row>
    <row r="7" spans="1:3">
      <c r="B7" s="46" t="s">
        <v>446</v>
      </c>
      <c r="C7" s="106">
        <v>13264.790000021458</v>
      </c>
    </row>
    <row r="8" spans="1:3">
      <c r="B8" s="13" t="s">
        <v>56</v>
      </c>
      <c r="C8" s="107">
        <v>5477405534.7899885</v>
      </c>
    </row>
    <row r="9" spans="1:3">
      <c r="B9" s="41" t="s">
        <v>5856</v>
      </c>
      <c r="C9" s="41"/>
    </row>
    <row r="10" spans="1:3"/>
  </sheetData>
  <mergeCells count="1">
    <mergeCell ref="B3:C3"/>
  </mergeCells>
  <pageMargins left="0.7" right="0.7" top="0.75" bottom="0.75" header="0.3" footer="0.3"/>
  <drawing r:id="rId1"/>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BFBE-7023-4F22-9531-809FA6767AA8}">
  <sheetPr codeName="Folha178">
    <tabColor rgb="FF0035BA"/>
  </sheetPr>
  <dimension ref="A1:D36"/>
  <sheetViews>
    <sheetView showGridLines="0" workbookViewId="0">
      <selection activeCell="B3" sqref="B3:C3"/>
    </sheetView>
  </sheetViews>
  <sheetFormatPr baseColWidth="10" defaultColWidth="0" defaultRowHeight="15" zeroHeight="1"/>
  <cols>
    <col min="1" max="1" width="9.1640625" customWidth="1"/>
    <col min="2" max="2" width="90.83203125" customWidth="1"/>
    <col min="3" max="3" width="9.1640625" customWidth="1"/>
    <col min="4" max="4" width="20.33203125" customWidth="1"/>
    <col min="5" max="16384" width="9.1640625" hidden="1"/>
  </cols>
  <sheetData>
    <row r="1" spans="1:3" ht="100" customHeight="1">
      <c r="A1" s="42" t="s">
        <v>50</v>
      </c>
    </row>
    <row r="2" spans="1:3" ht="16">
      <c r="B2" s="9" t="s">
        <v>49</v>
      </c>
      <c r="C2" s="9"/>
    </row>
    <row r="3" spans="1:3">
      <c r="B3" s="853" t="s">
        <v>331</v>
      </c>
      <c r="C3" s="853"/>
    </row>
    <row r="4" spans="1:3">
      <c r="B4" s="108" t="s">
        <v>447</v>
      </c>
      <c r="C4" s="109"/>
    </row>
    <row r="5" spans="1:3">
      <c r="B5" s="37" t="s">
        <v>448</v>
      </c>
      <c r="C5" s="110">
        <v>3.7008920379999997E-2</v>
      </c>
    </row>
    <row r="6" spans="1:3">
      <c r="B6" s="111" t="s">
        <v>449</v>
      </c>
      <c r="C6" s="110">
        <v>0</v>
      </c>
    </row>
    <row r="7" spans="1:3">
      <c r="B7" s="37" t="s">
        <v>450</v>
      </c>
      <c r="C7" s="110">
        <v>0</v>
      </c>
    </row>
    <row r="8" spans="1:3">
      <c r="B8" s="37" t="s">
        <v>451</v>
      </c>
      <c r="C8" s="110">
        <v>0</v>
      </c>
    </row>
    <row r="9" spans="1:3">
      <c r="B9" s="21" t="s">
        <v>452</v>
      </c>
      <c r="C9" s="112"/>
    </row>
    <row r="10" spans="1:3">
      <c r="B10" s="73" t="s">
        <v>453</v>
      </c>
      <c r="C10" s="113">
        <v>6.8362229999999996E-2</v>
      </c>
    </row>
    <row r="11" spans="1:3">
      <c r="B11" s="103" t="s">
        <v>454</v>
      </c>
      <c r="C11" s="110">
        <v>1.7084299999999999E-3</v>
      </c>
    </row>
    <row r="12" spans="1:3">
      <c r="B12" s="103" t="s">
        <v>455</v>
      </c>
      <c r="C12" s="110">
        <v>4.9404150000000001E-2</v>
      </c>
    </row>
    <row r="13" spans="1:3">
      <c r="B13" s="103" t="s">
        <v>456</v>
      </c>
      <c r="C13" s="110">
        <v>0</v>
      </c>
    </row>
    <row r="14" spans="1:3">
      <c r="B14" s="103" t="s">
        <v>457</v>
      </c>
      <c r="C14" s="110">
        <v>0</v>
      </c>
    </row>
    <row r="15" spans="1:3">
      <c r="B15" s="103" t="s">
        <v>458</v>
      </c>
      <c r="C15" s="110">
        <v>1.7249649999999998E-2</v>
      </c>
    </row>
    <row r="16" spans="1:3">
      <c r="B16" s="73" t="s">
        <v>459</v>
      </c>
      <c r="C16" s="113">
        <v>5.7238100000000002E-3</v>
      </c>
    </row>
    <row r="17" spans="2:3">
      <c r="B17" s="103" t="s">
        <v>460</v>
      </c>
      <c r="C17" s="110">
        <v>4.4221900000000003E-3</v>
      </c>
    </row>
    <row r="18" spans="2:3">
      <c r="B18" s="103" t="s">
        <v>461</v>
      </c>
      <c r="C18" s="110">
        <v>1.3016199999999999E-3</v>
      </c>
    </row>
    <row r="19" spans="2:3">
      <c r="B19" s="73" t="s">
        <v>462</v>
      </c>
      <c r="C19" s="113">
        <v>3.2256328199999995</v>
      </c>
    </row>
    <row r="20" spans="2:3">
      <c r="B20" s="103" t="s">
        <v>463</v>
      </c>
      <c r="C20" s="110">
        <v>0</v>
      </c>
    </row>
    <row r="21" spans="2:3">
      <c r="B21" s="103" t="s">
        <v>464</v>
      </c>
      <c r="C21" s="110">
        <v>4.8447280000000009E-2</v>
      </c>
    </row>
    <row r="22" spans="2:3">
      <c r="B22" s="103" t="s">
        <v>465</v>
      </c>
      <c r="C22" s="110">
        <v>0.85843270000000005</v>
      </c>
    </row>
    <row r="23" spans="2:3">
      <c r="B23" s="103" t="s">
        <v>466</v>
      </c>
      <c r="C23" s="110">
        <v>2.748418E-2</v>
      </c>
    </row>
    <row r="24" spans="2:3">
      <c r="B24" s="103" t="s">
        <v>467</v>
      </c>
      <c r="C24" s="110">
        <v>0.34216742</v>
      </c>
    </row>
    <row r="25" spans="2:3">
      <c r="B25" s="103" t="s">
        <v>468</v>
      </c>
      <c r="C25" s="110">
        <v>1.1597999999999999E-3</v>
      </c>
    </row>
    <row r="26" spans="2:3">
      <c r="B26" s="103" t="s">
        <v>469</v>
      </c>
      <c r="C26" s="110">
        <v>0</v>
      </c>
    </row>
    <row r="27" spans="2:3">
      <c r="B27" s="103" t="s">
        <v>470</v>
      </c>
      <c r="C27" s="110">
        <v>1.38112817</v>
      </c>
    </row>
    <row r="28" spans="2:3">
      <c r="B28" s="103" t="s">
        <v>471</v>
      </c>
      <c r="C28" s="110">
        <v>0.32002218999999998</v>
      </c>
    </row>
    <row r="29" spans="2:3">
      <c r="B29" s="103" t="s">
        <v>472</v>
      </c>
      <c r="C29" s="110">
        <v>1.40789E-2</v>
      </c>
    </row>
    <row r="30" spans="2:3">
      <c r="B30" s="103" t="s">
        <v>473</v>
      </c>
      <c r="C30" s="110">
        <v>0.23165766999999998</v>
      </c>
    </row>
    <row r="31" spans="2:3">
      <c r="B31" s="103" t="s">
        <v>474</v>
      </c>
      <c r="C31" s="110">
        <v>1.05451E-3</v>
      </c>
    </row>
    <row r="32" spans="2:3">
      <c r="B32" s="13" t="s">
        <v>475</v>
      </c>
      <c r="C32" s="114">
        <v>3.2997188599999996</v>
      </c>
    </row>
    <row r="33" spans="2:3">
      <c r="B33" s="73" t="s">
        <v>476</v>
      </c>
      <c r="C33" s="113">
        <v>2.4433633200000004</v>
      </c>
    </row>
    <row r="34" spans="2:3">
      <c r="B34" s="13" t="s">
        <v>477</v>
      </c>
      <c r="C34" s="114">
        <v>5.74308218</v>
      </c>
    </row>
    <row r="35" spans="2:3" ht="42" customHeight="1">
      <c r="B35" s="763" t="s">
        <v>5857</v>
      </c>
      <c r="C35" s="763"/>
    </row>
    <row r="36" spans="2:3">
      <c r="B36" s="116"/>
      <c r="C36" s="115"/>
    </row>
  </sheetData>
  <mergeCells count="2">
    <mergeCell ref="B35:C35"/>
    <mergeCell ref="B3:C3"/>
  </mergeCells>
  <pageMargins left="0.7" right="0.7" top="0.75" bottom="0.75" header="0.3" footer="0.3"/>
  <drawing r:id="rId1"/>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217C8-5DC9-4BDD-B2AF-1A6209BF8630}">
  <sheetPr codeName="Folha179">
    <tabColor rgb="FF0035BA"/>
  </sheetPr>
  <dimension ref="A1:D19"/>
  <sheetViews>
    <sheetView showGridLines="0" workbookViewId="0">
      <selection activeCell="B3" sqref="B3:C3"/>
    </sheetView>
  </sheetViews>
  <sheetFormatPr baseColWidth="10" defaultColWidth="0" defaultRowHeight="15" zeroHeight="1"/>
  <cols>
    <col min="1" max="1" width="9.1640625" customWidth="1"/>
    <col min="2" max="2" width="68.83203125" bestFit="1" customWidth="1"/>
    <col min="3" max="3" width="9.1640625" customWidth="1"/>
    <col min="4" max="4" width="36.33203125" customWidth="1"/>
    <col min="5" max="16384" width="9.1640625" hidden="1"/>
  </cols>
  <sheetData>
    <row r="1" spans="1:3" ht="100" customHeight="1">
      <c r="A1" s="42" t="s">
        <v>50</v>
      </c>
    </row>
    <row r="2" spans="1:3" ht="16">
      <c r="B2" s="9" t="s">
        <v>490</v>
      </c>
      <c r="C2" s="9"/>
    </row>
    <row r="3" spans="1:3">
      <c r="B3" s="853" t="s">
        <v>331</v>
      </c>
      <c r="C3" s="853"/>
    </row>
    <row r="4" spans="1:3">
      <c r="B4" s="108" t="s">
        <v>447</v>
      </c>
      <c r="C4" s="109"/>
    </row>
    <row r="5" spans="1:3" ht="26">
      <c r="B5" s="111" t="s">
        <v>478</v>
      </c>
      <c r="C5" s="110">
        <v>0</v>
      </c>
    </row>
    <row r="6" spans="1:3">
      <c r="B6" s="21" t="s">
        <v>452</v>
      </c>
      <c r="C6" s="112"/>
    </row>
    <row r="7" spans="1:3">
      <c r="B7" s="73" t="s">
        <v>479</v>
      </c>
      <c r="C7" s="113">
        <v>623.61889446999999</v>
      </c>
    </row>
    <row r="8" spans="1:3">
      <c r="B8" s="103" t="s">
        <v>480</v>
      </c>
      <c r="C8" s="110">
        <v>346.63903409</v>
      </c>
    </row>
    <row r="9" spans="1:3">
      <c r="B9" s="103" t="s">
        <v>481</v>
      </c>
      <c r="C9" s="110">
        <v>5.4053576900000007</v>
      </c>
    </row>
    <row r="10" spans="1:3">
      <c r="B10" s="103" t="s">
        <v>482</v>
      </c>
      <c r="C10" s="110">
        <v>2.7412841299999995</v>
      </c>
    </row>
    <row r="11" spans="1:3">
      <c r="B11" s="103" t="s">
        <v>483</v>
      </c>
      <c r="C11" s="110">
        <v>8.0607939999999989E-2</v>
      </c>
    </row>
    <row r="12" spans="1:3">
      <c r="B12" s="103" t="s">
        <v>484</v>
      </c>
      <c r="C12" s="110">
        <v>268.75261061999998</v>
      </c>
    </row>
    <row r="13" spans="1:3">
      <c r="B13" s="73" t="s">
        <v>485</v>
      </c>
      <c r="C13" s="113">
        <v>199.29812555999993</v>
      </c>
    </row>
    <row r="14" spans="1:3">
      <c r="B14" s="103" t="s">
        <v>486</v>
      </c>
      <c r="C14" s="110">
        <v>199.29812555999993</v>
      </c>
    </row>
    <row r="15" spans="1:3">
      <c r="B15" s="73" t="s">
        <v>487</v>
      </c>
      <c r="C15" s="113">
        <v>40.397392080000003</v>
      </c>
    </row>
    <row r="16" spans="1:3">
      <c r="B16" s="103" t="s">
        <v>488</v>
      </c>
      <c r="C16" s="110">
        <v>27.428092079999999</v>
      </c>
    </row>
    <row r="17" spans="2:3">
      <c r="B17" s="103" t="s">
        <v>489</v>
      </c>
      <c r="C17" s="110">
        <v>12.9693</v>
      </c>
    </row>
    <row r="18" spans="2:3" ht="42" customHeight="1">
      <c r="B18" s="763" t="s">
        <v>5858</v>
      </c>
      <c r="C18" s="763"/>
    </row>
    <row r="19" spans="2:3"/>
  </sheetData>
  <mergeCells count="2">
    <mergeCell ref="B18:C18"/>
    <mergeCell ref="B3:C3"/>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25FC9-1DB9-490F-BBE8-119A4A97701A}">
  <sheetPr codeName="Folha31">
    <tabColor rgb="FF0035BA"/>
  </sheetPr>
  <dimension ref="A1:G75"/>
  <sheetViews>
    <sheetView showGridLines="0" workbookViewId="0">
      <selection activeCell="B12" sqref="B12"/>
    </sheetView>
  </sheetViews>
  <sheetFormatPr baseColWidth="10" defaultColWidth="0" defaultRowHeight="15" customHeight="1" zeroHeight="1"/>
  <cols>
    <col min="1" max="1" width="9.1640625" customWidth="1"/>
    <col min="2" max="2" width="31.33203125" customWidth="1"/>
    <col min="3" max="3" width="13.33203125" customWidth="1"/>
    <col min="4" max="4" width="6.83203125" customWidth="1"/>
    <col min="5" max="5" width="64.5" customWidth="1"/>
    <col min="6" max="6" width="9.5" hidden="1" customWidth="1"/>
    <col min="7" max="7" width="60" hidden="1" customWidth="1"/>
    <col min="8" max="16384" width="9.1640625" hidden="1"/>
  </cols>
  <sheetData>
    <row r="1" spans="1:5" ht="100" customHeight="1">
      <c r="A1" s="20" t="s">
        <v>50</v>
      </c>
    </row>
    <row r="2" spans="1:5" ht="31.5" customHeight="1">
      <c r="B2" s="781" t="s">
        <v>1067</v>
      </c>
      <c r="C2" s="781"/>
      <c r="D2" s="781"/>
      <c r="E2" s="57"/>
    </row>
    <row r="3" spans="1:5">
      <c r="B3" s="790" t="s">
        <v>51</v>
      </c>
      <c r="C3" s="790"/>
      <c r="D3" s="790"/>
    </row>
    <row r="4" spans="1:5" ht="40" customHeight="1">
      <c r="B4" s="11" t="s">
        <v>979</v>
      </c>
      <c r="C4" s="11" t="s">
        <v>949</v>
      </c>
      <c r="D4" s="11" t="s">
        <v>84</v>
      </c>
    </row>
    <row r="5" spans="1:5">
      <c r="B5" s="46" t="s">
        <v>980</v>
      </c>
      <c r="C5" s="44">
        <v>172.677164</v>
      </c>
      <c r="D5" s="157">
        <v>20.926011072378124</v>
      </c>
    </row>
    <row r="6" spans="1:5">
      <c r="B6" s="46" t="s">
        <v>981</v>
      </c>
      <c r="C6" s="44">
        <v>468.98737600000004</v>
      </c>
      <c r="D6" s="157">
        <v>56.834585394172699</v>
      </c>
    </row>
    <row r="7" spans="1:5">
      <c r="B7" s="46" t="s">
        <v>982</v>
      </c>
      <c r="C7" s="44">
        <v>141.314976</v>
      </c>
      <c r="D7" s="157">
        <v>17.12536089872804</v>
      </c>
    </row>
    <row r="8" spans="1:5">
      <c r="B8" s="46" t="s">
        <v>983</v>
      </c>
      <c r="C8" s="44">
        <v>37.873673999999994</v>
      </c>
      <c r="D8" s="157">
        <v>4.5897494672523074</v>
      </c>
    </row>
    <row r="9" spans="1:5">
      <c r="B9" s="46" t="s">
        <v>984</v>
      </c>
      <c r="C9" s="44">
        <v>4.3263600000000002</v>
      </c>
      <c r="D9" s="157">
        <v>0.52429316746882537</v>
      </c>
    </row>
    <row r="10" spans="1:5">
      <c r="B10" s="13" t="s">
        <v>56</v>
      </c>
      <c r="C10" s="14">
        <v>825.17955000000006</v>
      </c>
      <c r="D10" s="14">
        <v>100</v>
      </c>
    </row>
    <row r="11" spans="1:5" ht="26" customHeight="1">
      <c r="B11" s="798" t="s">
        <v>5733</v>
      </c>
      <c r="C11" s="798"/>
      <c r="D11" s="798"/>
    </row>
    <row r="12" spans="1:5"/>
    <row r="13" spans="1:5" hidden="1"/>
    <row r="14" spans="1:5" hidden="1"/>
    <row r="15" spans="1:5" hidden="1"/>
    <row r="16" spans="1:5" ht="48" hidden="1" customHeight="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t="69.75" hidden="1" customHeight="1"/>
    <row r="75" hidden="1"/>
  </sheetData>
  <mergeCells count="3">
    <mergeCell ref="B11:D11"/>
    <mergeCell ref="B3:D3"/>
    <mergeCell ref="B2:D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637F4-8759-4F2F-A448-8BEEED10BC87}">
  <sheetPr codeName="Folha34">
    <tabColor rgb="FF0035BA"/>
  </sheetPr>
  <dimension ref="A1:Q75"/>
  <sheetViews>
    <sheetView showGridLines="0" workbookViewId="0">
      <selection activeCell="B3" sqref="B3:D3"/>
    </sheetView>
  </sheetViews>
  <sheetFormatPr baseColWidth="10" defaultColWidth="0" defaultRowHeight="15" customHeight="1" zeroHeight="1"/>
  <cols>
    <col min="1" max="1" width="9.1640625" customWidth="1"/>
    <col min="2" max="2" width="101.33203125" customWidth="1"/>
    <col min="3" max="3" width="13.33203125" customWidth="1"/>
    <col min="4" max="4" width="11.1640625" customWidth="1"/>
    <col min="5" max="5" width="9" customWidth="1"/>
    <col min="6" max="16" width="9" hidden="1" customWidth="1"/>
    <col min="17" max="17" width="9.1640625" hidden="1" customWidth="1"/>
  </cols>
  <sheetData>
    <row r="1" spans="1:4" ht="100" customHeight="1">
      <c r="A1" s="20" t="s">
        <v>50</v>
      </c>
    </row>
    <row r="2" spans="1:4" ht="16">
      <c r="B2" s="9" t="s">
        <v>1068</v>
      </c>
    </row>
    <row r="3" spans="1:4">
      <c r="B3" s="790" t="s">
        <v>51</v>
      </c>
      <c r="C3" s="790"/>
      <c r="D3" s="790"/>
    </row>
    <row r="4" spans="1:4" ht="40" customHeight="1">
      <c r="B4" s="11" t="s">
        <v>948</v>
      </c>
      <c r="C4" s="139" t="s">
        <v>949</v>
      </c>
      <c r="D4" s="139" t="s">
        <v>84</v>
      </c>
    </row>
    <row r="5" spans="1:4" ht="16" customHeight="1">
      <c r="B5" s="46" t="s">
        <v>986</v>
      </c>
      <c r="C5" s="158">
        <v>5003.6032932000999</v>
      </c>
      <c r="D5" s="159">
        <v>98.84968430649333</v>
      </c>
    </row>
    <row r="6" spans="1:4" ht="16" customHeight="1">
      <c r="B6" s="46" t="s">
        <v>987</v>
      </c>
      <c r="C6" s="158">
        <v>16.244617770000001</v>
      </c>
      <c r="D6" s="159">
        <v>0.3209237911459531</v>
      </c>
    </row>
    <row r="7" spans="1:4" ht="16" customHeight="1">
      <c r="B7" s="46" t="s">
        <v>988</v>
      </c>
      <c r="C7" s="158">
        <v>41.982410799999997</v>
      </c>
      <c r="D7" s="159">
        <v>0.82939190236070437</v>
      </c>
    </row>
    <row r="8" spans="1:4" ht="16" customHeight="1">
      <c r="B8" s="13" t="s">
        <v>56</v>
      </c>
      <c r="C8" s="160">
        <v>5061.8303217701005</v>
      </c>
      <c r="D8" s="161">
        <v>99.999999999999986</v>
      </c>
    </row>
    <row r="9" spans="1:4" ht="28.5" customHeight="1">
      <c r="B9" s="763" t="s">
        <v>5651</v>
      </c>
      <c r="C9" s="763"/>
      <c r="D9" s="763"/>
    </row>
    <row r="10" spans="1:4" ht="16" customHeight="1"/>
    <row r="11" spans="1:4" ht="16" hidden="1" customHeight="1"/>
    <row r="12" spans="1:4" ht="16" hidden="1" customHeight="1"/>
    <row r="13" spans="1:4" ht="16" hidden="1" customHeight="1"/>
    <row r="14" spans="1:4" ht="16" hidden="1" customHeight="1"/>
    <row r="15" spans="1:4" ht="16" hidden="1" customHeight="1"/>
    <row r="16" spans="1:4" ht="16" hidden="1" customHeight="1"/>
    <row r="17" ht="16" hidden="1" customHeight="1"/>
    <row r="18" ht="20" hidden="1" customHeight="1"/>
    <row r="19" ht="16" hidden="1" customHeight="1"/>
    <row r="20" ht="16" hidden="1" customHeight="1"/>
    <row r="21" ht="16" hidden="1" customHeight="1"/>
    <row r="22" ht="16" hidden="1" customHeight="1"/>
    <row r="23" ht="16" hidden="1" customHeight="1"/>
    <row r="24" ht="16" hidden="1" customHeight="1"/>
    <row r="25" ht="16" hidden="1" customHeight="1"/>
    <row r="26" ht="16" hidden="1" customHeight="1"/>
    <row r="27" ht="16" hidden="1" customHeight="1"/>
    <row r="28" ht="16" hidden="1" customHeight="1"/>
    <row r="29" ht="16" hidden="1" customHeight="1"/>
    <row r="30" ht="16" hidden="1" customHeight="1"/>
    <row r="31" ht="16" hidden="1" customHeight="1"/>
    <row r="32" ht="20" hidden="1" customHeight="1"/>
    <row r="33" ht="16" hidden="1" customHeight="1"/>
    <row r="34" ht="16" hidden="1" customHeight="1"/>
    <row r="35" ht="16" hidden="1" customHeight="1"/>
    <row r="36" ht="16" hidden="1" customHeight="1"/>
    <row r="37" ht="16" hidden="1" customHeight="1"/>
    <row r="38" ht="16" hidden="1" customHeight="1"/>
    <row r="39" ht="16" hidden="1" customHeight="1"/>
    <row r="40" ht="16" hidden="1" customHeight="1"/>
    <row r="41" ht="16" hidden="1" customHeight="1"/>
    <row r="42" ht="16" hidden="1" customHeight="1"/>
    <row r="43" ht="16" hidden="1" customHeight="1"/>
    <row r="44" ht="16" hidden="1" customHeight="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t="69.75" hidden="1" customHeight="1"/>
    <row r="75" hidden="1"/>
  </sheetData>
  <mergeCells count="2">
    <mergeCell ref="B9:D9"/>
    <mergeCell ref="B3:D3"/>
  </mergeCells>
  <pageMargins left="0.7" right="0.7" top="0.75" bottom="0.75" header="0.3" footer="0.3"/>
  <pageSetup paperSize="9" orientation="portrait" horizontalDpi="200" verticalDpi="20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F9C4-37D3-477E-948A-1158BCCDE6E6}">
  <sheetPr codeName="Folha47">
    <tabColor rgb="FF0035BA"/>
  </sheetPr>
  <dimension ref="A1:G76"/>
  <sheetViews>
    <sheetView showGridLines="0" workbookViewId="0">
      <selection activeCell="C11" sqref="C11"/>
    </sheetView>
  </sheetViews>
  <sheetFormatPr baseColWidth="10" defaultColWidth="0" defaultRowHeight="15" customHeight="1" zeroHeight="1"/>
  <cols>
    <col min="1" max="1" width="9.1640625" customWidth="1"/>
    <col min="2" max="2" width="69.6640625" customWidth="1"/>
    <col min="3" max="5" width="11" customWidth="1"/>
    <col min="6" max="6" width="27.5" customWidth="1"/>
    <col min="7" max="7" width="35.5" hidden="1" customWidth="1"/>
    <col min="8" max="16384" width="9.1640625" hidden="1"/>
  </cols>
  <sheetData>
    <row r="1" spans="1:6" ht="100" customHeight="1">
      <c r="A1" s="20" t="s">
        <v>50</v>
      </c>
    </row>
    <row r="2" spans="1:6" ht="16">
      <c r="B2" s="9" t="s">
        <v>1069</v>
      </c>
      <c r="C2" s="9"/>
      <c r="D2" s="9"/>
      <c r="E2" s="9"/>
      <c r="F2" s="9"/>
    </row>
    <row r="3" spans="1:6">
      <c r="B3" s="790" t="s">
        <v>51</v>
      </c>
      <c r="C3" s="790"/>
      <c r="D3" s="790"/>
      <c r="E3" s="790"/>
      <c r="F3" s="10"/>
    </row>
    <row r="4" spans="1:6" ht="40" customHeight="1">
      <c r="B4" s="11"/>
      <c r="C4" s="11">
        <v>2022</v>
      </c>
      <c r="D4" s="11">
        <v>2023</v>
      </c>
      <c r="E4" s="11" t="s">
        <v>989</v>
      </c>
    </row>
    <row r="5" spans="1:6">
      <c r="B5" s="21" t="s">
        <v>990</v>
      </c>
      <c r="C5" s="22">
        <v>7249.8687828099792</v>
      </c>
      <c r="D5" s="22">
        <v>5003.6032932000962</v>
      </c>
      <c r="E5" s="22">
        <v>-2246.2654896098829</v>
      </c>
    </row>
    <row r="6" spans="1:6">
      <c r="B6" s="73" t="s">
        <v>991</v>
      </c>
      <c r="C6" s="22">
        <v>5448.9203404699974</v>
      </c>
      <c r="D6" s="22">
        <v>3478.2834214501027</v>
      </c>
      <c r="E6" s="22">
        <v>-1970.6369190198948</v>
      </c>
    </row>
    <row r="7" spans="1:6">
      <c r="B7" s="162" t="s">
        <v>992</v>
      </c>
      <c r="C7" s="146">
        <v>147.02103016000035</v>
      </c>
      <c r="D7" s="146">
        <v>32.236354470000023</v>
      </c>
      <c r="E7" s="22">
        <v>-114.78467569000033</v>
      </c>
    </row>
    <row r="8" spans="1:6">
      <c r="B8" s="162" t="s">
        <v>993</v>
      </c>
      <c r="C8" s="146">
        <v>3760.9898818400147</v>
      </c>
      <c r="D8" s="146">
        <v>2348.4157920101052</v>
      </c>
      <c r="E8" s="22">
        <v>-1412.5740898299096</v>
      </c>
    </row>
    <row r="9" spans="1:6">
      <c r="B9" s="162" t="s">
        <v>994</v>
      </c>
      <c r="C9" s="146">
        <v>53.954903420000242</v>
      </c>
      <c r="D9" s="146">
        <v>23.890461680000005</v>
      </c>
      <c r="E9" s="22">
        <v>-30.064441740000238</v>
      </c>
    </row>
    <row r="10" spans="1:6">
      <c r="B10" s="162" t="s">
        <v>995</v>
      </c>
      <c r="C10" s="146">
        <v>125.21259782000013</v>
      </c>
      <c r="D10" s="146">
        <v>90.009673280000797</v>
      </c>
      <c r="E10" s="22">
        <v>-35.20292453999933</v>
      </c>
    </row>
    <row r="11" spans="1:6">
      <c r="B11" s="162" t="s">
        <v>996</v>
      </c>
      <c r="C11" s="146">
        <v>52.5</v>
      </c>
      <c r="D11" s="146">
        <v>0</v>
      </c>
      <c r="E11" s="22">
        <v>-52.5</v>
      </c>
    </row>
    <row r="12" spans="1:6">
      <c r="B12" s="162" t="s">
        <v>997</v>
      </c>
      <c r="C12" s="146">
        <v>659.30862770998272</v>
      </c>
      <c r="D12" s="146">
        <v>452.99128486999655</v>
      </c>
      <c r="E12" s="22">
        <v>-206.31734283998617</v>
      </c>
    </row>
    <row r="13" spans="1:6">
      <c r="B13" s="162" t="s">
        <v>998</v>
      </c>
      <c r="C13" s="146">
        <v>13.413896780000002</v>
      </c>
      <c r="D13" s="146">
        <v>5.5596900699999967</v>
      </c>
      <c r="E13" s="22">
        <v>-7.854206710000005</v>
      </c>
    </row>
    <row r="14" spans="1:6">
      <c r="B14" s="162" t="s">
        <v>999</v>
      </c>
      <c r="C14" s="146">
        <v>106.14331896999995</v>
      </c>
      <c r="D14" s="146">
        <v>76.123076200000128</v>
      </c>
      <c r="E14" s="22">
        <v>-30.020242769999825</v>
      </c>
    </row>
    <row r="15" spans="1:6">
      <c r="B15" s="162" t="s">
        <v>1000</v>
      </c>
      <c r="C15" s="146">
        <v>210</v>
      </c>
      <c r="D15" s="146">
        <v>210</v>
      </c>
      <c r="E15" s="22">
        <v>0</v>
      </c>
    </row>
    <row r="16" spans="1:6">
      <c r="B16" s="162" t="s">
        <v>1001</v>
      </c>
      <c r="C16" s="146">
        <v>9.9979999999999993</v>
      </c>
      <c r="D16" s="146">
        <v>9.9998000000000005</v>
      </c>
      <c r="E16" s="22">
        <v>1.800000000001134E-3</v>
      </c>
    </row>
    <row r="17" spans="2:5">
      <c r="B17" s="162" t="s">
        <v>1002</v>
      </c>
      <c r="C17" s="146">
        <v>28.273848239999989</v>
      </c>
      <c r="D17" s="146">
        <v>22.704910040000005</v>
      </c>
      <c r="E17" s="22">
        <v>-5.5689381999999839</v>
      </c>
    </row>
    <row r="18" spans="2:5">
      <c r="B18" s="162" t="s">
        <v>1003</v>
      </c>
      <c r="C18" s="146">
        <v>99.291760009999962</v>
      </c>
      <c r="D18" s="146">
        <v>62.400530689999997</v>
      </c>
      <c r="E18" s="22">
        <v>-36.891229319999965</v>
      </c>
    </row>
    <row r="19" spans="2:5">
      <c r="B19" s="162" t="s">
        <v>1004</v>
      </c>
      <c r="C19" s="146">
        <v>0.59221661999999997</v>
      </c>
      <c r="D19" s="146">
        <v>0.53719504000000007</v>
      </c>
      <c r="E19" s="22">
        <v>-5.5021579999999903E-2</v>
      </c>
    </row>
    <row r="20" spans="2:5">
      <c r="B20" s="162" t="s">
        <v>1005</v>
      </c>
      <c r="C20" s="146">
        <v>2.0266542699999999</v>
      </c>
      <c r="D20" s="146">
        <v>1.6767247299999999</v>
      </c>
      <c r="E20" s="22">
        <v>-0.34992953999999998</v>
      </c>
    </row>
    <row r="21" spans="2:5">
      <c r="B21" s="162" t="s">
        <v>1006</v>
      </c>
      <c r="C21" s="146">
        <v>7.4378699999999992E-2</v>
      </c>
      <c r="D21" s="146">
        <v>6.4402639999999997E-2</v>
      </c>
      <c r="E21" s="22">
        <v>-9.9760599999999949E-3</v>
      </c>
    </row>
    <row r="22" spans="2:5">
      <c r="B22" s="162" t="s">
        <v>1007</v>
      </c>
      <c r="C22" s="146">
        <v>180.11922593000003</v>
      </c>
      <c r="D22" s="146">
        <v>141.67352572999997</v>
      </c>
      <c r="E22" s="22">
        <v>-38.445700200000061</v>
      </c>
    </row>
    <row r="23" spans="2:5">
      <c r="B23" s="73" t="s">
        <v>1008</v>
      </c>
      <c r="C23" s="22">
        <v>1800.9484423399822</v>
      </c>
      <c r="D23" s="22">
        <v>1525.3198717499936</v>
      </c>
      <c r="E23" s="22">
        <v>-275.62857058998861</v>
      </c>
    </row>
    <row r="24" spans="2:5">
      <c r="B24" s="21" t="s">
        <v>1009</v>
      </c>
      <c r="C24" s="22">
        <v>105.95085882000001</v>
      </c>
      <c r="D24" s="22">
        <v>116.40121194049993</v>
      </c>
      <c r="E24" s="22">
        <v>10.450353120499926</v>
      </c>
    </row>
    <row r="25" spans="2:5">
      <c r="B25" s="73" t="s">
        <v>991</v>
      </c>
      <c r="C25" s="22">
        <v>58.980553999999998</v>
      </c>
      <c r="D25" s="22">
        <v>89.53544651199995</v>
      </c>
      <c r="E25" s="22">
        <v>30.554892511999952</v>
      </c>
    </row>
    <row r="26" spans="2:5">
      <c r="B26" s="73" t="s">
        <v>1008</v>
      </c>
      <c r="C26" s="22">
        <v>46.970304820000003</v>
      </c>
      <c r="D26" s="22">
        <v>24.877397168499979</v>
      </c>
      <c r="E26" s="22">
        <v>-22.092907651500024</v>
      </c>
    </row>
    <row r="27" spans="2:5">
      <c r="B27" s="73" t="s">
        <v>3251</v>
      </c>
      <c r="C27" s="22">
        <v>0</v>
      </c>
      <c r="D27" s="22">
        <v>1.9883682600000001</v>
      </c>
      <c r="E27" s="22">
        <v>1.9883682600000001</v>
      </c>
    </row>
    <row r="28" spans="2:5" ht="74" customHeight="1">
      <c r="B28" s="783" t="s">
        <v>5734</v>
      </c>
      <c r="C28" s="816"/>
      <c r="D28" s="816"/>
      <c r="E28" s="816"/>
    </row>
    <row r="29" spans="2:5"/>
    <row r="30" spans="2:5" hidden="1"/>
    <row r="31" spans="2:5" hidden="1"/>
    <row r="32" spans="2:5"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t="69.75" hidden="1" customHeight="1"/>
    <row r="76" hidden="1"/>
  </sheetData>
  <mergeCells count="2">
    <mergeCell ref="B28:E28"/>
    <mergeCell ref="B3:E3"/>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8EF4-5D54-47DC-A83D-EFD7464E55E5}">
  <sheetPr codeName="Folha48">
    <tabColor rgb="FF0035BA"/>
  </sheetPr>
  <dimension ref="A1:G69"/>
  <sheetViews>
    <sheetView showGridLines="0" workbookViewId="0">
      <selection activeCell="E9" sqref="E9"/>
    </sheetView>
  </sheetViews>
  <sheetFormatPr baseColWidth="10" defaultColWidth="0" defaultRowHeight="15" customHeight="1" zeroHeight="1"/>
  <cols>
    <col min="1" max="1" width="9.1640625" customWidth="1"/>
    <col min="2" max="2" width="44.5" customWidth="1"/>
    <col min="3" max="4" width="10.33203125" customWidth="1"/>
    <col min="5" max="5" width="53.5" customWidth="1"/>
    <col min="6" max="6" width="10.33203125" hidden="1" customWidth="1"/>
    <col min="7" max="7" width="24.83203125" hidden="1" customWidth="1"/>
    <col min="8" max="16384" width="9.1640625" hidden="1"/>
  </cols>
  <sheetData>
    <row r="1" spans="1:6" ht="100" customHeight="1">
      <c r="A1" s="20" t="s">
        <v>50</v>
      </c>
    </row>
    <row r="2" spans="1:6" ht="29.25" customHeight="1">
      <c r="B2" s="781" t="s">
        <v>1070</v>
      </c>
      <c r="C2" s="781"/>
      <c r="D2" s="781"/>
      <c r="E2" s="57"/>
      <c r="F2" s="9"/>
    </row>
    <row r="3" spans="1:6">
      <c r="B3" s="790" t="s">
        <v>51</v>
      </c>
      <c r="C3" s="790"/>
      <c r="D3" s="790"/>
      <c r="E3" s="10"/>
      <c r="F3" s="10"/>
    </row>
    <row r="4" spans="1:6" ht="40" customHeight="1">
      <c r="B4" s="11" t="s">
        <v>1010</v>
      </c>
      <c r="C4" s="11" t="s">
        <v>1011</v>
      </c>
      <c r="D4" s="11" t="s">
        <v>84</v>
      </c>
    </row>
    <row r="5" spans="1:6">
      <c r="B5" s="21" t="s">
        <v>950</v>
      </c>
      <c r="C5" s="47"/>
      <c r="D5" s="164"/>
    </row>
    <row r="6" spans="1:6">
      <c r="B6" s="46" t="s">
        <v>957</v>
      </c>
      <c r="C6" s="165">
        <v>11.897309</v>
      </c>
      <c r="D6" s="166">
        <v>8.6940375196424613E-2</v>
      </c>
    </row>
    <row r="7" spans="1:6">
      <c r="B7" s="46" t="s">
        <v>1012</v>
      </c>
      <c r="C7" s="165">
        <v>171.11812332</v>
      </c>
      <c r="D7" s="166">
        <v>1.2504570440549923</v>
      </c>
    </row>
    <row r="8" spans="1:6">
      <c r="B8" s="46" t="s">
        <v>953</v>
      </c>
      <c r="C8" s="165">
        <v>2215.578</v>
      </c>
      <c r="D8" s="166">
        <v>16.190483293066023</v>
      </c>
    </row>
    <row r="9" spans="1:6">
      <c r="B9" s="46" t="s">
        <v>955</v>
      </c>
      <c r="C9" s="165">
        <v>3771.60214275</v>
      </c>
      <c r="D9" s="166">
        <v>27.561232996665382</v>
      </c>
    </row>
    <row r="10" spans="1:6">
      <c r="B10" s="46" t="s">
        <v>956</v>
      </c>
      <c r="C10" s="165">
        <v>2159.9278535600001</v>
      </c>
      <c r="D10" s="166">
        <v>15.783816154200458</v>
      </c>
    </row>
    <row r="11" spans="1:6">
      <c r="B11" s="46" t="s">
        <v>1013</v>
      </c>
      <c r="C11" s="165">
        <v>4960.3508901799996</v>
      </c>
      <c r="D11" s="166">
        <v>36.248093371212597</v>
      </c>
    </row>
    <row r="12" spans="1:6">
      <c r="B12" s="46" t="s">
        <v>1014</v>
      </c>
      <c r="C12" s="165">
        <v>125.47180109</v>
      </c>
      <c r="D12" s="166">
        <v>0.91689351460366031</v>
      </c>
    </row>
    <row r="13" spans="1:6">
      <c r="B13" s="46" t="s">
        <v>1015</v>
      </c>
      <c r="C13" s="165">
        <v>150</v>
      </c>
      <c r="D13" s="166">
        <v>1.0961349561874616</v>
      </c>
    </row>
    <row r="14" spans="1:6">
      <c r="B14" s="46" t="s">
        <v>1016</v>
      </c>
      <c r="C14" s="165">
        <v>102.81076896</v>
      </c>
      <c r="D14" s="166">
        <v>0.75129651819712562</v>
      </c>
    </row>
    <row r="15" spans="1:6">
      <c r="B15" s="46" t="s">
        <v>1017</v>
      </c>
      <c r="C15" s="165">
        <v>15.689460860000001</v>
      </c>
      <c r="D15" s="166">
        <v>0.11465177661587329</v>
      </c>
    </row>
    <row r="16" spans="1:6">
      <c r="B16" s="13" t="s">
        <v>56</v>
      </c>
      <c r="C16" s="14">
        <v>13684.446349719999</v>
      </c>
      <c r="D16" s="163">
        <v>99.999999999999986</v>
      </c>
    </row>
    <row r="17" spans="2:4">
      <c r="B17" s="799" t="s">
        <v>1018</v>
      </c>
      <c r="C17" s="799"/>
      <c r="D17" s="799"/>
    </row>
    <row r="18" spans="2:4"/>
    <row r="19" spans="2:4" hidden="1"/>
    <row r="20" spans="2:4" hidden="1"/>
    <row r="21" spans="2:4" hidden="1"/>
    <row r="22" spans="2:4" hidden="1"/>
    <row r="23" spans="2:4" hidden="1"/>
    <row r="24" spans="2:4" hidden="1"/>
    <row r="25" spans="2:4" hidden="1"/>
    <row r="26" spans="2:4" hidden="1"/>
    <row r="27" spans="2:4" hidden="1"/>
    <row r="28" spans="2:4" hidden="1"/>
    <row r="29" spans="2:4" hidden="1"/>
    <row r="30" spans="2:4" hidden="1"/>
    <row r="31" spans="2:4" hidden="1"/>
    <row r="32" spans="2:4"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t="69.75" hidden="1" customHeight="1"/>
    <row r="69" hidden="1"/>
  </sheetData>
  <mergeCells count="3">
    <mergeCell ref="B17:D17"/>
    <mergeCell ref="B3:D3"/>
    <mergeCell ref="B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F018-CC78-4EC9-99BA-FE1359AD2AD1}">
  <sheetPr codeName="Folha79">
    <tabColor rgb="FF0035BA"/>
  </sheetPr>
  <dimension ref="A1:I75"/>
  <sheetViews>
    <sheetView showGridLines="0" workbookViewId="0"/>
  </sheetViews>
  <sheetFormatPr baseColWidth="10" defaultColWidth="0" defaultRowHeight="15" customHeight="1" zeroHeight="1"/>
  <cols>
    <col min="1" max="1" width="9.1640625" customWidth="1"/>
    <col min="2" max="2" width="27.1640625" customWidth="1"/>
    <col min="3" max="8" width="8.5" customWidth="1"/>
    <col min="9" max="9" width="37.33203125" customWidth="1"/>
    <col min="10" max="16384" width="9.1640625" hidden="1"/>
  </cols>
  <sheetData>
    <row r="1" spans="1:8" ht="100" customHeight="1">
      <c r="A1" s="20" t="s">
        <v>50</v>
      </c>
    </row>
    <row r="2" spans="1:8" ht="16">
      <c r="B2" s="9" t="s">
        <v>1071</v>
      </c>
    </row>
    <row r="3" spans="1:8">
      <c r="B3" s="10"/>
      <c r="C3" s="10"/>
      <c r="D3" s="10"/>
      <c r="E3" s="10"/>
      <c r="F3" s="10"/>
    </row>
    <row r="4" spans="1:8" ht="15" customHeight="1">
      <c r="B4" s="752"/>
      <c r="C4" s="755" t="s">
        <v>1072</v>
      </c>
      <c r="D4" s="752"/>
      <c r="E4" s="755" t="s">
        <v>1073</v>
      </c>
      <c r="F4" s="752"/>
      <c r="G4" s="755" t="s">
        <v>1074</v>
      </c>
      <c r="H4" s="752"/>
    </row>
    <row r="5" spans="1:8" ht="15" customHeight="1">
      <c r="B5" s="753"/>
      <c r="C5" s="756" t="s">
        <v>1075</v>
      </c>
      <c r="D5" s="753"/>
      <c r="E5" s="756" t="s">
        <v>1075</v>
      </c>
      <c r="F5" s="753"/>
      <c r="G5" s="756" t="s">
        <v>1075</v>
      </c>
      <c r="H5" s="753"/>
    </row>
    <row r="6" spans="1:8" ht="15" customHeight="1">
      <c r="B6" s="754"/>
      <c r="C6" s="155">
        <v>2022</v>
      </c>
      <c r="D6" s="156">
        <v>2023</v>
      </c>
      <c r="E6" s="155">
        <v>2022</v>
      </c>
      <c r="F6" s="156">
        <v>2023</v>
      </c>
      <c r="G6" s="155">
        <v>2022</v>
      </c>
      <c r="H6" s="156">
        <v>2023</v>
      </c>
    </row>
    <row r="7" spans="1:8">
      <c r="B7" s="21" t="s">
        <v>1076</v>
      </c>
      <c r="C7" s="22">
        <v>3.5</v>
      </c>
      <c r="D7" s="22">
        <v>3.1</v>
      </c>
      <c r="E7" s="22"/>
      <c r="F7" s="22"/>
      <c r="G7" s="22">
        <v>8.6999999999999993</v>
      </c>
      <c r="H7" s="22">
        <v>6.8</v>
      </c>
    </row>
    <row r="8" spans="1:8">
      <c r="B8" s="135" t="s">
        <v>1077</v>
      </c>
      <c r="C8" s="119">
        <v>2.6</v>
      </c>
      <c r="D8" s="119">
        <v>1.6</v>
      </c>
      <c r="E8" s="119">
        <v>4.5</v>
      </c>
      <c r="F8" s="119">
        <v>4.4000000000000004</v>
      </c>
      <c r="G8" s="119">
        <v>7.3</v>
      </c>
      <c r="H8" s="119">
        <v>4.5999999999999996</v>
      </c>
    </row>
    <row r="9" spans="1:8">
      <c r="B9" s="135" t="s">
        <v>1078</v>
      </c>
      <c r="C9" s="119"/>
      <c r="D9" s="119"/>
      <c r="E9" s="119"/>
      <c r="F9" s="119"/>
      <c r="G9" s="119"/>
      <c r="H9" s="119"/>
    </row>
    <row r="10" spans="1:8">
      <c r="B10" s="135" t="s">
        <v>1079</v>
      </c>
      <c r="C10" s="119">
        <v>1.9</v>
      </c>
      <c r="D10" s="119">
        <v>2.5</v>
      </c>
      <c r="E10" s="119">
        <v>3.6</v>
      </c>
      <c r="F10" s="119">
        <v>3.6</v>
      </c>
      <c r="G10" s="119" t="s">
        <v>1080</v>
      </c>
      <c r="H10" s="119">
        <v>4.0999999999999996</v>
      </c>
    </row>
    <row r="11" spans="1:8">
      <c r="B11" s="21" t="s">
        <v>1081</v>
      </c>
      <c r="C11" s="22">
        <v>3.4</v>
      </c>
      <c r="D11" s="22">
        <v>0.4</v>
      </c>
      <c r="E11" s="22">
        <v>6.7</v>
      </c>
      <c r="F11" s="22">
        <v>6.5</v>
      </c>
      <c r="G11" s="22">
        <v>8.4</v>
      </c>
      <c r="H11" s="22">
        <v>5.4</v>
      </c>
    </row>
    <row r="12" spans="1:8">
      <c r="B12" s="23" t="s">
        <v>1082</v>
      </c>
      <c r="C12" s="119">
        <v>1.8</v>
      </c>
      <c r="D12" s="119">
        <v>-0.3</v>
      </c>
      <c r="E12" s="119">
        <v>3.1</v>
      </c>
      <c r="F12" s="119">
        <v>3</v>
      </c>
      <c r="G12" s="119">
        <v>8.6999999999999993</v>
      </c>
      <c r="H12" s="119">
        <v>6</v>
      </c>
    </row>
    <row r="13" spans="1:8">
      <c r="B13" s="23" t="s">
        <v>1083</v>
      </c>
      <c r="C13" s="119">
        <v>2.5</v>
      </c>
      <c r="D13" s="119">
        <v>0.7</v>
      </c>
      <c r="E13" s="119">
        <v>7.3</v>
      </c>
      <c r="F13" s="119">
        <v>7.4</v>
      </c>
      <c r="G13" s="119">
        <v>5.9</v>
      </c>
      <c r="H13" s="119">
        <v>5.7</v>
      </c>
    </row>
    <row r="14" spans="1:8">
      <c r="B14" s="23" t="s">
        <v>1084</v>
      </c>
      <c r="C14" s="119">
        <v>4</v>
      </c>
      <c r="D14" s="119">
        <v>0.9</v>
      </c>
      <c r="E14" s="119">
        <v>8.1</v>
      </c>
      <c r="F14" s="119">
        <v>7.7</v>
      </c>
      <c r="G14" s="119">
        <v>8.6999999999999993</v>
      </c>
      <c r="H14" s="119">
        <v>5.9</v>
      </c>
    </row>
    <row r="15" spans="1:8">
      <c r="B15" s="23" t="s">
        <v>1085</v>
      </c>
      <c r="C15" s="119">
        <v>5.8</v>
      </c>
      <c r="D15" s="119">
        <v>2.5</v>
      </c>
      <c r="E15" s="119">
        <v>12.9</v>
      </c>
      <c r="F15" s="119">
        <v>12.1</v>
      </c>
      <c r="G15" s="119">
        <v>8.3000000000000007</v>
      </c>
      <c r="H15" s="119">
        <v>3.4</v>
      </c>
    </row>
    <row r="16" spans="1:8">
      <c r="B16" s="135" t="s">
        <v>1086</v>
      </c>
      <c r="C16" s="119">
        <v>4.3</v>
      </c>
      <c r="D16" s="119">
        <v>0.1</v>
      </c>
      <c r="E16" s="119">
        <v>3.9</v>
      </c>
      <c r="F16" s="119">
        <v>4</v>
      </c>
      <c r="G16" s="119">
        <v>7.9</v>
      </c>
      <c r="H16" s="119">
        <v>6.8</v>
      </c>
    </row>
    <row r="17" spans="2:8">
      <c r="B17" s="135" t="s">
        <v>1087</v>
      </c>
      <c r="C17" s="119">
        <v>1</v>
      </c>
      <c r="D17" s="119">
        <v>1.9</v>
      </c>
      <c r="E17" s="119">
        <v>2.6</v>
      </c>
      <c r="F17" s="119">
        <v>2.6</v>
      </c>
      <c r="G17" s="119">
        <v>2.5</v>
      </c>
      <c r="H17" s="119">
        <v>3.3</v>
      </c>
    </row>
    <row r="18" spans="2:8">
      <c r="B18" s="21" t="s">
        <v>1088</v>
      </c>
      <c r="C18" s="22"/>
      <c r="D18" s="22"/>
      <c r="E18" s="22"/>
      <c r="F18" s="22"/>
      <c r="G18" s="22"/>
      <c r="H18" s="22"/>
    </row>
    <row r="19" spans="2:8">
      <c r="B19" s="23" t="s">
        <v>965</v>
      </c>
      <c r="C19" s="119">
        <v>3</v>
      </c>
      <c r="D19" s="119">
        <v>5.2</v>
      </c>
      <c r="E19" s="119">
        <v>5.5</v>
      </c>
      <c r="F19" s="119">
        <v>5.3</v>
      </c>
      <c r="G19" s="119">
        <v>2</v>
      </c>
      <c r="H19" s="119">
        <v>0.2</v>
      </c>
    </row>
    <row r="20" spans="2:8">
      <c r="B20" s="23" t="s">
        <v>1089</v>
      </c>
      <c r="C20" s="119">
        <v>7.2</v>
      </c>
      <c r="D20" s="119">
        <v>6.7</v>
      </c>
      <c r="E20" s="119" t="s">
        <v>1090</v>
      </c>
      <c r="F20" s="119" t="s">
        <v>1090</v>
      </c>
      <c r="G20" s="119">
        <v>5.9</v>
      </c>
      <c r="H20" s="119">
        <v>5.6</v>
      </c>
    </row>
    <row r="21" spans="2:8">
      <c r="B21" s="23" t="s">
        <v>1091</v>
      </c>
      <c r="C21" s="119">
        <v>-1.2</v>
      </c>
      <c r="D21" s="119">
        <v>3.1</v>
      </c>
      <c r="E21" s="119">
        <v>3.9</v>
      </c>
      <c r="F21" s="119">
        <v>3.3</v>
      </c>
      <c r="G21" s="119">
        <v>13.7</v>
      </c>
      <c r="H21" s="119">
        <v>5.8</v>
      </c>
    </row>
    <row r="22" spans="2:8">
      <c r="B22" s="23" t="s">
        <v>1051</v>
      </c>
      <c r="C22" s="119">
        <v>3</v>
      </c>
      <c r="D22" s="119">
        <v>3.1</v>
      </c>
      <c r="E22" s="119">
        <v>9.3000000000000007</v>
      </c>
      <c r="F22" s="119">
        <v>8.3000000000000007</v>
      </c>
      <c r="G22" s="119">
        <v>9.3000000000000007</v>
      </c>
      <c r="H22" s="119">
        <v>4.5999999999999996</v>
      </c>
    </row>
    <row r="23" spans="2:8">
      <c r="B23" s="178" t="s">
        <v>1092</v>
      </c>
      <c r="C23" s="119"/>
      <c r="D23" s="119"/>
      <c r="E23" s="119"/>
      <c r="F23" s="119"/>
      <c r="G23" s="119"/>
      <c r="H23" s="119"/>
    </row>
    <row r="24" spans="2:8">
      <c r="B24" s="21" t="s">
        <v>1093</v>
      </c>
      <c r="C24" s="22">
        <v>3.4</v>
      </c>
      <c r="D24" s="22">
        <v>0.4</v>
      </c>
      <c r="E24" s="22">
        <v>6.1</v>
      </c>
      <c r="F24" s="22">
        <v>6</v>
      </c>
      <c r="G24" s="22">
        <v>9.1999999999999993</v>
      </c>
      <c r="H24" s="22">
        <v>6.4</v>
      </c>
    </row>
    <row r="25" spans="2:8">
      <c r="B25" s="154" t="s">
        <v>1094</v>
      </c>
      <c r="C25" s="154"/>
      <c r="D25" s="154"/>
      <c r="E25" s="154"/>
      <c r="F25" s="154"/>
      <c r="G25" s="154"/>
      <c r="H25" s="154"/>
    </row>
    <row r="26" spans="2:8"/>
    <row r="27" spans="2:8" hidden="1"/>
    <row r="28" spans="2:8" hidden="1"/>
    <row r="29" spans="2:8" hidden="1"/>
    <row r="30" spans="2:8" hidden="1"/>
    <row r="31" spans="2:8" hidden="1"/>
    <row r="32" spans="2:8"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t="69.75" hidden="1" customHeight="1"/>
    <row r="75" hidden="1"/>
  </sheetData>
  <mergeCells count="7">
    <mergeCell ref="B4:B6"/>
    <mergeCell ref="C4:D4"/>
    <mergeCell ref="E4:F4"/>
    <mergeCell ref="G4:H4"/>
    <mergeCell ref="C5:D5"/>
    <mergeCell ref="E5:F5"/>
    <mergeCell ref="G5:H5"/>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F8D64-CA77-4F43-A70C-7474D1231B95}">
  <sheetPr codeName="Folha8">
    <tabColor rgb="FF001854"/>
  </sheetPr>
  <dimension ref="A1:A5"/>
  <sheetViews>
    <sheetView showGridLines="0" workbookViewId="0">
      <selection activeCell="A3" sqref="A3"/>
    </sheetView>
  </sheetViews>
  <sheetFormatPr baseColWidth="10" defaultColWidth="0" defaultRowHeight="15" customHeight="1" zeroHeight="1"/>
  <cols>
    <col min="1" max="1" width="103.6640625" customWidth="1"/>
    <col min="2" max="16384" width="9.1640625" hidden="1"/>
  </cols>
  <sheetData>
    <row r="1" spans="1:1"/>
    <row r="2" spans="1:1"/>
    <row r="3" spans="1:1"/>
    <row r="4" spans="1:1"/>
    <row r="5" spans="1:1" ht="200" customHeight="1">
      <c r="A5" s="7" t="s">
        <v>11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56CF-F7E3-4644-82E7-27553CD3D39D}">
  <sheetPr codeName="Folha138">
    <tabColor rgb="FF0035BA"/>
  </sheetPr>
  <dimension ref="A1:N62"/>
  <sheetViews>
    <sheetView showGridLines="0" zoomScaleNormal="100" workbookViewId="0">
      <selection activeCell="G17" sqref="G17"/>
    </sheetView>
  </sheetViews>
  <sheetFormatPr baseColWidth="10" defaultColWidth="0" defaultRowHeight="15" customHeight="1" zeroHeight="1"/>
  <cols>
    <col min="1" max="1" width="7.6640625" bestFit="1" customWidth="1"/>
    <col min="2" max="2" width="39.1640625" customWidth="1"/>
    <col min="3" max="7" width="10.5" customWidth="1"/>
    <col min="8" max="8" width="12.33203125" customWidth="1"/>
    <col min="9" max="9" width="17.1640625" customWidth="1"/>
    <col min="10" max="11" width="9.1640625" hidden="1" customWidth="1"/>
    <col min="12" max="16384" width="9.1640625" hidden="1"/>
  </cols>
  <sheetData>
    <row r="1" spans="1:14" ht="100" customHeight="1">
      <c r="A1" s="290" t="s">
        <v>50</v>
      </c>
    </row>
    <row r="2" spans="1:14" s="1" customFormat="1" ht="17">
      <c r="B2" s="9" t="s">
        <v>3989</v>
      </c>
      <c r="C2" s="9"/>
      <c r="D2" s="9"/>
      <c r="E2" s="9"/>
      <c r="F2" s="9"/>
      <c r="G2" s="9"/>
      <c r="H2" s="9"/>
      <c r="I2" s="9"/>
      <c r="J2" s="9"/>
      <c r="K2" s="267"/>
      <c r="L2" s="267"/>
      <c r="N2"/>
    </row>
    <row r="3" spans="1:14" s="10" customFormat="1" ht="11">
      <c r="B3" s="790" t="s">
        <v>51</v>
      </c>
      <c r="C3" s="790"/>
      <c r="D3" s="790"/>
      <c r="E3" s="790"/>
      <c r="F3" s="790"/>
      <c r="G3" s="790"/>
      <c r="H3" s="790"/>
    </row>
    <row r="4" spans="1:14" ht="20" customHeight="1">
      <c r="B4" s="794"/>
      <c r="C4" s="797" t="s">
        <v>3990</v>
      </c>
      <c r="D4" s="797" t="s">
        <v>3061</v>
      </c>
      <c r="E4" s="797" t="s">
        <v>3991</v>
      </c>
      <c r="F4" s="797" t="s">
        <v>3116</v>
      </c>
      <c r="G4" s="797"/>
      <c r="H4" s="797"/>
    </row>
    <row r="5" spans="1:14" ht="30.75" customHeight="1">
      <c r="B5" s="762"/>
      <c r="C5" s="797"/>
      <c r="D5" s="797"/>
      <c r="E5" s="797"/>
      <c r="F5" s="11">
        <v>2023</v>
      </c>
      <c r="G5" s="11">
        <v>2022</v>
      </c>
      <c r="H5" s="11" t="s">
        <v>3992</v>
      </c>
    </row>
    <row r="6" spans="1:14">
      <c r="B6" s="21" t="s">
        <v>376</v>
      </c>
      <c r="C6" s="22">
        <v>77647.20469228999</v>
      </c>
      <c r="D6" s="22">
        <v>38331.016690730001</v>
      </c>
      <c r="E6" s="22">
        <v>13657.949596136392</v>
      </c>
      <c r="F6" s="22">
        <v>111396.1226878264</v>
      </c>
      <c r="G6" s="22">
        <v>100045.24627029125</v>
      </c>
      <c r="H6" s="22">
        <v>11.345742892039672</v>
      </c>
    </row>
    <row r="7" spans="1:14">
      <c r="B7" s="148" t="s">
        <v>3558</v>
      </c>
      <c r="C7" s="24">
        <v>59641.528153729989</v>
      </c>
      <c r="D7" s="24">
        <v>235.00856135999999</v>
      </c>
      <c r="E7" s="24">
        <v>6001.6917100534365</v>
      </c>
      <c r="F7" s="24">
        <v>65878.228425143432</v>
      </c>
      <c r="G7" s="24">
        <v>58785.418971708554</v>
      </c>
      <c r="H7" s="24">
        <v>12.065593096901136</v>
      </c>
    </row>
    <row r="8" spans="1:14">
      <c r="B8" s="149" t="s">
        <v>3230</v>
      </c>
      <c r="C8" s="24">
        <v>27128.911549259999</v>
      </c>
      <c r="D8" s="24">
        <v>0</v>
      </c>
      <c r="E8" s="24">
        <v>4765.8974498227217</v>
      </c>
      <c r="F8" s="24">
        <v>31894.808999082721</v>
      </c>
      <c r="G8" s="24">
        <v>27881.038412402198</v>
      </c>
      <c r="H8" s="24">
        <v>14.396058451306084</v>
      </c>
    </row>
    <row r="9" spans="1:14">
      <c r="B9" s="149" t="s">
        <v>3231</v>
      </c>
      <c r="C9" s="24">
        <v>32512.616604469993</v>
      </c>
      <c r="D9" s="24">
        <v>235.00856135999999</v>
      </c>
      <c r="E9" s="24">
        <v>1235.7942602307148</v>
      </c>
      <c r="F9" s="24">
        <v>33983.419426060704</v>
      </c>
      <c r="G9" s="24">
        <v>30904.380559306352</v>
      </c>
      <c r="H9" s="24">
        <v>9.9631146492180687</v>
      </c>
    </row>
    <row r="10" spans="1:14">
      <c r="B10" s="148" t="s">
        <v>3993</v>
      </c>
      <c r="C10" s="24">
        <v>4198.2775283299989</v>
      </c>
      <c r="D10" s="24">
        <v>25113.371414150002</v>
      </c>
      <c r="E10" s="24">
        <v>0</v>
      </c>
      <c r="F10" s="24">
        <v>29311.648942480002</v>
      </c>
      <c r="G10" s="24">
        <v>26463.378324400001</v>
      </c>
      <c r="H10" s="24">
        <v>10.763065029583972</v>
      </c>
    </row>
    <row r="11" spans="1:14">
      <c r="B11" s="148" t="s">
        <v>429</v>
      </c>
      <c r="C11" s="24">
        <v>3321.8167212900007</v>
      </c>
      <c r="D11" s="24">
        <v>11995.243680149999</v>
      </c>
      <c r="E11" s="24">
        <v>5385.0969088210286</v>
      </c>
      <c r="F11" s="24">
        <v>2824.5138870310279</v>
      </c>
      <c r="G11" s="24">
        <v>2689.6512251411668</v>
      </c>
      <c r="H11" s="24">
        <v>5.0141319673439373</v>
      </c>
    </row>
    <row r="12" spans="1:14">
      <c r="B12" s="317" t="s">
        <v>3116</v>
      </c>
      <c r="C12" s="24">
        <v>1779.4986387100003</v>
      </c>
      <c r="D12" s="24">
        <v>11030.727475489999</v>
      </c>
      <c r="E12" s="24">
        <v>5067.417309030001</v>
      </c>
      <c r="F12" s="24">
        <v>0</v>
      </c>
      <c r="G12" s="24">
        <v>0</v>
      </c>
      <c r="H12" s="24">
        <v>0</v>
      </c>
    </row>
    <row r="13" spans="1:14">
      <c r="B13" s="317" t="s">
        <v>3994</v>
      </c>
      <c r="C13" s="24">
        <v>1542.3180825800002</v>
      </c>
      <c r="D13" s="24">
        <v>964.51620466000008</v>
      </c>
      <c r="E13" s="24">
        <v>317.67959979102761</v>
      </c>
      <c r="F13" s="24">
        <v>2824.5138870310279</v>
      </c>
      <c r="G13" s="24">
        <v>2689.6512251411668</v>
      </c>
      <c r="H13" s="24">
        <v>5.0141319673439373</v>
      </c>
    </row>
    <row r="14" spans="1:14">
      <c r="B14" s="148" t="s">
        <v>395</v>
      </c>
      <c r="C14" s="24">
        <v>10485.560570750002</v>
      </c>
      <c r="D14" s="24">
        <v>987.39303506999988</v>
      </c>
      <c r="E14" s="24">
        <v>2271.1609772619267</v>
      </c>
      <c r="F14" s="24">
        <v>13381.709714981931</v>
      </c>
      <c r="G14" s="24">
        <v>11936.817609331505</v>
      </c>
      <c r="H14" s="24">
        <v>12.104500151873761</v>
      </c>
    </row>
    <row r="15" spans="1:14">
      <c r="B15" s="148" t="s">
        <v>3995</v>
      </c>
      <c r="C15" s="24">
        <v>2.1718189999999978E-2</v>
      </c>
      <c r="D15" s="24">
        <v>0</v>
      </c>
      <c r="E15" s="24">
        <v>0</v>
      </c>
      <c r="F15" s="24">
        <v>2.1718189999999978E-2</v>
      </c>
      <c r="G15" s="24">
        <v>169.98013971000597</v>
      </c>
      <c r="H15" s="24"/>
    </row>
    <row r="16" spans="1:14">
      <c r="B16" s="21" t="s">
        <v>398</v>
      </c>
      <c r="C16" s="22">
        <v>5554.444087410001</v>
      </c>
      <c r="D16" s="22">
        <v>0.84759982</v>
      </c>
      <c r="E16" s="22">
        <v>1956.6028058680877</v>
      </c>
      <c r="F16" s="22">
        <v>6658.9167230880885</v>
      </c>
      <c r="G16" s="22">
        <v>2329.3344379002015</v>
      </c>
      <c r="H16" s="22">
        <v>185.87207636404614</v>
      </c>
    </row>
    <row r="17" spans="2:8">
      <c r="B17" s="148" t="s">
        <v>3996</v>
      </c>
      <c r="C17" s="24">
        <v>156.50013945000003</v>
      </c>
      <c r="D17" s="24">
        <v>0.48255717999999997</v>
      </c>
      <c r="E17" s="24">
        <v>73.028530755637789</v>
      </c>
      <c r="F17" s="24">
        <v>230.0112273856378</v>
      </c>
      <c r="G17" s="24">
        <v>203.49641713551517</v>
      </c>
      <c r="H17" s="24">
        <v>13.029620188578312</v>
      </c>
    </row>
    <row r="18" spans="2:8">
      <c r="B18" s="148" t="s">
        <v>3234</v>
      </c>
      <c r="C18" s="24">
        <v>5348.6584245900003</v>
      </c>
      <c r="D18" s="24">
        <v>0.35</v>
      </c>
      <c r="E18" s="24">
        <v>1842.9173916623099</v>
      </c>
      <c r="F18" s="24">
        <v>6338.9480462423107</v>
      </c>
      <c r="G18" s="24">
        <v>2000.7826577049095</v>
      </c>
      <c r="H18" s="24">
        <v>216.82342016667096</v>
      </c>
    </row>
    <row r="19" spans="2:8">
      <c r="B19" s="317" t="s">
        <v>3116</v>
      </c>
      <c r="C19" s="24">
        <v>7.8600985000000003</v>
      </c>
      <c r="D19" s="24">
        <v>0.35</v>
      </c>
      <c r="E19" s="24">
        <v>844.76767151000013</v>
      </c>
      <c r="F19" s="24">
        <v>0</v>
      </c>
      <c r="G19" s="24">
        <v>0</v>
      </c>
      <c r="H19" s="24">
        <v>0</v>
      </c>
    </row>
    <row r="20" spans="2:8">
      <c r="B20" s="317" t="s">
        <v>72</v>
      </c>
      <c r="C20" s="24">
        <v>5340.79832609</v>
      </c>
      <c r="D20" s="24">
        <v>0</v>
      </c>
      <c r="E20" s="24">
        <v>998.1497201523099</v>
      </c>
      <c r="F20" s="24">
        <v>6338.9480462423107</v>
      </c>
      <c r="G20" s="24">
        <v>2000.7826577049095</v>
      </c>
      <c r="H20" s="24">
        <v>216.82342016667096</v>
      </c>
    </row>
    <row r="21" spans="2:8">
      <c r="B21" s="149" t="s">
        <v>401</v>
      </c>
      <c r="C21" s="24">
        <v>49.28552337</v>
      </c>
      <c r="D21" s="24">
        <v>1.5042639999999999E-2</v>
      </c>
      <c r="E21" s="24">
        <v>40.656883450140029</v>
      </c>
      <c r="F21" s="24">
        <v>89.957449460140026</v>
      </c>
      <c r="G21" s="24">
        <v>125.05536305977697</v>
      </c>
      <c r="H21" s="24">
        <v>-28.065900366751961</v>
      </c>
    </row>
    <row r="22" spans="2:8">
      <c r="B22" s="149" t="s">
        <v>3995</v>
      </c>
      <c r="C22" s="24">
        <v>0</v>
      </c>
      <c r="D22" s="24">
        <v>0</v>
      </c>
      <c r="E22" s="24">
        <v>8.8817841970012523E-16</v>
      </c>
      <c r="F22" s="24">
        <v>0</v>
      </c>
      <c r="G22" s="24">
        <v>0</v>
      </c>
      <c r="H22" s="24"/>
    </row>
    <row r="23" spans="2:8">
      <c r="B23" s="21" t="s">
        <v>3997</v>
      </c>
      <c r="C23" s="22">
        <v>83201.648779699986</v>
      </c>
      <c r="D23" s="22">
        <v>38331.864290550002</v>
      </c>
      <c r="E23" s="22">
        <v>15614.55240200448</v>
      </c>
      <c r="F23" s="22">
        <v>118055.03941091448</v>
      </c>
      <c r="G23" s="22">
        <v>102374.58070819145</v>
      </c>
      <c r="H23" s="22">
        <v>15.316750109500928</v>
      </c>
    </row>
    <row r="24" spans="2:8">
      <c r="B24" s="21" t="s">
        <v>3467</v>
      </c>
      <c r="C24" s="22">
        <v>74421.573217179975</v>
      </c>
      <c r="D24" s="22">
        <v>32758.928869539999</v>
      </c>
      <c r="E24" s="22">
        <v>11828.354125766977</v>
      </c>
      <c r="F24" s="22">
        <v>100768.80792115696</v>
      </c>
      <c r="G24" s="22">
        <v>97118.084026624405</v>
      </c>
      <c r="H24" s="22">
        <v>3.7590567515023516</v>
      </c>
    </row>
    <row r="25" spans="2:8">
      <c r="B25" s="148" t="s">
        <v>3998</v>
      </c>
      <c r="C25" s="24">
        <v>20284.18171741</v>
      </c>
      <c r="D25" s="24">
        <v>321.76637911</v>
      </c>
      <c r="E25" s="24">
        <v>5571.7177618306259</v>
      </c>
      <c r="F25" s="24">
        <v>26177.665858350629</v>
      </c>
      <c r="G25" s="24">
        <v>24308.278695451387</v>
      </c>
      <c r="H25" s="24">
        <v>7.6903312913268742</v>
      </c>
    </row>
    <row r="26" spans="2:8">
      <c r="B26" s="148" t="s">
        <v>3999</v>
      </c>
      <c r="C26" s="24">
        <v>13226.587311830002</v>
      </c>
      <c r="D26" s="24">
        <v>97.180642359999993</v>
      </c>
      <c r="E26" s="24">
        <v>4019.9381673466341</v>
      </c>
      <c r="F26" s="24">
        <v>17343.706121536634</v>
      </c>
      <c r="G26" s="24">
        <v>16187.975404577766</v>
      </c>
      <c r="H26" s="24">
        <v>7.1394395412291072</v>
      </c>
    </row>
    <row r="27" spans="2:8">
      <c r="B27" s="148" t="s">
        <v>3464</v>
      </c>
      <c r="C27" s="24">
        <v>6563.9689221099998</v>
      </c>
      <c r="D27" s="24">
        <v>6.1266796799999996</v>
      </c>
      <c r="E27" s="24">
        <v>277.81318820578451</v>
      </c>
      <c r="F27" s="24">
        <v>6736.7605862957835</v>
      </c>
      <c r="G27" s="24">
        <v>6554.2646849504708</v>
      </c>
      <c r="H27" s="24">
        <v>2.7843840631634746</v>
      </c>
    </row>
    <row r="28" spans="2:8">
      <c r="B28" s="148" t="s">
        <v>429</v>
      </c>
      <c r="C28" s="24">
        <v>32558.060506569993</v>
      </c>
      <c r="D28" s="24">
        <v>31496.60596692</v>
      </c>
      <c r="E28" s="24">
        <v>1176.5382281861978</v>
      </c>
      <c r="F28" s="24">
        <v>47307.806328656188</v>
      </c>
      <c r="G28" s="24">
        <v>46853.261263555141</v>
      </c>
      <c r="H28" s="24">
        <v>0.97014605353547778</v>
      </c>
    </row>
    <row r="29" spans="2:8">
      <c r="B29" s="317" t="s">
        <v>3116</v>
      </c>
      <c r="C29" s="24">
        <v>16042.509403119999</v>
      </c>
      <c r="D29" s="24">
        <v>1717.69783261</v>
      </c>
      <c r="E29" s="24">
        <v>163.1911372900004</v>
      </c>
      <c r="F29" s="24">
        <v>0</v>
      </c>
      <c r="G29" s="24">
        <v>0</v>
      </c>
      <c r="H29" s="24">
        <v>0</v>
      </c>
    </row>
    <row r="30" spans="2:8">
      <c r="B30" s="317" t="s">
        <v>72</v>
      </c>
      <c r="C30" s="24">
        <v>16515.551103449994</v>
      </c>
      <c r="D30" s="24">
        <v>29778.908134310001</v>
      </c>
      <c r="E30" s="24">
        <v>1013.3470908961974</v>
      </c>
      <c r="F30" s="24">
        <v>47307.806328656188</v>
      </c>
      <c r="G30" s="24">
        <v>46853.261263555141</v>
      </c>
      <c r="H30" s="24">
        <v>0.97014605353547778</v>
      </c>
    </row>
    <row r="31" spans="2:8">
      <c r="B31" s="148" t="s">
        <v>3066</v>
      </c>
      <c r="C31" s="24">
        <v>885.43024189999994</v>
      </c>
      <c r="D31" s="24">
        <v>831.42759566999996</v>
      </c>
      <c r="E31" s="24">
        <v>619.48875071021735</v>
      </c>
      <c r="F31" s="24">
        <v>1982.825181670217</v>
      </c>
      <c r="G31" s="24">
        <v>2027.7017883705325</v>
      </c>
      <c r="H31" s="24">
        <v>-2.2131758702239193</v>
      </c>
    </row>
    <row r="32" spans="2:8">
      <c r="B32" s="148" t="s">
        <v>428</v>
      </c>
      <c r="C32" s="24">
        <v>668.92948594999996</v>
      </c>
      <c r="D32" s="24">
        <v>5.8216057999999995</v>
      </c>
      <c r="E32" s="24">
        <v>146.7326130975168</v>
      </c>
      <c r="F32" s="24">
        <v>821.48370484751683</v>
      </c>
      <c r="G32" s="24">
        <v>1123.127597719106</v>
      </c>
      <c r="H32" s="24">
        <v>-26.857490946191692</v>
      </c>
    </row>
    <row r="33" spans="2:8">
      <c r="B33" s="148" t="s">
        <v>3995</v>
      </c>
      <c r="C33" s="24">
        <v>234.41503140998941</v>
      </c>
      <c r="D33" s="24">
        <v>0</v>
      </c>
      <c r="E33" s="24">
        <v>16.125416389999824</v>
      </c>
      <c r="F33" s="24">
        <v>398.56013980000546</v>
      </c>
      <c r="G33" s="24">
        <v>63.474591999997614</v>
      </c>
      <c r="H33" s="24"/>
    </row>
    <row r="34" spans="2:8">
      <c r="B34" s="21" t="s">
        <v>3866</v>
      </c>
      <c r="C34" s="22">
        <v>6886.8149885800003</v>
      </c>
      <c r="D34" s="22">
        <v>95.529886220000009</v>
      </c>
      <c r="E34" s="22">
        <v>3570.0463788207326</v>
      </c>
      <c r="F34" s="22">
        <v>9699.4134836107314</v>
      </c>
      <c r="G34" s="22">
        <v>8677.5919779233536</v>
      </c>
      <c r="H34" s="22">
        <v>11.775403917204128</v>
      </c>
    </row>
    <row r="35" spans="2:8">
      <c r="B35" s="148" t="s">
        <v>1164</v>
      </c>
      <c r="C35" s="24">
        <v>4204.0654130299999</v>
      </c>
      <c r="D35" s="24">
        <v>51.056749140000001</v>
      </c>
      <c r="E35" s="24">
        <v>3130.9618771718942</v>
      </c>
      <c r="F35" s="24">
        <v>7386.0840393418939</v>
      </c>
      <c r="G35" s="24">
        <v>6681.5246816727849</v>
      </c>
      <c r="H35" s="24">
        <v>10.5448889473041</v>
      </c>
    </row>
    <row r="36" spans="2:8">
      <c r="B36" s="148" t="s">
        <v>3234</v>
      </c>
      <c r="C36" s="24">
        <v>2264.1164583200007</v>
      </c>
      <c r="D36" s="24">
        <v>44.473137080000001</v>
      </c>
      <c r="E36" s="24">
        <v>417.56822820406893</v>
      </c>
      <c r="F36" s="24">
        <v>1870.2005030240693</v>
      </c>
      <c r="G36" s="24">
        <v>1574.1533577862854</v>
      </c>
      <c r="H36" s="24">
        <v>18.806753724053408</v>
      </c>
    </row>
    <row r="37" spans="2:8">
      <c r="B37" s="149" t="s">
        <v>3116</v>
      </c>
      <c r="C37" s="24">
        <v>844.19886827000005</v>
      </c>
      <c r="D37" s="24">
        <v>0</v>
      </c>
      <c r="E37" s="24">
        <v>11.758452310000001</v>
      </c>
      <c r="F37" s="24">
        <v>0</v>
      </c>
      <c r="G37" s="24">
        <v>0</v>
      </c>
      <c r="H37" s="24">
        <v>0</v>
      </c>
    </row>
    <row r="38" spans="2:8">
      <c r="B38" s="149" t="s">
        <v>72</v>
      </c>
      <c r="C38" s="24">
        <v>1419.9175900500004</v>
      </c>
      <c r="D38" s="24">
        <v>44.473137080000001</v>
      </c>
      <c r="E38" s="24">
        <v>405.80977589406893</v>
      </c>
      <c r="F38" s="24">
        <v>1870.2005030240693</v>
      </c>
      <c r="G38" s="24">
        <v>1574.1533577862854</v>
      </c>
      <c r="H38" s="24">
        <v>18.806753724053408</v>
      </c>
    </row>
    <row r="39" spans="2:8">
      <c r="B39" s="148" t="s">
        <v>4000</v>
      </c>
      <c r="C39" s="24">
        <v>293.19927810000002</v>
      </c>
      <c r="D39" s="24">
        <v>0</v>
      </c>
      <c r="E39" s="24">
        <v>20.350011684769612</v>
      </c>
      <c r="F39" s="24">
        <v>313.5492897847696</v>
      </c>
      <c r="G39" s="24">
        <v>344.92892613428444</v>
      </c>
      <c r="H39" s="24">
        <v>-9.0974209386250262</v>
      </c>
    </row>
    <row r="40" spans="2:8">
      <c r="B40" s="148" t="s">
        <v>3995</v>
      </c>
      <c r="C40" s="24">
        <v>125.43383913</v>
      </c>
      <c r="D40" s="24">
        <v>0</v>
      </c>
      <c r="E40" s="24">
        <v>1.1662617599999976</v>
      </c>
      <c r="F40" s="24">
        <v>129.57965145999967</v>
      </c>
      <c r="G40" s="24">
        <v>76.985012330000274</v>
      </c>
      <c r="H40" s="24"/>
    </row>
    <row r="41" spans="2:8">
      <c r="B41" s="21" t="s">
        <v>436</v>
      </c>
      <c r="C41" s="22">
        <v>81308.388205759969</v>
      </c>
      <c r="D41" s="22">
        <v>32854.458755760003</v>
      </c>
      <c r="E41" s="22">
        <v>15398.400504587709</v>
      </c>
      <c r="F41" s="22">
        <v>110468.22140476768</v>
      </c>
      <c r="G41" s="22">
        <v>105795.67600454776</v>
      </c>
      <c r="H41" s="22">
        <v>4.4165750214773158</v>
      </c>
    </row>
    <row r="42" spans="2:8">
      <c r="B42" s="461" t="s">
        <v>437</v>
      </c>
      <c r="C42" s="462">
        <v>1893.2605739400169</v>
      </c>
      <c r="D42" s="462">
        <v>5477.4055347899994</v>
      </c>
      <c r="E42" s="462">
        <v>216.15189741677023</v>
      </c>
      <c r="F42" s="462">
        <v>7586.8180061468011</v>
      </c>
      <c r="G42" s="462">
        <v>-3421.0952963563032</v>
      </c>
      <c r="H42" s="462"/>
    </row>
    <row r="43" spans="2:8">
      <c r="B43" s="148" t="s">
        <v>4001</v>
      </c>
      <c r="C43" s="463">
        <v>7.1308456367339054E-3</v>
      </c>
      <c r="D43" s="463">
        <v>2.0630299862578177E-2</v>
      </c>
      <c r="E43" s="464">
        <v>8.1412238536107825E-4</v>
      </c>
      <c r="F43" s="464">
        <v>2.8575267884673215E-2</v>
      </c>
      <c r="G43" s="464">
        <v>-1.4116818233880011E-2</v>
      </c>
      <c r="H43" s="141"/>
    </row>
    <row r="44" spans="2:8">
      <c r="B44" s="152" t="s">
        <v>769</v>
      </c>
      <c r="C44" s="24"/>
      <c r="D44" s="24"/>
      <c r="E44" s="24"/>
      <c r="F44" s="24"/>
      <c r="G44" s="24"/>
      <c r="H44" s="24"/>
    </row>
    <row r="45" spans="2:8">
      <c r="B45" s="148" t="s">
        <v>4002</v>
      </c>
      <c r="C45" s="24">
        <v>3225.6314751100144</v>
      </c>
      <c r="D45" s="24">
        <v>5572.0878211900017</v>
      </c>
      <c r="E45" s="24">
        <v>1829.5954703694151</v>
      </c>
      <c r="F45" s="24">
        <v>10627.314766669442</v>
      </c>
      <c r="G45" s="24">
        <v>2927.1622436668404</v>
      </c>
      <c r="H45" s="24"/>
    </row>
    <row r="46" spans="2:8">
      <c r="B46" s="148" t="s">
        <v>4003</v>
      </c>
      <c r="C46" s="24">
        <v>-1332.3709011699993</v>
      </c>
      <c r="D46" s="24">
        <v>-94.68228640000001</v>
      </c>
      <c r="E46" s="24">
        <v>-1613.4435729526449</v>
      </c>
      <c r="F46" s="24">
        <v>-3040.4967605226429</v>
      </c>
      <c r="G46" s="24">
        <v>-6348.2575400231526</v>
      </c>
      <c r="H46" s="24"/>
    </row>
    <row r="47" spans="2:8">
      <c r="B47" s="148" t="s">
        <v>4004</v>
      </c>
      <c r="C47" s="24">
        <v>8457.2294960500149</v>
      </c>
      <c r="D47" s="24">
        <v>5483.5322144699967</v>
      </c>
      <c r="E47" s="24">
        <v>493.9650856225544</v>
      </c>
      <c r="F47" s="24">
        <v>14323.578592442587</v>
      </c>
      <c r="G47" s="24">
        <v>3133.169388594164</v>
      </c>
      <c r="H47" s="24"/>
    </row>
    <row r="48" spans="2:8" ht="107.5" customHeight="1">
      <c r="B48" s="763" t="s">
        <v>4005</v>
      </c>
      <c r="C48" s="763"/>
      <c r="D48" s="763"/>
      <c r="E48" s="763"/>
      <c r="F48" s="763"/>
      <c r="G48" s="763"/>
      <c r="H48" s="763"/>
    </row>
    <row r="49" spans="2:11"/>
    <row r="50" spans="2:11" hidden="1"/>
    <row r="51" spans="2:11" hidden="1"/>
    <row r="52" spans="2:11" ht="54.75" hidden="1" customHeight="1"/>
    <row r="53" spans="2:11" hidden="1">
      <c r="B53" s="817"/>
      <c r="C53" s="817"/>
      <c r="D53" s="817"/>
      <c r="E53" s="817"/>
      <c r="F53" s="817"/>
      <c r="G53" s="817"/>
      <c r="H53" s="817"/>
      <c r="I53" s="817"/>
    </row>
    <row r="54" spans="2:11" hidden="1">
      <c r="B54" s="817"/>
      <c r="C54" s="817"/>
      <c r="D54" s="817"/>
      <c r="E54" s="817"/>
      <c r="F54" s="817"/>
      <c r="G54" s="817"/>
      <c r="H54" s="817"/>
    </row>
    <row r="55" spans="2:11" ht="20.25" hidden="1" customHeight="1">
      <c r="B55" s="817"/>
      <c r="C55" s="817"/>
      <c r="D55" s="817"/>
      <c r="E55" s="817"/>
      <c r="F55" s="817"/>
      <c r="G55" s="817"/>
      <c r="H55" s="817"/>
      <c r="I55" s="817"/>
    </row>
    <row r="56" spans="2:11" ht="12" hidden="1" customHeight="1">
      <c r="B56" s="817"/>
      <c r="C56" s="817"/>
      <c r="D56" s="817"/>
      <c r="E56" s="817"/>
      <c r="F56" s="817"/>
      <c r="G56" s="817"/>
      <c r="H56" s="817"/>
    </row>
    <row r="57" spans="2:11" hidden="1"/>
    <row r="58" spans="2:11" hidden="1"/>
    <row r="59" spans="2:11" hidden="1"/>
    <row r="60" spans="2:11" hidden="1">
      <c r="K60" s="291"/>
    </row>
    <row r="61" spans="2:11" hidden="1"/>
    <row r="62" spans="2:11" hidden="1"/>
  </sheetData>
  <mergeCells count="11">
    <mergeCell ref="B3:H3"/>
    <mergeCell ref="B54:H54"/>
    <mergeCell ref="B55:I55"/>
    <mergeCell ref="B56:H56"/>
    <mergeCell ref="B4:B5"/>
    <mergeCell ref="B53:I53"/>
    <mergeCell ref="C4:C5"/>
    <mergeCell ref="D4:D5"/>
    <mergeCell ref="E4:E5"/>
    <mergeCell ref="F4:H4"/>
    <mergeCell ref="B48:H48"/>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A53F-12E9-4927-8EEC-AD9C20228522}">
  <sheetPr codeName="Folha139">
    <tabColor rgb="FF0035BA"/>
  </sheetPr>
  <dimension ref="A1:K70"/>
  <sheetViews>
    <sheetView showGridLines="0" zoomScaleNormal="100" workbookViewId="0">
      <selection activeCell="H14" sqref="H14"/>
    </sheetView>
  </sheetViews>
  <sheetFormatPr baseColWidth="10" defaultColWidth="0" defaultRowHeight="0" customHeight="1" zeroHeight="1"/>
  <cols>
    <col min="1" max="1" width="7.6640625" bestFit="1" customWidth="1"/>
    <col min="2" max="2" width="39.1640625" customWidth="1"/>
    <col min="3" max="6" width="10.5" customWidth="1"/>
    <col min="7" max="7" width="12.5" customWidth="1"/>
    <col min="8" max="8" width="31.1640625" customWidth="1"/>
    <col min="9" max="10" width="9.1640625" hidden="1" customWidth="1"/>
  </cols>
  <sheetData>
    <row r="1" spans="1:11" ht="100" customHeight="1">
      <c r="A1" s="290" t="s">
        <v>50</v>
      </c>
    </row>
    <row r="2" spans="1:11" s="1" customFormat="1" ht="38.25" customHeight="1">
      <c r="B2" s="781" t="s">
        <v>4006</v>
      </c>
      <c r="C2" s="781"/>
      <c r="D2" s="781"/>
      <c r="E2" s="781"/>
      <c r="F2" s="781"/>
      <c r="G2" s="781"/>
      <c r="H2" s="9"/>
      <c r="I2" s="267"/>
      <c r="K2"/>
    </row>
    <row r="3" spans="1:11" s="10" customFormat="1" ht="11">
      <c r="B3" s="790" t="s">
        <v>51</v>
      </c>
      <c r="C3" s="790"/>
      <c r="D3" s="790"/>
      <c r="E3" s="790"/>
      <c r="F3" s="790"/>
      <c r="G3" s="790"/>
    </row>
    <row r="4" spans="1:11" s="10" customFormat="1" ht="19.5" customHeight="1">
      <c r="B4" s="794"/>
      <c r="C4" s="797" t="s">
        <v>3990</v>
      </c>
      <c r="D4" s="797" t="s">
        <v>3061</v>
      </c>
      <c r="E4" s="791" t="s">
        <v>4007</v>
      </c>
      <c r="F4" s="792"/>
      <c r="G4" s="793"/>
    </row>
    <row r="5" spans="1:11" s="10" customFormat="1" ht="30" customHeight="1">
      <c r="B5" s="762"/>
      <c r="C5" s="797"/>
      <c r="D5" s="797"/>
      <c r="E5" s="11">
        <v>2023</v>
      </c>
      <c r="F5" s="11">
        <v>2022</v>
      </c>
      <c r="G5" s="11" t="s">
        <v>3992</v>
      </c>
    </row>
    <row r="6" spans="1:11" s="10" customFormat="1" ht="14.5" customHeight="1">
      <c r="B6" s="21" t="s">
        <v>376</v>
      </c>
      <c r="C6" s="22">
        <v>77647.20469228999</v>
      </c>
      <c r="D6" s="22">
        <v>38331.016690730001</v>
      </c>
      <c r="E6" s="22">
        <v>103029.96086930999</v>
      </c>
      <c r="F6" s="22">
        <v>92386.493132869989</v>
      </c>
      <c r="G6" s="22">
        <v>11.520588535742551</v>
      </c>
    </row>
    <row r="7" spans="1:11" s="10" customFormat="1" ht="14.5" customHeight="1">
      <c r="B7" s="148" t="s">
        <v>3558</v>
      </c>
      <c r="C7" s="24">
        <v>59641.528153729989</v>
      </c>
      <c r="D7" s="24">
        <v>235.00856135999999</v>
      </c>
      <c r="E7" s="24">
        <v>59876.536715089991</v>
      </c>
      <c r="F7" s="24">
        <v>53114.011501970002</v>
      </c>
      <c r="G7" s="24">
        <v>12.732092760248708</v>
      </c>
    </row>
    <row r="8" spans="1:11" s="10" customFormat="1" ht="14.5" customHeight="1">
      <c r="B8" s="149" t="s">
        <v>3230</v>
      </c>
      <c r="C8" s="24">
        <v>27128.911549259999</v>
      </c>
      <c r="D8" s="24">
        <v>0</v>
      </c>
      <c r="E8" s="24">
        <v>27128.911549259999</v>
      </c>
      <c r="F8" s="24">
        <v>23382.912496970002</v>
      </c>
      <c r="G8" s="24">
        <v>16.020241502316747</v>
      </c>
    </row>
    <row r="9" spans="1:11" s="10" customFormat="1" ht="14.5" customHeight="1">
      <c r="B9" s="149" t="s">
        <v>3231</v>
      </c>
      <c r="C9" s="24">
        <v>32512.616604469993</v>
      </c>
      <c r="D9" s="24">
        <v>235.00856135999999</v>
      </c>
      <c r="E9" s="24">
        <v>32747.625165829992</v>
      </c>
      <c r="F9" s="24">
        <v>29731.099005000004</v>
      </c>
      <c r="G9" s="24">
        <v>10.146029786260797</v>
      </c>
    </row>
    <row r="10" spans="1:11" s="10" customFormat="1" ht="14.5" customHeight="1">
      <c r="B10" s="148" t="s">
        <v>3993</v>
      </c>
      <c r="C10" s="24">
        <v>4198.2775283299989</v>
      </c>
      <c r="D10" s="24">
        <v>25113.371414150002</v>
      </c>
      <c r="E10" s="24">
        <v>29311.648942480002</v>
      </c>
      <c r="F10" s="24">
        <v>26463.378324400001</v>
      </c>
      <c r="G10" s="24">
        <v>10.763065029583972</v>
      </c>
    </row>
    <row r="11" spans="1:11" s="10" customFormat="1" ht="14.5" customHeight="1">
      <c r="B11" s="148" t="s">
        <v>429</v>
      </c>
      <c r="C11" s="24">
        <v>3321.8167212900007</v>
      </c>
      <c r="D11" s="24">
        <v>11995.243680149999</v>
      </c>
      <c r="E11" s="24">
        <v>2698.3470955800003</v>
      </c>
      <c r="F11" s="24">
        <v>2610.7707499999997</v>
      </c>
      <c r="G11" s="24">
        <v>3.3544249559253969</v>
      </c>
    </row>
    <row r="12" spans="1:11" s="10" customFormat="1" ht="14.5" customHeight="1">
      <c r="B12" s="317" t="s">
        <v>3116</v>
      </c>
      <c r="C12" s="24">
        <v>1779.4986387100003</v>
      </c>
      <c r="D12" s="24">
        <v>11030.727475489999</v>
      </c>
      <c r="E12" s="24">
        <v>191.51280834000005</v>
      </c>
      <c r="F12" s="24">
        <v>203.16732042999999</v>
      </c>
      <c r="G12" s="24">
        <v>-5.7364107895567926</v>
      </c>
    </row>
    <row r="13" spans="1:11" s="10" customFormat="1" ht="14.5" customHeight="1">
      <c r="B13" s="317" t="s">
        <v>3994</v>
      </c>
      <c r="C13" s="24">
        <v>1542.3180825800002</v>
      </c>
      <c r="D13" s="24">
        <v>964.51620466000008</v>
      </c>
      <c r="E13" s="24">
        <v>2506.8342872400003</v>
      </c>
      <c r="F13" s="24">
        <v>2407.6034295699997</v>
      </c>
      <c r="G13" s="24">
        <v>4.1215615682904803</v>
      </c>
    </row>
    <row r="14" spans="1:11" s="10" customFormat="1" ht="14.5" customHeight="1">
      <c r="B14" s="148" t="s">
        <v>395</v>
      </c>
      <c r="C14" s="24">
        <v>10485.560570750002</v>
      </c>
      <c r="D14" s="24">
        <v>987.39303506999988</v>
      </c>
      <c r="E14" s="24">
        <v>11143.406397970002</v>
      </c>
      <c r="F14" s="24">
        <v>9939.5482987999985</v>
      </c>
      <c r="G14" s="24">
        <v>12.111798876366901</v>
      </c>
    </row>
    <row r="15" spans="1:11" s="10" customFormat="1" ht="14.5" customHeight="1">
      <c r="B15" s="148" t="s">
        <v>3995</v>
      </c>
      <c r="C15" s="24">
        <v>2.1718189999999978E-2</v>
      </c>
      <c r="D15" s="24">
        <v>0</v>
      </c>
      <c r="E15" s="24">
        <v>2.1718189999999978E-2</v>
      </c>
      <c r="F15" s="24">
        <v>258.78425770000155</v>
      </c>
      <c r="G15" s="24"/>
    </row>
    <row r="16" spans="1:11" s="10" customFormat="1" ht="14.5" customHeight="1">
      <c r="B16" s="21" t="s">
        <v>398</v>
      </c>
      <c r="C16" s="22">
        <v>5554.444087410001</v>
      </c>
      <c r="D16" s="22">
        <v>0.84759982</v>
      </c>
      <c r="E16" s="22">
        <v>5554.9416872299998</v>
      </c>
      <c r="F16" s="22">
        <v>1544.47007196</v>
      </c>
      <c r="G16" s="22">
        <v>259.66651527151549</v>
      </c>
    </row>
    <row r="17" spans="2:7" s="10" customFormat="1" ht="14.5" customHeight="1">
      <c r="B17" s="148" t="s">
        <v>3996</v>
      </c>
      <c r="C17" s="24">
        <v>156.50013945000003</v>
      </c>
      <c r="D17" s="24">
        <v>0.48255717999999997</v>
      </c>
      <c r="E17" s="24">
        <v>156.98269663000002</v>
      </c>
      <c r="F17" s="24">
        <v>141.00361279999998</v>
      </c>
      <c r="G17" s="24">
        <v>11.332393200920905</v>
      </c>
    </row>
    <row r="18" spans="2:7" s="10" customFormat="1" ht="14.5" customHeight="1">
      <c r="B18" s="148" t="s">
        <v>3234</v>
      </c>
      <c r="C18" s="24">
        <v>5348.6584245900003</v>
      </c>
      <c r="D18" s="24">
        <v>0.35</v>
      </c>
      <c r="E18" s="24">
        <v>5347.8540106999999</v>
      </c>
      <c r="F18" s="24">
        <v>1303.6507096600001</v>
      </c>
      <c r="G18" s="24">
        <v>310.22138607163822</v>
      </c>
    </row>
    <row r="19" spans="2:7" s="10" customFormat="1" ht="14.5" customHeight="1">
      <c r="B19" s="317" t="s">
        <v>3116</v>
      </c>
      <c r="C19" s="24">
        <v>7.8600985000000003</v>
      </c>
      <c r="D19" s="24">
        <v>0.35</v>
      </c>
      <c r="E19" s="24">
        <v>7.0556846100000001</v>
      </c>
      <c r="F19" s="24">
        <v>9.9266430899999989</v>
      </c>
      <c r="G19" s="24">
        <v>-28.921745790298171</v>
      </c>
    </row>
    <row r="20" spans="2:7" s="10" customFormat="1" ht="14.5" customHeight="1">
      <c r="B20" s="317" t="s">
        <v>72</v>
      </c>
      <c r="C20" s="24">
        <v>5340.79832609</v>
      </c>
      <c r="D20" s="24">
        <v>0</v>
      </c>
      <c r="E20" s="24">
        <v>5340.79832609</v>
      </c>
      <c r="F20" s="24">
        <v>1293.7240665700001</v>
      </c>
      <c r="G20" s="24">
        <v>312.82360466941373</v>
      </c>
    </row>
    <row r="21" spans="2:7" s="10" customFormat="1" ht="14.5" customHeight="1">
      <c r="B21" s="149" t="s">
        <v>401</v>
      </c>
      <c r="C21" s="24">
        <v>49.28552337</v>
      </c>
      <c r="D21" s="24">
        <v>1.5042639999999999E-2</v>
      </c>
      <c r="E21" s="24">
        <v>49.300566009999997</v>
      </c>
      <c r="F21" s="24">
        <v>97.676386889999989</v>
      </c>
      <c r="G21" s="24">
        <v>-49.526628103555147</v>
      </c>
    </row>
    <row r="22" spans="2:7" s="10" customFormat="1" ht="14.5" customHeight="1">
      <c r="B22" s="149" t="s">
        <v>3995</v>
      </c>
      <c r="C22" s="24">
        <v>0</v>
      </c>
      <c r="D22" s="24">
        <v>0</v>
      </c>
      <c r="E22" s="24">
        <v>0.80441388999999985</v>
      </c>
      <c r="F22" s="24">
        <v>2.1393626100000005</v>
      </c>
      <c r="G22" s="24"/>
    </row>
    <row r="23" spans="2:7" s="10" customFormat="1" ht="14.5" customHeight="1">
      <c r="B23" s="21" t="s">
        <v>3997</v>
      </c>
      <c r="C23" s="22">
        <v>83201.648779699986</v>
      </c>
      <c r="D23" s="22">
        <v>38331.864290550002</v>
      </c>
      <c r="E23" s="22">
        <v>108584.90255653999</v>
      </c>
      <c r="F23" s="22">
        <v>93930.963204829983</v>
      </c>
      <c r="G23" s="22">
        <v>15.600754907362111</v>
      </c>
    </row>
    <row r="24" spans="2:7" s="10" customFormat="1" ht="14.5" customHeight="1">
      <c r="B24" s="21" t="s">
        <v>3467</v>
      </c>
      <c r="C24" s="22">
        <v>74421.573217179975</v>
      </c>
      <c r="D24" s="22">
        <v>32758.928869539999</v>
      </c>
      <c r="E24" s="22">
        <v>94232.241573010004</v>
      </c>
      <c r="F24" s="22">
        <v>91513.395248030007</v>
      </c>
      <c r="G24" s="22">
        <v>2.9709818083036592</v>
      </c>
    </row>
    <row r="25" spans="2:7" s="10" customFormat="1" ht="14.5" customHeight="1">
      <c r="B25" s="148" t="s">
        <v>3998</v>
      </c>
      <c r="C25" s="24">
        <v>20284.18171741</v>
      </c>
      <c r="D25" s="24">
        <v>321.76637911</v>
      </c>
      <c r="E25" s="24">
        <v>20605.948096520002</v>
      </c>
      <c r="F25" s="24">
        <v>19319.72995932</v>
      </c>
      <c r="G25" s="24">
        <v>6.6575368284561289</v>
      </c>
    </row>
    <row r="26" spans="2:7" s="10" customFormat="1" ht="14.5" customHeight="1">
      <c r="B26" s="148" t="s">
        <v>3999</v>
      </c>
      <c r="C26" s="24">
        <v>13226.587311830002</v>
      </c>
      <c r="D26" s="24">
        <v>97.180642359999993</v>
      </c>
      <c r="E26" s="24">
        <v>13323.767954190002</v>
      </c>
      <c r="F26" s="24">
        <v>12552.161046270006</v>
      </c>
      <c r="G26" s="24">
        <v>6.1472036972413244</v>
      </c>
    </row>
    <row r="27" spans="2:7" s="10" customFormat="1" ht="14.5" customHeight="1">
      <c r="B27" s="148" t="s">
        <v>3464</v>
      </c>
      <c r="C27" s="24">
        <v>6563.9689221099998</v>
      </c>
      <c r="D27" s="24">
        <v>6.1266796799999996</v>
      </c>
      <c r="E27" s="24">
        <v>6492.0905957999994</v>
      </c>
      <c r="F27" s="24">
        <v>6402.3431462899998</v>
      </c>
      <c r="G27" s="24">
        <v>1.4017906797452118</v>
      </c>
    </row>
    <row r="28" spans="2:7" s="10" customFormat="1" ht="14.5" customHeight="1">
      <c r="B28" s="148" t="s">
        <v>429</v>
      </c>
      <c r="C28" s="24">
        <v>32558.060506569993</v>
      </c>
      <c r="D28" s="24">
        <v>31496.60596692</v>
      </c>
      <c r="E28" s="24">
        <v>51415.489018309992</v>
      </c>
      <c r="F28" s="24">
        <v>50680.174415189991</v>
      </c>
      <c r="G28" s="24">
        <v>1.4508920137015371</v>
      </c>
    </row>
    <row r="29" spans="2:7" s="10" customFormat="1" ht="14.5" customHeight="1">
      <c r="B29" s="317" t="s">
        <v>3116</v>
      </c>
      <c r="C29" s="24">
        <v>16042.509403119999</v>
      </c>
      <c r="D29" s="24">
        <v>1717.69783261</v>
      </c>
      <c r="E29" s="24">
        <v>5121.0297805499995</v>
      </c>
      <c r="F29" s="24">
        <v>4751.1142027199894</v>
      </c>
      <c r="G29" s="24">
        <v>7.7858700516656745</v>
      </c>
    </row>
    <row r="30" spans="2:7" s="10" customFormat="1" ht="14.5" customHeight="1">
      <c r="B30" s="317" t="s">
        <v>72</v>
      </c>
      <c r="C30" s="24">
        <v>16515.551103449994</v>
      </c>
      <c r="D30" s="24">
        <v>29778.908134310001</v>
      </c>
      <c r="E30" s="24">
        <v>46294.459237759991</v>
      </c>
      <c r="F30" s="24">
        <v>45929.060212470002</v>
      </c>
      <c r="G30" s="24">
        <v>0.79557261480996178</v>
      </c>
    </row>
    <row r="31" spans="2:7" s="10" customFormat="1" ht="14.5" customHeight="1">
      <c r="B31" s="148" t="s">
        <v>3066</v>
      </c>
      <c r="C31" s="24">
        <v>885.43024189999994</v>
      </c>
      <c r="D31" s="24">
        <v>831.42759566999996</v>
      </c>
      <c r="E31" s="24">
        <v>1453.8002917700001</v>
      </c>
      <c r="F31" s="24">
        <v>1526.4292766699998</v>
      </c>
      <c r="G31" s="24">
        <v>-4.7580969528076915</v>
      </c>
    </row>
    <row r="32" spans="2:7" ht="14.5" customHeight="1">
      <c r="B32" s="148" t="s">
        <v>428</v>
      </c>
      <c r="C32" s="24">
        <v>668.92948594999996</v>
      </c>
      <c r="D32" s="24">
        <v>5.8216057999999995</v>
      </c>
      <c r="E32" s="24">
        <v>674.75109175</v>
      </c>
      <c r="F32" s="24">
        <v>978.63219502000004</v>
      </c>
      <c r="G32" s="24">
        <v>-31.051615184578075</v>
      </c>
    </row>
    <row r="33" spans="2:7" ht="14.5" customHeight="1">
      <c r="B33" s="148" t="s">
        <v>3995</v>
      </c>
      <c r="C33" s="24">
        <v>234.41503140998941</v>
      </c>
      <c r="D33" s="24">
        <v>0</v>
      </c>
      <c r="E33" s="24">
        <v>266.39452466998921</v>
      </c>
      <c r="F33" s="24">
        <v>53.925209269997524</v>
      </c>
      <c r="G33" s="24"/>
    </row>
    <row r="34" spans="2:7" ht="14.5" customHeight="1">
      <c r="B34" s="21" t="s">
        <v>3866</v>
      </c>
      <c r="C34" s="22">
        <v>6886.8149885800003</v>
      </c>
      <c r="D34" s="22">
        <v>95.529886220000009</v>
      </c>
      <c r="E34" s="22">
        <v>6981.9948747999997</v>
      </c>
      <c r="F34" s="22">
        <v>5971.3978832599996</v>
      </c>
      <c r="G34" s="22">
        <v>16.923960039123685</v>
      </c>
    </row>
    <row r="35" spans="2:7" ht="14.5" customHeight="1">
      <c r="B35" s="148" t="s">
        <v>1164</v>
      </c>
      <c r="C35" s="24">
        <v>4204.0654130299999</v>
      </c>
      <c r="D35" s="24">
        <v>51.056749140000001</v>
      </c>
      <c r="E35" s="24">
        <v>4255.1221621699997</v>
      </c>
      <c r="F35" s="24">
        <v>3922.7078437099999</v>
      </c>
      <c r="G35" s="24">
        <v>8.4741033924568434</v>
      </c>
    </row>
    <row r="36" spans="2:7" ht="14.5" customHeight="1">
      <c r="B36" s="148" t="s">
        <v>3234</v>
      </c>
      <c r="C36" s="24">
        <v>2264.1164583200007</v>
      </c>
      <c r="D36" s="24">
        <v>44.473137080000001</v>
      </c>
      <c r="E36" s="24">
        <v>2308.2395954000003</v>
      </c>
      <c r="F36" s="24">
        <v>1644.8617762199997</v>
      </c>
      <c r="G36" s="24">
        <v>40.330307918303411</v>
      </c>
    </row>
    <row r="37" spans="2:7" ht="14.5" customHeight="1">
      <c r="B37" s="149" t="s">
        <v>3116</v>
      </c>
      <c r="C37" s="24">
        <v>844.19886827000005</v>
      </c>
      <c r="D37" s="24">
        <v>0</v>
      </c>
      <c r="E37" s="24">
        <v>843.84886827000003</v>
      </c>
      <c r="F37" s="24">
        <v>517.57389448000004</v>
      </c>
      <c r="G37" s="24">
        <v>63.039302652195076</v>
      </c>
    </row>
    <row r="38" spans="2:7" ht="14.5" customHeight="1">
      <c r="B38" s="149" t="s">
        <v>72</v>
      </c>
      <c r="C38" s="24">
        <v>1419.9175900500004</v>
      </c>
      <c r="D38" s="24">
        <v>44.473137080000001</v>
      </c>
      <c r="E38" s="24">
        <v>1464.3907271300004</v>
      </c>
      <c r="F38" s="24">
        <v>1127.2878817399996</v>
      </c>
      <c r="G38" s="24">
        <v>29.903882659474114</v>
      </c>
    </row>
    <row r="39" spans="2:7" ht="14.5" customHeight="1">
      <c r="B39" s="148" t="s">
        <v>4000</v>
      </c>
      <c r="C39" s="24">
        <v>293.19927810000002</v>
      </c>
      <c r="D39" s="24">
        <v>0</v>
      </c>
      <c r="E39" s="24">
        <v>293.19927810000002</v>
      </c>
      <c r="F39" s="24">
        <v>329.72049600999998</v>
      </c>
      <c r="G39" s="24">
        <v>-11.076417253992098</v>
      </c>
    </row>
    <row r="40" spans="2:7" ht="14.5" customHeight="1">
      <c r="B40" s="148" t="s">
        <v>3995</v>
      </c>
      <c r="C40" s="24">
        <v>125.43383913</v>
      </c>
      <c r="D40" s="24">
        <v>0</v>
      </c>
      <c r="E40" s="24">
        <v>125.43383913</v>
      </c>
      <c r="F40" s="24">
        <v>74.107767319999908</v>
      </c>
      <c r="G40" s="24"/>
    </row>
    <row r="41" spans="2:7" ht="14.5" customHeight="1">
      <c r="B41" s="21" t="s">
        <v>436</v>
      </c>
      <c r="C41" s="22">
        <v>81308.388205759969</v>
      </c>
      <c r="D41" s="22">
        <v>32854.458755760003</v>
      </c>
      <c r="E41" s="22">
        <v>101214.23644781001</v>
      </c>
      <c r="F41" s="22">
        <v>97484.793131290004</v>
      </c>
      <c r="G41" s="22">
        <v>3.8256667493742174</v>
      </c>
    </row>
    <row r="42" spans="2:7" ht="14.5" customHeight="1">
      <c r="B42" s="461" t="s">
        <v>437</v>
      </c>
      <c r="C42" s="462">
        <v>1893.2605739400169</v>
      </c>
      <c r="D42" s="462">
        <v>5477.4055347899994</v>
      </c>
      <c r="E42" s="462">
        <v>7370.6661087299872</v>
      </c>
      <c r="F42" s="462">
        <v>-3553.8299264600209</v>
      </c>
      <c r="G42" s="462"/>
    </row>
    <row r="43" spans="2:7" ht="14.5" customHeight="1">
      <c r="B43" s="148" t="s">
        <v>4001</v>
      </c>
      <c r="C43" s="463">
        <v>7.1308456367339054E-3</v>
      </c>
      <c r="D43" s="463">
        <v>2.0630299862578177E-2</v>
      </c>
      <c r="E43" s="464">
        <v>2.7761145499311971E-2</v>
      </c>
      <c r="F43" s="464">
        <v>-1.4664534822924225E-2</v>
      </c>
      <c r="G43" s="464"/>
    </row>
    <row r="44" spans="2:7" ht="14.5" customHeight="1">
      <c r="B44" s="152" t="s">
        <v>769</v>
      </c>
      <c r="C44" s="24"/>
      <c r="D44" s="24"/>
      <c r="E44" s="24"/>
      <c r="F44" s="24"/>
      <c r="G44" s="24"/>
    </row>
    <row r="45" spans="2:7" ht="14.5" customHeight="1">
      <c r="B45" s="148" t="s">
        <v>4002</v>
      </c>
      <c r="C45" s="24">
        <v>3225.6314751100144</v>
      </c>
      <c r="D45" s="24">
        <v>5572.0878211900017</v>
      </c>
      <c r="E45" s="24">
        <v>8797.7192962999834</v>
      </c>
      <c r="F45" s="24">
        <v>873.09788483998273</v>
      </c>
      <c r="G45" s="24"/>
    </row>
    <row r="46" spans="2:7" ht="14.5" customHeight="1">
      <c r="B46" s="148" t="s">
        <v>4003</v>
      </c>
      <c r="C46" s="24">
        <v>-1332.3709011699993</v>
      </c>
      <c r="D46" s="24">
        <v>-94.68228640000001</v>
      </c>
      <c r="E46" s="24">
        <v>-1427.0531875699999</v>
      </c>
      <c r="F46" s="24">
        <v>-4426.9278113</v>
      </c>
      <c r="G46" s="24"/>
    </row>
    <row r="47" spans="2:7" ht="14.5" customHeight="1">
      <c r="B47" s="148" t="s">
        <v>4004</v>
      </c>
      <c r="C47" s="24">
        <v>8457.2294960500149</v>
      </c>
      <c r="D47" s="24">
        <v>5483.5322144699967</v>
      </c>
      <c r="E47" s="24">
        <v>13862.75670452998</v>
      </c>
      <c r="F47" s="24">
        <v>2848.5132198299834</v>
      </c>
      <c r="G47" s="24"/>
    </row>
    <row r="48" spans="2:7" ht="32" customHeight="1">
      <c r="B48" s="763" t="s">
        <v>4008</v>
      </c>
      <c r="C48" s="763"/>
      <c r="D48" s="763"/>
      <c r="E48" s="763"/>
      <c r="F48" s="763"/>
      <c r="G48" s="763"/>
    </row>
    <row r="49" spans="2:7" ht="15"/>
    <row r="50" spans="2:7" ht="29.25" hidden="1" customHeight="1"/>
    <row r="51" spans="2:7" ht="15" hidden="1"/>
    <row r="52" spans="2:7" ht="14.5" hidden="1" customHeight="1"/>
    <row r="53" spans="2:7" ht="14.5" hidden="1" customHeight="1"/>
    <row r="54" spans="2:7" ht="14.5" hidden="1" customHeight="1">
      <c r="B54" s="817"/>
      <c r="C54" s="818"/>
      <c r="D54" s="818"/>
      <c r="E54" s="818"/>
      <c r="F54" s="818"/>
      <c r="G54" s="818"/>
    </row>
    <row r="55" spans="2:7" ht="14.5" hidden="1" customHeight="1"/>
    <row r="56" spans="2:7" ht="14.5" hidden="1" customHeight="1">
      <c r="B56" s="817"/>
      <c r="C56" s="818"/>
      <c r="D56" s="818"/>
      <c r="E56" s="818"/>
      <c r="F56" s="818"/>
      <c r="G56" s="818"/>
    </row>
    <row r="57" spans="2:7" ht="14.5" hidden="1" customHeight="1"/>
    <row r="58" spans="2:7" ht="14.5" hidden="1" customHeight="1"/>
    <row r="59" spans="2:7" ht="14.5" hidden="1" customHeight="1"/>
    <row r="60" spans="2:7" ht="14.5" hidden="1" customHeight="1"/>
    <row r="61" spans="2:7" ht="14.5" hidden="1" customHeight="1"/>
    <row r="62" spans="2:7" ht="14.5" hidden="1" customHeight="1"/>
    <row r="63" spans="2:7" ht="14.5" hidden="1" customHeight="1"/>
    <row r="64" spans="2:7" ht="14.5" hidden="1" customHeight="1"/>
    <row r="65" ht="14.5" hidden="1" customHeight="1"/>
    <row r="66" ht="14.5" hidden="1" customHeight="1"/>
    <row r="67" ht="14.5" hidden="1" customHeight="1"/>
    <row r="68" ht="14.5" hidden="1" customHeight="1"/>
    <row r="69" ht="14.5" hidden="1" customHeight="1"/>
    <row r="70" ht="14.5" hidden="1" customHeight="1"/>
  </sheetData>
  <mergeCells count="9">
    <mergeCell ref="B2:G2"/>
    <mergeCell ref="B3:G3"/>
    <mergeCell ref="B54:G54"/>
    <mergeCell ref="B56:G56"/>
    <mergeCell ref="B4:B5"/>
    <mergeCell ref="C4:C5"/>
    <mergeCell ref="D4:D5"/>
    <mergeCell ref="E4:G4"/>
    <mergeCell ref="B48:G48"/>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BA23-D559-468C-ADED-6F2D8D9FE2BD}">
  <sheetPr codeName="Folha140">
    <tabColor rgb="FF0035BA"/>
  </sheetPr>
  <dimension ref="A1:P25"/>
  <sheetViews>
    <sheetView showGridLines="0" zoomScaleNormal="100" workbookViewId="0">
      <selection activeCell="F4" sqref="F4"/>
    </sheetView>
  </sheetViews>
  <sheetFormatPr baseColWidth="10" defaultColWidth="0" defaultRowHeight="15" customHeight="1" zeroHeight="1"/>
  <cols>
    <col min="1" max="1" width="7.6640625" bestFit="1" customWidth="1"/>
    <col min="2" max="2" width="27.83203125" customWidth="1"/>
    <col min="3" max="5" width="13" customWidth="1"/>
    <col min="6" max="6" width="55.83203125" customWidth="1"/>
    <col min="7" max="7" width="49.6640625" hidden="1" customWidth="1"/>
    <col min="8" max="8" width="27.33203125" hidden="1" customWidth="1"/>
    <col min="9" max="14" width="9.1640625" hidden="1" customWidth="1"/>
    <col min="15" max="16" width="12.33203125" hidden="1" customWidth="1"/>
    <col min="17" max="16384" width="9.1640625" hidden="1"/>
  </cols>
  <sheetData>
    <row r="1" spans="1:10" ht="100" customHeight="1">
      <c r="A1" s="290" t="s">
        <v>50</v>
      </c>
    </row>
    <row r="2" spans="1:10" s="1" customFormat="1" ht="45" customHeight="1">
      <c r="B2" s="820" t="s">
        <v>4009</v>
      </c>
      <c r="C2" s="820"/>
      <c r="D2" s="820"/>
      <c r="E2" s="820"/>
      <c r="F2" s="57"/>
      <c r="G2" s="267"/>
      <c r="H2" s="267"/>
      <c r="J2"/>
    </row>
    <row r="3" spans="1:10" s="10" customFormat="1" ht="11">
      <c r="B3" s="790" t="s">
        <v>51</v>
      </c>
      <c r="C3" s="790"/>
      <c r="D3" s="790"/>
      <c r="E3" s="790"/>
    </row>
    <row r="4" spans="1:10" ht="30" customHeight="1">
      <c r="B4" s="11"/>
      <c r="C4" s="11" t="s">
        <v>3990</v>
      </c>
      <c r="D4" s="11" t="s">
        <v>3061</v>
      </c>
      <c r="E4" s="11" t="s">
        <v>4007</v>
      </c>
    </row>
    <row r="5" spans="1:10" ht="15.75" customHeight="1">
      <c r="B5" s="21" t="s">
        <v>4010</v>
      </c>
      <c r="C5" s="22"/>
      <c r="D5" s="22"/>
      <c r="E5" s="22"/>
    </row>
    <row r="6" spans="1:10" ht="15.75" customHeight="1">
      <c r="B6" s="148" t="s">
        <v>3997</v>
      </c>
      <c r="C6" s="24">
        <v>78127.444468000002</v>
      </c>
      <c r="D6" s="24">
        <v>36487.410513000003</v>
      </c>
      <c r="E6" s="24">
        <v>102588.522352</v>
      </c>
    </row>
    <row r="7" spans="1:10" ht="15.75" customHeight="1">
      <c r="B7" s="148" t="s">
        <v>436</v>
      </c>
      <c r="C7" s="24">
        <v>85207.051470000006</v>
      </c>
      <c r="D7" s="24">
        <v>32482.746326999997</v>
      </c>
      <c r="E7" s="24">
        <v>105663.46516799192</v>
      </c>
    </row>
    <row r="8" spans="1:10" ht="15.75" customHeight="1">
      <c r="B8" s="316" t="s">
        <v>437</v>
      </c>
      <c r="C8" s="22">
        <v>-7079.6070020000043</v>
      </c>
      <c r="D8" s="22">
        <v>4004.6641860000054</v>
      </c>
      <c r="E8" s="22">
        <v>-3074.9428159919189</v>
      </c>
    </row>
    <row r="9" spans="1:10" ht="15.75" customHeight="1">
      <c r="B9" s="465" t="s">
        <v>4001</v>
      </c>
      <c r="C9" s="365">
        <v>-2.6664889870358637E-2</v>
      </c>
      <c r="D9" s="365">
        <v>1.508331316375229E-2</v>
      </c>
      <c r="E9" s="365">
        <v>-1.1581576706575912E-2</v>
      </c>
    </row>
    <row r="10" spans="1:10" ht="15.75" customHeight="1">
      <c r="B10" s="21" t="s">
        <v>4011</v>
      </c>
      <c r="C10" s="22"/>
      <c r="D10" s="22"/>
      <c r="E10" s="22"/>
    </row>
    <row r="11" spans="1:10" ht="15.75" customHeight="1">
      <c r="B11" s="148" t="s">
        <v>3997</v>
      </c>
      <c r="C11" s="24">
        <v>83201.648779699986</v>
      </c>
      <c r="D11" s="24">
        <v>38331.864290550002</v>
      </c>
      <c r="E11" s="24">
        <v>108584.90255653999</v>
      </c>
    </row>
    <row r="12" spans="1:10" ht="15.75" customHeight="1">
      <c r="B12" s="148" t="s">
        <v>436</v>
      </c>
      <c r="C12" s="24">
        <v>81308.388205759969</v>
      </c>
      <c r="D12" s="24">
        <v>32854.458755760003</v>
      </c>
      <c r="E12" s="24">
        <v>101214.23644781001</v>
      </c>
    </row>
    <row r="13" spans="1:10">
      <c r="B13" s="316" t="s">
        <v>4012</v>
      </c>
      <c r="C13" s="22">
        <v>1893.2605739400169</v>
      </c>
      <c r="D13" s="22">
        <v>5477.4055347899994</v>
      </c>
      <c r="E13" s="22">
        <v>7370.6661087299872</v>
      </c>
    </row>
    <row r="14" spans="1:10">
      <c r="B14" s="465" t="s">
        <v>4001</v>
      </c>
      <c r="C14" s="365">
        <v>7.1308456367339054E-3</v>
      </c>
      <c r="D14" s="365">
        <v>2.0630299862578177E-2</v>
      </c>
      <c r="E14" s="365">
        <v>2.7761145499311971E-2</v>
      </c>
    </row>
    <row r="15" spans="1:10">
      <c r="B15" s="21" t="s">
        <v>4013</v>
      </c>
      <c r="C15" s="22"/>
      <c r="D15" s="22"/>
      <c r="E15" s="22"/>
    </row>
    <row r="16" spans="1:10">
      <c r="B16" s="148" t="s">
        <v>3997</v>
      </c>
      <c r="C16" s="24">
        <v>5074.2043116999848</v>
      </c>
      <c r="D16" s="24">
        <v>1844.4537775499994</v>
      </c>
      <c r="E16" s="24">
        <v>5996.3802045399934</v>
      </c>
    </row>
    <row r="17" spans="2:6">
      <c r="B17" s="148" t="s">
        <v>436</v>
      </c>
      <c r="C17" s="24">
        <v>-3898.6632642400364</v>
      </c>
      <c r="D17" s="24">
        <v>371.71242876000542</v>
      </c>
      <c r="E17" s="24">
        <v>-4449.2287201819126</v>
      </c>
    </row>
    <row r="18" spans="2:6">
      <c r="B18" s="316" t="s">
        <v>4012</v>
      </c>
      <c r="C18" s="22">
        <v>8972.8675759400212</v>
      </c>
      <c r="D18" s="22">
        <v>1472.7413487899939</v>
      </c>
      <c r="E18" s="22">
        <v>10445.608924721906</v>
      </c>
    </row>
    <row r="19" spans="2:6">
      <c r="B19" s="465" t="s">
        <v>4014</v>
      </c>
      <c r="C19" s="95">
        <v>3.3795735507092544</v>
      </c>
      <c r="D19" s="95">
        <v>0.55469866988258865</v>
      </c>
      <c r="E19" s="95">
        <v>3.9342722205887886</v>
      </c>
    </row>
    <row r="20" spans="2:6" ht="32.5" customHeight="1">
      <c r="B20" s="763" t="s">
        <v>4008</v>
      </c>
      <c r="C20" s="763"/>
      <c r="D20" s="763"/>
      <c r="E20" s="763"/>
    </row>
    <row r="21" spans="2:6">
      <c r="B21" s="819"/>
      <c r="C21" s="819"/>
      <c r="D21" s="819"/>
      <c r="E21" s="819"/>
      <c r="F21" s="819"/>
    </row>
    <row r="22" spans="2:6" hidden="1"/>
    <row r="23" spans="2:6" hidden="1"/>
    <row r="24" spans="2:6" hidden="1"/>
    <row r="25" spans="2:6" hidden="1"/>
  </sheetData>
  <mergeCells count="4">
    <mergeCell ref="B20:E20"/>
    <mergeCell ref="B21:F21"/>
    <mergeCell ref="B2:E2"/>
    <mergeCell ref="B3:E3"/>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D35D1-24FF-4667-8772-E8C037A8CEF7}">
  <sheetPr>
    <tabColor rgb="FF0035BA"/>
  </sheetPr>
  <dimension ref="A1:P34"/>
  <sheetViews>
    <sheetView showGridLines="0" workbookViewId="0">
      <selection activeCell="D13" sqref="D13"/>
    </sheetView>
  </sheetViews>
  <sheetFormatPr baseColWidth="10" defaultColWidth="0" defaultRowHeight="15" zeroHeight="1"/>
  <cols>
    <col min="1" max="1" width="9.1640625" customWidth="1"/>
    <col min="2" max="2" width="72.1640625" customWidth="1"/>
    <col min="3" max="3" width="9.1640625" customWidth="1"/>
    <col min="4" max="4" width="38" customWidth="1"/>
    <col min="5" max="16" width="0" hidden="1" customWidth="1"/>
    <col min="17" max="16384" width="9.1640625" hidden="1"/>
  </cols>
  <sheetData>
    <row r="1" spans="1:10" ht="100" customHeight="1">
      <c r="A1" s="290" t="s">
        <v>50</v>
      </c>
    </row>
    <row r="2" spans="1:10" s="1" customFormat="1" ht="40.5" customHeight="1">
      <c r="B2" s="820" t="s">
        <v>5864</v>
      </c>
      <c r="C2" s="820"/>
      <c r="D2" s="57"/>
      <c r="E2" s="57"/>
      <c r="F2" s="57"/>
      <c r="G2" s="267"/>
      <c r="H2" s="267"/>
      <c r="J2"/>
    </row>
    <row r="3" spans="1:10" s="10" customFormat="1" ht="11">
      <c r="B3" s="790" t="s">
        <v>51</v>
      </c>
      <c r="C3" s="790"/>
    </row>
    <row r="4" spans="1:10" ht="20" customHeight="1">
      <c r="B4" s="11" t="s">
        <v>4015</v>
      </c>
      <c r="C4" s="11" t="s">
        <v>56</v>
      </c>
    </row>
    <row r="5" spans="1:10">
      <c r="B5" s="43" t="s">
        <v>4016</v>
      </c>
      <c r="C5" s="24">
        <v>-483.55505666962</v>
      </c>
    </row>
    <row r="6" spans="1:10">
      <c r="B6" s="21" t="s">
        <v>4017</v>
      </c>
      <c r="C6" s="22">
        <v>-483.55505666962</v>
      </c>
    </row>
    <row r="7" spans="1:10">
      <c r="B7" s="73" t="s">
        <v>4018</v>
      </c>
      <c r="C7" s="22">
        <v>434.95414795999994</v>
      </c>
    </row>
    <row r="8" spans="1:10">
      <c r="B8" s="316" t="s">
        <v>4019</v>
      </c>
      <c r="C8" s="22">
        <v>3.3889159900000001</v>
      </c>
    </row>
    <row r="9" spans="1:10">
      <c r="B9" s="316" t="s">
        <v>4020</v>
      </c>
      <c r="C9" s="22">
        <v>1.26138526</v>
      </c>
    </row>
    <row r="10" spans="1:10">
      <c r="B10" s="316" t="s">
        <v>4021</v>
      </c>
      <c r="C10" s="22">
        <v>28.548203999999998</v>
      </c>
    </row>
    <row r="11" spans="1:10">
      <c r="B11" s="316" t="s">
        <v>704</v>
      </c>
      <c r="C11" s="22">
        <v>401.75564270999996</v>
      </c>
    </row>
    <row r="12" spans="1:10">
      <c r="B12" s="317" t="s">
        <v>4022</v>
      </c>
      <c r="C12" s="24">
        <v>380.07630663999993</v>
      </c>
    </row>
    <row r="13" spans="1:10">
      <c r="B13" s="317" t="s">
        <v>4023</v>
      </c>
      <c r="C13" s="24">
        <v>9.09812434</v>
      </c>
    </row>
    <row r="14" spans="1:10">
      <c r="B14" s="317" t="s">
        <v>4024</v>
      </c>
      <c r="C14" s="24">
        <v>6.4571533700000003</v>
      </c>
    </row>
    <row r="15" spans="1:10">
      <c r="B15" s="317" t="s">
        <v>4027</v>
      </c>
      <c r="C15" s="24">
        <v>6.1240583599999994</v>
      </c>
    </row>
    <row r="16" spans="1:10">
      <c r="B16" s="73" t="s">
        <v>4028</v>
      </c>
      <c r="C16" s="22">
        <v>3.3800382899999999</v>
      </c>
    </row>
    <row r="17" spans="2:3">
      <c r="B17" s="73" t="s">
        <v>69</v>
      </c>
      <c r="C17" s="22">
        <v>170.05711388000006</v>
      </c>
    </row>
    <row r="18" spans="2:3">
      <c r="B18" s="317" t="s">
        <v>4029</v>
      </c>
      <c r="C18" s="24">
        <v>92.71745087000005</v>
      </c>
    </row>
    <row r="19" spans="2:3">
      <c r="B19" s="317" t="s">
        <v>4030</v>
      </c>
      <c r="C19" s="24">
        <v>26.99978891999999</v>
      </c>
    </row>
    <row r="20" spans="2:3">
      <c r="B20" s="317" t="s">
        <v>4031</v>
      </c>
      <c r="C20" s="24">
        <v>21.28901703</v>
      </c>
    </row>
    <row r="21" spans="2:3">
      <c r="B21" s="317" t="s">
        <v>4032</v>
      </c>
      <c r="C21" s="24">
        <v>12.826781</v>
      </c>
    </row>
    <row r="22" spans="2:3">
      <c r="B22" s="317" t="s">
        <v>4033</v>
      </c>
      <c r="C22" s="24">
        <v>12.784765129999998</v>
      </c>
    </row>
    <row r="23" spans="2:3">
      <c r="B23" s="317" t="s">
        <v>4034</v>
      </c>
      <c r="C23" s="24">
        <v>3.4393109299999995</v>
      </c>
    </row>
    <row r="24" spans="2:3">
      <c r="B24" s="73" t="s">
        <v>704</v>
      </c>
      <c r="C24" s="22">
        <v>47.119254150000003</v>
      </c>
    </row>
    <row r="25" spans="2:3">
      <c r="B25" s="317" t="s">
        <v>68</v>
      </c>
      <c r="C25" s="24">
        <v>10.152905519999999</v>
      </c>
    </row>
    <row r="26" spans="2:3">
      <c r="B26" s="466" t="s">
        <v>4035</v>
      </c>
      <c r="C26" s="24">
        <v>4.503917600000003</v>
      </c>
    </row>
    <row r="27" spans="2:3">
      <c r="B27" s="317" t="s">
        <v>59</v>
      </c>
      <c r="C27" s="24">
        <v>32.462431029999998</v>
      </c>
    </row>
    <row r="28" spans="2:3">
      <c r="B28" s="73" t="s">
        <v>4036</v>
      </c>
      <c r="C28" s="22">
        <v>655.51055427999995</v>
      </c>
    </row>
    <row r="29" spans="2:3">
      <c r="B29" s="21" t="s">
        <v>4037</v>
      </c>
      <c r="C29" s="22">
        <v>117.55668004</v>
      </c>
    </row>
    <row r="30" spans="2:3">
      <c r="B30" s="148" t="s">
        <v>4038</v>
      </c>
      <c r="C30" s="24">
        <v>117.55668004</v>
      </c>
    </row>
    <row r="31" spans="2:3">
      <c r="B31" s="21" t="s">
        <v>4039</v>
      </c>
      <c r="C31" s="22">
        <v>117.55668004</v>
      </c>
    </row>
    <row r="32" spans="2:3">
      <c r="B32" s="13" t="s">
        <v>4040</v>
      </c>
      <c r="C32" s="19">
        <v>773.0672343199999</v>
      </c>
    </row>
    <row r="33" spans="2:3" ht="141" customHeight="1">
      <c r="B33" s="763" t="s">
        <v>5217</v>
      </c>
      <c r="C33" s="763"/>
    </row>
    <row r="34" spans="2:3"/>
  </sheetData>
  <mergeCells count="3">
    <mergeCell ref="B33:C33"/>
    <mergeCell ref="B2:C2"/>
    <mergeCell ref="B3:C3"/>
  </mergeCells>
  <conditionalFormatting sqref="C5 C12:C15 C18:C23 C25:C27">
    <cfRule type="cellIs" dxfId="55" priority="2" operator="equal">
      <formula>0</formula>
    </cfRule>
  </conditionalFormatting>
  <conditionalFormatting sqref="C30">
    <cfRule type="cellIs" dxfId="54" priority="1" operator="equal">
      <formula>0</formula>
    </cfRule>
  </conditionalFormatting>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07855-31D7-4FED-82BF-65285FC8DEE5}">
  <sheetPr codeName="Folha199">
    <tabColor rgb="FF0035BA"/>
  </sheetPr>
  <dimension ref="A1:J45"/>
  <sheetViews>
    <sheetView showGridLines="0" zoomScaleNormal="100" workbookViewId="0">
      <selection activeCell="B15" sqref="B15"/>
    </sheetView>
  </sheetViews>
  <sheetFormatPr baseColWidth="10" defaultColWidth="0" defaultRowHeight="15" customHeight="1" zeroHeight="1"/>
  <cols>
    <col min="1" max="1" width="7.6640625" bestFit="1" customWidth="1"/>
    <col min="2" max="2" width="81.1640625" customWidth="1"/>
    <col min="3" max="5" width="10.6640625" customWidth="1"/>
    <col min="6" max="6" width="19.1640625" customWidth="1"/>
    <col min="7" max="16384" width="9.1640625" hidden="1"/>
  </cols>
  <sheetData>
    <row r="1" spans="1:10" ht="100" customHeight="1">
      <c r="A1" s="290" t="s">
        <v>50</v>
      </c>
    </row>
    <row r="2" spans="1:10" s="1" customFormat="1" ht="17">
      <c r="B2" s="9" t="s">
        <v>4041</v>
      </c>
      <c r="C2" s="9"/>
      <c r="D2" s="9"/>
      <c r="E2" s="9"/>
      <c r="F2" s="9"/>
      <c r="G2" s="267"/>
      <c r="H2" s="267"/>
      <c r="J2"/>
    </row>
    <row r="3" spans="1:10">
      <c r="B3" s="790" t="s">
        <v>51</v>
      </c>
      <c r="C3" s="790"/>
      <c r="D3" s="790"/>
      <c r="E3" s="790"/>
    </row>
    <row r="4" spans="1:10" ht="20" customHeight="1">
      <c r="B4" s="11" t="s">
        <v>4042</v>
      </c>
      <c r="C4" s="11" t="s">
        <v>56</v>
      </c>
      <c r="D4" s="11" t="s">
        <v>3990</v>
      </c>
      <c r="E4" s="11" t="s">
        <v>4043</v>
      </c>
    </row>
    <row r="5" spans="1:10">
      <c r="B5" s="148" t="s">
        <v>4044</v>
      </c>
      <c r="C5" s="24">
        <v>660.84412784000006</v>
      </c>
      <c r="D5" s="24">
        <v>660.84412784000006</v>
      </c>
      <c r="E5" s="24"/>
    </row>
    <row r="6" spans="1:10">
      <c r="B6" s="148" t="s">
        <v>5705</v>
      </c>
      <c r="C6" s="24">
        <v>265.89999999999998</v>
      </c>
      <c r="D6" s="24">
        <v>265.89999999999998</v>
      </c>
      <c r="E6" s="24"/>
    </row>
    <row r="7" spans="1:10">
      <c r="B7" s="148" t="s">
        <v>4045</v>
      </c>
      <c r="C7" s="24">
        <v>242.61688894</v>
      </c>
      <c r="D7" s="24">
        <v>242.61688894</v>
      </c>
      <c r="E7" s="24"/>
    </row>
    <row r="8" spans="1:10">
      <c r="B8" s="148" t="s">
        <v>4046</v>
      </c>
      <c r="C8" s="24">
        <v>137.67123063999998</v>
      </c>
      <c r="D8" s="24">
        <v>137.67123063999998</v>
      </c>
      <c r="E8" s="24"/>
    </row>
    <row r="9" spans="1:10">
      <c r="B9" s="148" t="s">
        <v>4047</v>
      </c>
      <c r="C9" s="24">
        <v>31.664383050000001</v>
      </c>
      <c r="D9" s="24">
        <v>31.664383050000001</v>
      </c>
      <c r="E9" s="24"/>
    </row>
    <row r="10" spans="1:10">
      <c r="B10" s="148" t="s">
        <v>4048</v>
      </c>
      <c r="C10" s="24">
        <v>26.817278420000001</v>
      </c>
      <c r="D10" s="24">
        <v>26.817278420000001</v>
      </c>
      <c r="E10" s="24"/>
    </row>
    <row r="11" spans="1:10">
      <c r="B11" s="148" t="s">
        <v>65</v>
      </c>
      <c r="C11" s="24">
        <v>6.0903499999999999</v>
      </c>
      <c r="D11" s="24">
        <v>6.0903499999999999</v>
      </c>
      <c r="E11" s="24"/>
    </row>
    <row r="12" spans="1:10">
      <c r="B12" s="13" t="s">
        <v>4049</v>
      </c>
      <c r="C12" s="19">
        <v>1371.60425889</v>
      </c>
      <c r="D12" s="19">
        <v>1371.60425889</v>
      </c>
      <c r="E12" s="19">
        <v>0</v>
      </c>
    </row>
    <row r="13" spans="1:10">
      <c r="B13" s="148" t="s">
        <v>4050</v>
      </c>
      <c r="C13" s="24">
        <v>346.63903409</v>
      </c>
      <c r="D13" s="24">
        <v>0</v>
      </c>
      <c r="E13" s="24">
        <v>346.63903409</v>
      </c>
    </row>
    <row r="14" spans="1:10">
      <c r="B14" s="148" t="s">
        <v>484</v>
      </c>
      <c r="C14" s="24">
        <v>268.75261061999998</v>
      </c>
      <c r="D14" s="24"/>
      <c r="E14" s="24">
        <v>268.75261061999998</v>
      </c>
    </row>
    <row r="15" spans="1:10">
      <c r="B15" s="148" t="s">
        <v>4051</v>
      </c>
      <c r="C15" s="24">
        <v>201.61186035</v>
      </c>
      <c r="D15" s="24">
        <v>201.61186035</v>
      </c>
      <c r="E15" s="24">
        <v>0</v>
      </c>
    </row>
    <row r="16" spans="1:10">
      <c r="B16" s="148" t="s">
        <v>486</v>
      </c>
      <c r="C16" s="24">
        <v>199.29812555999993</v>
      </c>
      <c r="D16" s="24"/>
      <c r="E16" s="24">
        <v>199.29812555999993</v>
      </c>
    </row>
    <row r="17" spans="2:5">
      <c r="B17" s="148" t="s">
        <v>4052</v>
      </c>
      <c r="C17" s="24">
        <v>52.521094159999997</v>
      </c>
      <c r="D17" s="24">
        <v>52.521094159999997</v>
      </c>
      <c r="E17" s="24">
        <v>0</v>
      </c>
    </row>
    <row r="18" spans="2:5">
      <c r="B18" s="148" t="s">
        <v>4053</v>
      </c>
      <c r="C18" s="24">
        <v>50</v>
      </c>
      <c r="D18" s="24">
        <v>50</v>
      </c>
      <c r="E18" s="24">
        <v>0</v>
      </c>
    </row>
    <row r="19" spans="2:5">
      <c r="B19" s="148" t="s">
        <v>4054</v>
      </c>
      <c r="C19" s="24">
        <v>33.896196730000007</v>
      </c>
      <c r="D19" s="24">
        <v>33.896196730000007</v>
      </c>
      <c r="E19" s="24">
        <v>0</v>
      </c>
    </row>
    <row r="20" spans="2:5">
      <c r="B20" s="148" t="s">
        <v>66</v>
      </c>
      <c r="C20" s="24">
        <v>27.428092079999999</v>
      </c>
      <c r="D20" s="24">
        <v>0</v>
      </c>
      <c r="E20" s="24">
        <v>27.428092079999999</v>
      </c>
    </row>
    <row r="21" spans="2:5">
      <c r="B21" s="148" t="s">
        <v>481</v>
      </c>
      <c r="C21" s="24">
        <v>16.241487559999999</v>
      </c>
      <c r="D21" s="24">
        <v>10.836129869999999</v>
      </c>
      <c r="E21" s="24">
        <v>5.4053576900000007</v>
      </c>
    </row>
    <row r="22" spans="2:5">
      <c r="B22" s="148" t="s">
        <v>489</v>
      </c>
      <c r="C22" s="24">
        <v>12.9693</v>
      </c>
      <c r="D22" s="24"/>
      <c r="E22" s="24">
        <v>12.9693</v>
      </c>
    </row>
    <row r="23" spans="2:5">
      <c r="B23" s="148" t="s">
        <v>4055</v>
      </c>
      <c r="C23" s="24">
        <v>11.868795</v>
      </c>
      <c r="D23" s="24">
        <v>11.868795</v>
      </c>
      <c r="E23" s="24">
        <v>0</v>
      </c>
    </row>
    <row r="24" spans="2:5">
      <c r="B24" s="148" t="s">
        <v>4056</v>
      </c>
      <c r="C24" s="24">
        <v>2.8218920699999996</v>
      </c>
      <c r="D24" s="24">
        <v>0</v>
      </c>
      <c r="E24" s="24">
        <v>2.8218920699999996</v>
      </c>
    </row>
    <row r="25" spans="2:5">
      <c r="B25" s="148" t="s">
        <v>5706</v>
      </c>
      <c r="C25" s="24">
        <v>1.80384487</v>
      </c>
      <c r="D25" s="24">
        <v>1.80384487</v>
      </c>
      <c r="E25" s="24"/>
    </row>
    <row r="26" spans="2:5">
      <c r="B26" s="148" t="s">
        <v>4057</v>
      </c>
      <c r="C26" s="24">
        <v>7.5727635700000002</v>
      </c>
      <c r="D26" s="24">
        <v>7.5727635700000002</v>
      </c>
      <c r="E26" s="24">
        <v>0</v>
      </c>
    </row>
    <row r="27" spans="2:5">
      <c r="B27" s="21" t="s">
        <v>4058</v>
      </c>
      <c r="C27" s="26">
        <v>1233.42509666</v>
      </c>
      <c r="D27" s="26">
        <v>370.11068454999992</v>
      </c>
      <c r="E27" s="26">
        <v>863.31441210999992</v>
      </c>
    </row>
    <row r="28" spans="2:5">
      <c r="B28" s="13" t="s">
        <v>4040</v>
      </c>
      <c r="C28" s="19">
        <v>1233.42509666</v>
      </c>
      <c r="D28" s="19">
        <v>370.11068454999992</v>
      </c>
      <c r="E28" s="19">
        <v>863.31441210999992</v>
      </c>
    </row>
    <row r="29" spans="2:5" ht="24" customHeight="1">
      <c r="B29" s="763" t="s">
        <v>5735</v>
      </c>
      <c r="C29" s="763"/>
      <c r="D29" s="763"/>
      <c r="E29" s="763"/>
    </row>
    <row r="30" spans="2:5"/>
    <row r="31" spans="2:5" hidden="1"/>
    <row r="32" spans="2:5" hidden="1"/>
    <row r="33" spans="2:7" hidden="1"/>
    <row r="34" spans="2:7" hidden="1"/>
    <row r="35" spans="2:7" ht="54.75" hidden="1" customHeight="1"/>
    <row r="36" spans="2:7" hidden="1">
      <c r="B36" s="817"/>
      <c r="C36" s="817"/>
      <c r="D36" s="817"/>
      <c r="E36" s="817"/>
    </row>
    <row r="37" spans="2:7" hidden="1">
      <c r="B37" s="817"/>
      <c r="C37" s="817"/>
      <c r="D37" s="817"/>
    </row>
    <row r="38" spans="2:7" ht="20.25" hidden="1" customHeight="1">
      <c r="B38" s="817"/>
      <c r="C38" s="817"/>
      <c r="D38" s="817"/>
      <c r="E38" s="817"/>
    </row>
    <row r="39" spans="2:7" ht="12" hidden="1" customHeight="1">
      <c r="B39" s="817" t="s">
        <v>2965</v>
      </c>
      <c r="C39" s="817"/>
      <c r="D39" s="817"/>
    </row>
    <row r="40" spans="2:7" hidden="1"/>
    <row r="41" spans="2:7" hidden="1"/>
    <row r="42" spans="2:7" hidden="1"/>
    <row r="43" spans="2:7" hidden="1">
      <c r="G43" s="291"/>
    </row>
    <row r="44" spans="2:7" hidden="1"/>
    <row r="45" spans="2:7" hidden="1"/>
  </sheetData>
  <mergeCells count="6">
    <mergeCell ref="B3:E3"/>
    <mergeCell ref="B29:E29"/>
    <mergeCell ref="B37:D37"/>
    <mergeCell ref="B38:E38"/>
    <mergeCell ref="B39:D39"/>
    <mergeCell ref="B36:E36"/>
  </mergeCells>
  <conditionalFormatting sqref="C5:E11 C13:E27">
    <cfRule type="cellIs" dxfId="53" priority="1" operator="equal">
      <formula>0</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2BF43-D134-44D0-97EF-5AC1B79F55C6}">
  <sheetPr>
    <tabColor rgb="FF0035BA"/>
  </sheetPr>
  <dimension ref="A1:K144"/>
  <sheetViews>
    <sheetView showGridLines="0" workbookViewId="0">
      <selection activeCell="B3" sqref="B3:F3"/>
    </sheetView>
  </sheetViews>
  <sheetFormatPr baseColWidth="10" defaultColWidth="0" defaultRowHeight="15" zeroHeight="1"/>
  <cols>
    <col min="1" max="1" width="9.1640625" customWidth="1"/>
    <col min="2" max="2" width="65.1640625" bestFit="1" customWidth="1"/>
    <col min="3" max="5" width="9.1640625" customWidth="1"/>
    <col min="6" max="6" width="11.1640625" customWidth="1"/>
    <col min="7" max="7" width="6.5" customWidth="1"/>
    <col min="8" max="8" width="24.5" bestFit="1" customWidth="1"/>
    <col min="9" max="9" width="6.5" customWidth="1"/>
    <col min="10" max="10" width="10.83203125" customWidth="1"/>
    <col min="11" max="11" width="9.1640625" customWidth="1"/>
    <col min="12" max="16384" width="9.1640625" hidden="1"/>
  </cols>
  <sheetData>
    <row r="1" spans="1:10" ht="100" customHeight="1">
      <c r="A1" s="290" t="s">
        <v>50</v>
      </c>
    </row>
    <row r="2" spans="1:10" s="1" customFormat="1" ht="17">
      <c r="B2" s="9" t="s">
        <v>4250</v>
      </c>
      <c r="C2" s="9"/>
      <c r="D2" s="9"/>
      <c r="E2" s="9"/>
      <c r="F2" s="9"/>
      <c r="G2" s="267"/>
      <c r="H2" s="267"/>
      <c r="J2"/>
    </row>
    <row r="3" spans="1:10">
      <c r="B3" s="790" t="s">
        <v>51</v>
      </c>
      <c r="C3" s="790"/>
      <c r="D3" s="790"/>
      <c r="E3" s="790"/>
      <c r="F3" s="790"/>
    </row>
    <row r="4" spans="1:10">
      <c r="B4" s="11" t="s">
        <v>3400</v>
      </c>
      <c r="C4" s="11">
        <v>2022</v>
      </c>
      <c r="D4" s="11">
        <v>2023</v>
      </c>
      <c r="E4" s="11">
        <v>2024</v>
      </c>
      <c r="F4" s="11" t="s">
        <v>4059</v>
      </c>
      <c r="H4" s="11" t="s">
        <v>4060</v>
      </c>
      <c r="I4" s="467"/>
      <c r="J4" s="11" t="s">
        <v>4061</v>
      </c>
    </row>
    <row r="5" spans="1:10">
      <c r="B5" s="21" t="s">
        <v>56</v>
      </c>
      <c r="C5" s="468">
        <v>1273272891.8672998</v>
      </c>
      <c r="D5" s="468">
        <v>1493901686.2458003</v>
      </c>
      <c r="E5" s="468">
        <v>4280939324.5167894</v>
      </c>
      <c r="F5" s="468">
        <v>16369573840.373089</v>
      </c>
      <c r="H5" s="469" t="s">
        <v>137</v>
      </c>
      <c r="I5" s="470"/>
      <c r="J5" s="469" t="s">
        <v>137</v>
      </c>
    </row>
    <row r="6" spans="1:10">
      <c r="B6" s="484" t="s">
        <v>4062</v>
      </c>
      <c r="C6" s="485">
        <v>406844149.59740007</v>
      </c>
      <c r="D6" s="485">
        <v>367261583.20920008</v>
      </c>
      <c r="E6" s="485">
        <v>1105785829.4405615</v>
      </c>
      <c r="F6" s="485">
        <v>4915861928.8909912</v>
      </c>
      <c r="G6" s="471"/>
      <c r="H6" s="486" t="s">
        <v>137</v>
      </c>
      <c r="I6" s="476"/>
      <c r="J6" s="486" t="s">
        <v>137</v>
      </c>
    </row>
    <row r="7" spans="1:10">
      <c r="B7" s="73" t="s">
        <v>4063</v>
      </c>
      <c r="C7" s="468">
        <v>27801809.57</v>
      </c>
      <c r="D7" s="468">
        <v>16794269.84</v>
      </c>
      <c r="E7" s="468">
        <v>63876162.755899996</v>
      </c>
      <c r="F7" s="468">
        <v>237211758.68769997</v>
      </c>
      <c r="G7" s="471"/>
      <c r="H7" s="472" t="s">
        <v>137</v>
      </c>
      <c r="I7" s="473"/>
      <c r="J7" s="472" t="s">
        <v>137</v>
      </c>
    </row>
    <row r="8" spans="1:10">
      <c r="B8" s="474" t="s">
        <v>4064</v>
      </c>
      <c r="C8" s="475">
        <v>26774555.350000001</v>
      </c>
      <c r="D8" s="475">
        <v>12380387.060000001</v>
      </c>
      <c r="E8" s="475">
        <v>41676260.755899996</v>
      </c>
      <c r="F8" s="475">
        <v>167495358.68769997</v>
      </c>
      <c r="H8" s="469" t="s">
        <v>3308</v>
      </c>
      <c r="I8" s="469"/>
      <c r="J8" s="469" t="s">
        <v>4065</v>
      </c>
    </row>
    <row r="9" spans="1:10">
      <c r="B9" s="474" t="s">
        <v>4066</v>
      </c>
      <c r="C9" s="475">
        <v>786502</v>
      </c>
      <c r="D9" s="475">
        <v>884944</v>
      </c>
      <c r="E9" s="475">
        <v>18691778</v>
      </c>
      <c r="F9" s="475">
        <v>57416400</v>
      </c>
      <c r="H9" s="469" t="s">
        <v>4067</v>
      </c>
      <c r="I9" s="469"/>
      <c r="J9" s="469" t="s">
        <v>4065</v>
      </c>
    </row>
    <row r="10" spans="1:10">
      <c r="B10" s="474" t="s">
        <v>4068</v>
      </c>
      <c r="C10" s="475">
        <v>240752.22</v>
      </c>
      <c r="D10" s="475">
        <v>3528938.7799999989</v>
      </c>
      <c r="E10" s="475">
        <v>3508124</v>
      </c>
      <c r="F10" s="475">
        <v>12300000</v>
      </c>
      <c r="H10" s="469" t="s">
        <v>3308</v>
      </c>
      <c r="I10" s="469"/>
      <c r="J10" s="469" t="s">
        <v>4065</v>
      </c>
    </row>
    <row r="11" spans="1:10">
      <c r="B11" s="73" t="s">
        <v>4069</v>
      </c>
      <c r="C11" s="468">
        <v>311980939.42000002</v>
      </c>
      <c r="D11" s="468">
        <v>246446504.57000005</v>
      </c>
      <c r="E11" s="468">
        <v>525521343.62766671</v>
      </c>
      <c r="F11" s="468">
        <v>3402632659.1009998</v>
      </c>
      <c r="G11" s="471"/>
      <c r="H11" s="476" t="s">
        <v>137</v>
      </c>
      <c r="I11" s="476"/>
      <c r="J11" s="472" t="s">
        <v>137</v>
      </c>
    </row>
    <row r="12" spans="1:10">
      <c r="B12" s="477" t="s">
        <v>4070</v>
      </c>
      <c r="C12" s="475">
        <v>310406630.99000001</v>
      </c>
      <c r="D12" s="475">
        <v>235998959.49000004</v>
      </c>
      <c r="E12" s="475">
        <v>391608742.14766669</v>
      </c>
      <c r="F12" s="475">
        <v>3131865844.3509998</v>
      </c>
      <c r="H12" s="478" t="s">
        <v>4071</v>
      </c>
      <c r="I12" s="470"/>
      <c r="J12" s="478" t="s">
        <v>137</v>
      </c>
    </row>
    <row r="13" spans="1:10">
      <c r="B13" s="474" t="s">
        <v>4072</v>
      </c>
      <c r="C13" s="475">
        <v>148495863.38</v>
      </c>
      <c r="D13" s="475">
        <v>110808949.81</v>
      </c>
      <c r="E13" s="475">
        <v>154228470</v>
      </c>
      <c r="F13" s="475">
        <v>991987552.39999998</v>
      </c>
      <c r="H13" s="469" t="s">
        <v>4073</v>
      </c>
      <c r="I13" s="470"/>
      <c r="J13" s="469" t="s">
        <v>137</v>
      </c>
    </row>
    <row r="14" spans="1:10">
      <c r="B14" s="474" t="s">
        <v>4074</v>
      </c>
      <c r="C14" s="475">
        <v>1100000</v>
      </c>
      <c r="D14" s="475">
        <v>645750</v>
      </c>
      <c r="E14" s="475">
        <v>57356698.060000002</v>
      </c>
      <c r="F14" s="475">
        <v>460960000</v>
      </c>
      <c r="H14" s="469" t="s">
        <v>4075</v>
      </c>
      <c r="I14" s="470"/>
      <c r="J14" s="469" t="s">
        <v>137</v>
      </c>
    </row>
    <row r="15" spans="1:10">
      <c r="B15" s="474" t="s">
        <v>4076</v>
      </c>
      <c r="C15" s="475">
        <v>1020670.23</v>
      </c>
      <c r="D15" s="475">
        <v>8233599.3600000003</v>
      </c>
      <c r="E15" s="475">
        <v>80365834.579999998</v>
      </c>
      <c r="F15" s="475">
        <v>177604296</v>
      </c>
      <c r="H15" s="469" t="s">
        <v>4075</v>
      </c>
      <c r="I15" s="470"/>
      <c r="J15" s="469" t="s">
        <v>4065</v>
      </c>
    </row>
    <row r="16" spans="1:10">
      <c r="B16" s="474" t="s">
        <v>4077</v>
      </c>
      <c r="C16" s="475">
        <v>0</v>
      </c>
      <c r="D16" s="475">
        <v>0</v>
      </c>
      <c r="E16" s="475">
        <v>11607264</v>
      </c>
      <c r="F16" s="475">
        <v>17261820</v>
      </c>
      <c r="H16" s="469" t="s">
        <v>4078</v>
      </c>
      <c r="I16" s="470"/>
      <c r="J16" s="469" t="s">
        <v>4065</v>
      </c>
    </row>
    <row r="17" spans="2:10">
      <c r="B17" s="474" t="s">
        <v>4079</v>
      </c>
      <c r="C17" s="475">
        <v>0</v>
      </c>
      <c r="D17" s="475">
        <v>2213945.7199999997</v>
      </c>
      <c r="E17" s="475">
        <v>0</v>
      </c>
      <c r="F17" s="475">
        <v>10699770</v>
      </c>
      <c r="H17" s="469" t="s">
        <v>4080</v>
      </c>
      <c r="I17" s="470"/>
      <c r="J17" s="469" t="s">
        <v>137</v>
      </c>
    </row>
    <row r="18" spans="2:10">
      <c r="B18" s="474" t="s">
        <v>4081</v>
      </c>
      <c r="C18" s="475">
        <v>553638.19999999995</v>
      </c>
      <c r="D18" s="475">
        <v>0</v>
      </c>
      <c r="E18" s="475">
        <v>4939824.4800000004</v>
      </c>
      <c r="F18" s="475">
        <v>6836833.2299999995</v>
      </c>
      <c r="H18" s="469" t="s">
        <v>4082</v>
      </c>
      <c r="I18" s="470"/>
      <c r="J18" s="469"/>
    </row>
    <row r="19" spans="2:10">
      <c r="B19" s="474" t="s">
        <v>4083</v>
      </c>
      <c r="C19" s="475">
        <v>0</v>
      </c>
      <c r="D19" s="475">
        <v>0</v>
      </c>
      <c r="E19" s="475">
        <v>21798741.420000002</v>
      </c>
      <c r="F19" s="475">
        <v>34369304.520000003</v>
      </c>
      <c r="H19" s="469" t="s">
        <v>4084</v>
      </c>
      <c r="I19" s="470"/>
      <c r="J19" s="469" t="s">
        <v>137</v>
      </c>
    </row>
    <row r="20" spans="2:10">
      <c r="B20" s="474" t="s">
        <v>4085</v>
      </c>
      <c r="C20" s="475">
        <v>0</v>
      </c>
      <c r="D20" s="475">
        <v>0</v>
      </c>
      <c r="E20" s="475">
        <v>15200937</v>
      </c>
      <c r="F20" s="475">
        <v>23994791</v>
      </c>
      <c r="H20" s="469" t="s">
        <v>4086</v>
      </c>
      <c r="I20" s="470"/>
      <c r="J20" s="469" t="s">
        <v>137</v>
      </c>
    </row>
    <row r="21" spans="2:10">
      <c r="B21" s="73" t="s">
        <v>4087</v>
      </c>
      <c r="C21" s="479">
        <v>5212041.8273999998</v>
      </c>
      <c r="D21" s="479">
        <v>890162.83000000019</v>
      </c>
      <c r="E21" s="479">
        <v>52728624.01336588</v>
      </c>
      <c r="F21" s="479">
        <v>200490000</v>
      </c>
      <c r="G21" s="471"/>
      <c r="H21" s="476" t="s">
        <v>137</v>
      </c>
      <c r="I21" s="476"/>
      <c r="J21" s="472" t="s">
        <v>137</v>
      </c>
    </row>
    <row r="22" spans="2:10">
      <c r="B22" s="474" t="s">
        <v>4088</v>
      </c>
      <c r="C22" s="475">
        <v>5212041.8273999998</v>
      </c>
      <c r="D22" s="475">
        <v>890162.83000000019</v>
      </c>
      <c r="E22" s="475">
        <v>52728624.01336588</v>
      </c>
      <c r="F22" s="475">
        <v>200490000</v>
      </c>
      <c r="H22" s="469" t="s">
        <v>3346</v>
      </c>
      <c r="I22" s="469"/>
      <c r="J22" s="469" t="s">
        <v>4065</v>
      </c>
    </row>
    <row r="23" spans="2:10">
      <c r="B23" s="73" t="s">
        <v>4089</v>
      </c>
      <c r="C23" s="479">
        <v>61849358.780000001</v>
      </c>
      <c r="D23" s="479">
        <v>103130645.96920002</v>
      </c>
      <c r="E23" s="479">
        <v>463659699.04362899</v>
      </c>
      <c r="F23" s="479">
        <v>1075527511.1022921</v>
      </c>
      <c r="G23" s="471"/>
      <c r="H23" s="476" t="s">
        <v>137</v>
      </c>
      <c r="I23" s="476"/>
      <c r="J23" s="472" t="s">
        <v>137</v>
      </c>
    </row>
    <row r="24" spans="2:10">
      <c r="B24" s="474" t="s">
        <v>4090</v>
      </c>
      <c r="C24" s="475">
        <v>15152289</v>
      </c>
      <c r="D24" s="475">
        <v>14622303</v>
      </c>
      <c r="E24" s="475">
        <v>128431913.037829</v>
      </c>
      <c r="F24" s="475">
        <v>369000000.00075805</v>
      </c>
      <c r="H24" s="469" t="s">
        <v>4091</v>
      </c>
      <c r="I24" s="469"/>
      <c r="J24" s="469" t="s">
        <v>4065</v>
      </c>
    </row>
    <row r="25" spans="2:10">
      <c r="B25" s="474" t="s">
        <v>4092</v>
      </c>
      <c r="C25" s="475">
        <v>29443975.890000001</v>
      </c>
      <c r="D25" s="475">
        <v>37189637.370000005</v>
      </c>
      <c r="E25" s="475">
        <v>171512822.685</v>
      </c>
      <c r="F25" s="475">
        <v>297370169.42000008</v>
      </c>
      <c r="H25" s="469" t="s">
        <v>4093</v>
      </c>
      <c r="I25" s="469"/>
      <c r="J25" s="469" t="s">
        <v>137</v>
      </c>
    </row>
    <row r="26" spans="2:10">
      <c r="B26" s="474" t="s">
        <v>4094</v>
      </c>
      <c r="C26" s="475">
        <v>0</v>
      </c>
      <c r="D26" s="475">
        <v>4500000</v>
      </c>
      <c r="E26" s="475">
        <v>78500000</v>
      </c>
      <c r="F26" s="475">
        <v>148000000</v>
      </c>
      <c r="H26" s="469" t="s">
        <v>4095</v>
      </c>
      <c r="I26" s="469"/>
      <c r="J26" s="469" t="s">
        <v>137</v>
      </c>
    </row>
    <row r="27" spans="2:10">
      <c r="B27" s="474" t="s">
        <v>4096</v>
      </c>
      <c r="C27" s="475">
        <v>265483.2</v>
      </c>
      <c r="D27" s="475">
        <v>695119</v>
      </c>
      <c r="E27" s="475">
        <v>27167352.300000001</v>
      </c>
      <c r="F27" s="475">
        <v>87998953.900000006</v>
      </c>
      <c r="H27" s="469" t="s">
        <v>4095</v>
      </c>
      <c r="I27" s="469"/>
      <c r="J27" s="469" t="s">
        <v>137</v>
      </c>
    </row>
    <row r="28" spans="2:10">
      <c r="B28" s="474" t="s">
        <v>4097</v>
      </c>
      <c r="C28" s="475">
        <v>0</v>
      </c>
      <c r="D28" s="475">
        <v>14464800</v>
      </c>
      <c r="E28" s="475">
        <v>7195500</v>
      </c>
      <c r="F28" s="475">
        <v>21660300</v>
      </c>
      <c r="H28" s="469" t="s">
        <v>4095</v>
      </c>
      <c r="I28" s="469"/>
      <c r="J28" s="469" t="s">
        <v>137</v>
      </c>
    </row>
    <row r="29" spans="2:10">
      <c r="B29" s="474" t="s">
        <v>4098</v>
      </c>
      <c r="C29" s="475">
        <v>11492081.689999999</v>
      </c>
      <c r="D29" s="475">
        <v>1097032.98</v>
      </c>
      <c r="E29" s="475">
        <v>3892457.6400000025</v>
      </c>
      <c r="F29" s="475">
        <v>42456476.781534076</v>
      </c>
      <c r="H29" s="469" t="s">
        <v>4099</v>
      </c>
      <c r="I29" s="469"/>
      <c r="J29" s="469" t="s">
        <v>137</v>
      </c>
    </row>
    <row r="30" spans="2:10">
      <c r="B30" s="474" t="s">
        <v>4100</v>
      </c>
      <c r="C30" s="475">
        <v>3646647</v>
      </c>
      <c r="D30" s="475">
        <v>8150975</v>
      </c>
      <c r="E30" s="475">
        <v>16124237</v>
      </c>
      <c r="F30" s="475">
        <v>28814294</v>
      </c>
      <c r="H30" s="469" t="s">
        <v>4101</v>
      </c>
      <c r="I30" s="469"/>
      <c r="J30" s="469" t="s">
        <v>137</v>
      </c>
    </row>
    <row r="31" spans="2:10">
      <c r="B31" s="474" t="s">
        <v>4102</v>
      </c>
      <c r="C31" s="475">
        <v>0</v>
      </c>
      <c r="D31" s="475">
        <v>2910778.6192000001</v>
      </c>
      <c r="E31" s="475">
        <v>24593251.380800001</v>
      </c>
      <c r="F31" s="475">
        <v>27504030</v>
      </c>
      <c r="H31" s="469" t="s">
        <v>4103</v>
      </c>
      <c r="I31" s="469"/>
      <c r="J31" s="469" t="s">
        <v>137</v>
      </c>
    </row>
    <row r="32" spans="2:10">
      <c r="B32" s="474" t="s">
        <v>4104</v>
      </c>
      <c r="C32" s="475">
        <v>1811982</v>
      </c>
      <c r="D32" s="475">
        <v>0</v>
      </c>
      <c r="E32" s="475">
        <v>0</v>
      </c>
      <c r="F32" s="475">
        <v>26700461</v>
      </c>
      <c r="H32" s="469" t="s">
        <v>4105</v>
      </c>
      <c r="I32" s="469"/>
      <c r="J32" s="469" t="s">
        <v>137</v>
      </c>
    </row>
    <row r="33" spans="2:10">
      <c r="B33" s="474" t="s">
        <v>4106</v>
      </c>
      <c r="C33" s="475">
        <v>36900</v>
      </c>
      <c r="D33" s="475">
        <v>19500000</v>
      </c>
      <c r="E33" s="475">
        <v>6242165</v>
      </c>
      <c r="F33" s="475">
        <v>26022826</v>
      </c>
      <c r="H33" s="469" t="s">
        <v>4107</v>
      </c>
      <c r="I33" s="469"/>
      <c r="J33" s="469" t="s">
        <v>137</v>
      </c>
    </row>
    <row r="34" spans="2:10">
      <c r="B34" s="484" t="s">
        <v>4108</v>
      </c>
      <c r="C34" s="485">
        <v>470684040.99949998</v>
      </c>
      <c r="D34" s="485">
        <v>697460806.00469995</v>
      </c>
      <c r="E34" s="485">
        <v>1619882691.3646946</v>
      </c>
      <c r="F34" s="485">
        <v>6384302753.2912245</v>
      </c>
      <c r="G34" s="471"/>
      <c r="H34" s="486" t="s">
        <v>137</v>
      </c>
      <c r="I34" s="476"/>
      <c r="J34" s="486" t="s">
        <v>137</v>
      </c>
    </row>
    <row r="35" spans="2:10">
      <c r="B35" s="73" t="s">
        <v>4109</v>
      </c>
      <c r="C35" s="479">
        <v>432519524.31949997</v>
      </c>
      <c r="D35" s="479">
        <v>640277485.67470002</v>
      </c>
      <c r="E35" s="479">
        <v>1348327108.3246949</v>
      </c>
      <c r="F35" s="479">
        <v>5527774013.6463242</v>
      </c>
      <c r="G35" s="471"/>
      <c r="H35" s="476" t="s">
        <v>137</v>
      </c>
      <c r="I35" s="476"/>
      <c r="J35" s="472" t="s">
        <v>137</v>
      </c>
    </row>
    <row r="36" spans="2:10">
      <c r="B36" s="477" t="s">
        <v>4110</v>
      </c>
      <c r="C36" s="475">
        <v>247817787.79934999</v>
      </c>
      <c r="D36" s="475">
        <v>279938613.20969993</v>
      </c>
      <c r="E36" s="475">
        <v>536591972.09991395</v>
      </c>
      <c r="F36" s="475">
        <v>1881326720.9220998</v>
      </c>
      <c r="H36" s="469" t="s">
        <v>137</v>
      </c>
      <c r="I36" s="469"/>
      <c r="J36" s="469" t="s">
        <v>137</v>
      </c>
    </row>
    <row r="37" spans="2:10">
      <c r="B37" s="480" t="s">
        <v>4111</v>
      </c>
      <c r="C37" s="475">
        <v>98347686.800600007</v>
      </c>
      <c r="D37" s="475">
        <v>86595213.766399994</v>
      </c>
      <c r="E37" s="475">
        <v>138191798.96080002</v>
      </c>
      <c r="F37" s="475">
        <v>637032688.03710008</v>
      </c>
      <c r="H37" s="469" t="s">
        <v>4112</v>
      </c>
      <c r="I37" s="470"/>
      <c r="J37" s="469" t="s">
        <v>137</v>
      </c>
    </row>
    <row r="38" spans="2:10">
      <c r="B38" s="480" t="s">
        <v>4113</v>
      </c>
      <c r="C38" s="475">
        <v>98861132.734999999</v>
      </c>
      <c r="D38" s="475">
        <v>105368275.54409997</v>
      </c>
      <c r="E38" s="475">
        <v>169430110.67609999</v>
      </c>
      <c r="F38" s="475">
        <v>486519988.06519991</v>
      </c>
      <c r="H38" s="469" t="s">
        <v>4112</v>
      </c>
      <c r="I38" s="469"/>
      <c r="J38" s="469" t="s">
        <v>137</v>
      </c>
    </row>
    <row r="39" spans="2:10">
      <c r="B39" s="481" t="s">
        <v>4114</v>
      </c>
      <c r="C39" s="475">
        <v>39227254.353749998</v>
      </c>
      <c r="D39" s="475">
        <v>41740435.869199999</v>
      </c>
      <c r="E39" s="475">
        <v>75556791.053013995</v>
      </c>
      <c r="F39" s="475">
        <v>387456772.25980002</v>
      </c>
      <c r="H39" s="469" t="s">
        <v>4112</v>
      </c>
      <c r="I39" s="469"/>
      <c r="J39" s="469" t="s">
        <v>137</v>
      </c>
    </row>
    <row r="40" spans="2:10">
      <c r="B40" s="481" t="s">
        <v>4115</v>
      </c>
      <c r="C40" s="475">
        <v>11381713.91</v>
      </c>
      <c r="D40" s="475">
        <v>46234688.029999994</v>
      </c>
      <c r="E40" s="475">
        <v>153413271.41</v>
      </c>
      <c r="F40" s="475">
        <v>370317272.55999994</v>
      </c>
      <c r="H40" s="469" t="s">
        <v>4112</v>
      </c>
      <c r="I40" s="469"/>
      <c r="J40" s="469" t="s">
        <v>137</v>
      </c>
    </row>
    <row r="41" spans="2:10">
      <c r="B41" s="477" t="s">
        <v>4116</v>
      </c>
      <c r="C41" s="475">
        <v>152944420.24014997</v>
      </c>
      <c r="D41" s="475">
        <v>282886270.01499999</v>
      </c>
      <c r="E41" s="475">
        <v>574743616.18288088</v>
      </c>
      <c r="F41" s="475">
        <v>2301437135.6330247</v>
      </c>
      <c r="H41" s="469" t="s">
        <v>137</v>
      </c>
      <c r="I41" s="469"/>
      <c r="J41" s="469" t="s">
        <v>137</v>
      </c>
    </row>
    <row r="42" spans="2:10">
      <c r="B42" s="480" t="s">
        <v>4117</v>
      </c>
      <c r="C42" s="475">
        <v>98359784.409999996</v>
      </c>
      <c r="D42" s="475">
        <v>157149555.16</v>
      </c>
      <c r="E42" s="475">
        <v>181090337.81605193</v>
      </c>
      <c r="F42" s="475">
        <v>535098572.93412411</v>
      </c>
      <c r="H42" s="469" t="s">
        <v>4118</v>
      </c>
      <c r="I42" s="469"/>
      <c r="J42" s="469" t="s">
        <v>137</v>
      </c>
    </row>
    <row r="43" spans="2:10">
      <c r="B43" s="480" t="s">
        <v>4119</v>
      </c>
      <c r="C43" s="475">
        <v>4173837.1</v>
      </c>
      <c r="D43" s="475">
        <v>17912766.039999999</v>
      </c>
      <c r="E43" s="475">
        <v>122871756.81356803</v>
      </c>
      <c r="F43" s="475">
        <v>448811669.23230034</v>
      </c>
      <c r="H43" s="469" t="s">
        <v>4118</v>
      </c>
      <c r="I43" s="469"/>
      <c r="J43" s="469" t="s">
        <v>4065</v>
      </c>
    </row>
    <row r="44" spans="2:10">
      <c r="B44" s="480" t="s">
        <v>4120</v>
      </c>
      <c r="C44" s="475">
        <v>1227188.46</v>
      </c>
      <c r="D44" s="475">
        <v>8955177.3900000006</v>
      </c>
      <c r="E44" s="475">
        <v>45983387.315874994</v>
      </c>
      <c r="F44" s="475">
        <v>76137250.956</v>
      </c>
      <c r="H44" s="469" t="s">
        <v>4118</v>
      </c>
      <c r="I44" s="469"/>
      <c r="J44" s="469" t="s">
        <v>4065</v>
      </c>
    </row>
    <row r="45" spans="2:10">
      <c r="B45" s="480" t="s">
        <v>4121</v>
      </c>
      <c r="C45" s="475">
        <v>37925462.420000002</v>
      </c>
      <c r="D45" s="475">
        <v>78367869.150000006</v>
      </c>
      <c r="E45" s="475">
        <v>101195537.45840001</v>
      </c>
      <c r="F45" s="475">
        <v>334950378.19999999</v>
      </c>
      <c r="H45" s="469" t="s">
        <v>4122</v>
      </c>
      <c r="I45" s="469"/>
      <c r="J45" s="469" t="s">
        <v>137</v>
      </c>
    </row>
    <row r="46" spans="2:10">
      <c r="B46" s="480" t="s">
        <v>4123</v>
      </c>
      <c r="C46" s="482">
        <v>1180184.06</v>
      </c>
      <c r="D46" s="482">
        <v>481786.66000000003</v>
      </c>
      <c r="E46" s="482">
        <v>71357821.760400012</v>
      </c>
      <c r="F46" s="482">
        <v>409027917</v>
      </c>
      <c r="H46" s="469" t="s">
        <v>4122</v>
      </c>
      <c r="I46" s="469"/>
      <c r="J46" s="469" t="s">
        <v>4065</v>
      </c>
    </row>
    <row r="47" spans="2:10">
      <c r="B47" s="480" t="s">
        <v>4124</v>
      </c>
      <c r="C47" s="475">
        <v>513842.1</v>
      </c>
      <c r="D47" s="475">
        <v>503662.31000000006</v>
      </c>
      <c r="E47" s="475">
        <v>11128484.4</v>
      </c>
      <c r="F47" s="475">
        <v>403913270.59000003</v>
      </c>
      <c r="H47" s="469" t="s">
        <v>4122</v>
      </c>
      <c r="I47" s="469"/>
      <c r="J47" s="469" t="s">
        <v>4065</v>
      </c>
    </row>
    <row r="48" spans="2:10">
      <c r="B48" s="480" t="s">
        <v>4125</v>
      </c>
      <c r="C48" s="475">
        <v>9564121.6901500002</v>
      </c>
      <c r="D48" s="475">
        <v>19515453.304999996</v>
      </c>
      <c r="E48" s="475">
        <v>41116290.618585996</v>
      </c>
      <c r="F48" s="475">
        <v>93498076.720600009</v>
      </c>
      <c r="H48" s="469" t="s">
        <v>4126</v>
      </c>
      <c r="I48" s="469"/>
      <c r="J48" s="469" t="s">
        <v>137</v>
      </c>
    </row>
    <row r="49" spans="2:10">
      <c r="B49" s="477" t="s">
        <v>4127</v>
      </c>
      <c r="C49" s="475">
        <v>31757316.280000001</v>
      </c>
      <c r="D49" s="475">
        <v>77452602.450000003</v>
      </c>
      <c r="E49" s="475">
        <v>236991520.04189998</v>
      </c>
      <c r="F49" s="475">
        <v>1345010157.0911999</v>
      </c>
      <c r="H49" s="469" t="s">
        <v>137</v>
      </c>
      <c r="I49" s="469"/>
      <c r="J49" s="469" t="s">
        <v>137</v>
      </c>
    </row>
    <row r="50" spans="2:10">
      <c r="B50" s="480" t="s">
        <v>4128</v>
      </c>
      <c r="C50" s="475">
        <v>5100000</v>
      </c>
      <c r="D50" s="475">
        <v>16800000</v>
      </c>
      <c r="E50" s="475">
        <v>98700000</v>
      </c>
      <c r="F50" s="475">
        <v>977140672.01999998</v>
      </c>
      <c r="H50" s="469" t="s">
        <v>4129</v>
      </c>
      <c r="I50" s="469"/>
      <c r="J50" s="469" t="s">
        <v>137</v>
      </c>
    </row>
    <row r="51" spans="2:10">
      <c r="B51" s="480" t="s">
        <v>4130</v>
      </c>
      <c r="C51" s="475">
        <v>571549.66999999993</v>
      </c>
      <c r="D51" s="475">
        <v>1843042.01</v>
      </c>
      <c r="E51" s="475">
        <v>40951016.323200002</v>
      </c>
      <c r="F51" s="475">
        <v>155594137</v>
      </c>
      <c r="H51" s="469" t="s">
        <v>4122</v>
      </c>
      <c r="I51" s="469"/>
      <c r="J51" s="469" t="s">
        <v>137</v>
      </c>
    </row>
    <row r="52" spans="2:10">
      <c r="B52" s="480" t="s">
        <v>4131</v>
      </c>
      <c r="C52" s="475">
        <v>10850576</v>
      </c>
      <c r="D52" s="475">
        <v>25803988</v>
      </c>
      <c r="E52" s="475">
        <v>42819409</v>
      </c>
      <c r="F52" s="475">
        <v>96895124.090000004</v>
      </c>
      <c r="H52" s="469" t="s">
        <v>4132</v>
      </c>
      <c r="I52" s="469"/>
      <c r="J52" s="469" t="s">
        <v>137</v>
      </c>
    </row>
    <row r="53" spans="2:10">
      <c r="B53" s="480" t="s">
        <v>4133</v>
      </c>
      <c r="C53" s="475">
        <v>14377806.609999999</v>
      </c>
      <c r="D53" s="475">
        <v>30115954.440000001</v>
      </c>
      <c r="E53" s="475">
        <v>7074076.7187000029</v>
      </c>
      <c r="F53" s="475">
        <v>56603685.981200002</v>
      </c>
      <c r="H53" s="469" t="s">
        <v>4118</v>
      </c>
      <c r="I53" s="469"/>
      <c r="J53" s="469" t="s">
        <v>137</v>
      </c>
    </row>
    <row r="54" spans="2:10">
      <c r="B54" s="480" t="s">
        <v>4134</v>
      </c>
      <c r="C54" s="475">
        <v>857384</v>
      </c>
      <c r="D54" s="475">
        <v>2889618</v>
      </c>
      <c r="E54" s="475">
        <v>47447018</v>
      </c>
      <c r="F54" s="475">
        <v>58776538</v>
      </c>
      <c r="H54" s="469" t="s">
        <v>4135</v>
      </c>
      <c r="I54" s="469"/>
      <c r="J54" s="469" t="s">
        <v>137</v>
      </c>
    </row>
    <row r="55" spans="2:10">
      <c r="B55" s="73" t="s">
        <v>4136</v>
      </c>
      <c r="C55" s="479">
        <v>1251879.78</v>
      </c>
      <c r="D55" s="479">
        <v>14528063.310000001</v>
      </c>
      <c r="E55" s="479">
        <v>82855647.975000009</v>
      </c>
      <c r="F55" s="479">
        <v>305999475.06</v>
      </c>
      <c r="G55" s="471"/>
      <c r="H55" s="476" t="s">
        <v>137</v>
      </c>
      <c r="I55" s="476"/>
      <c r="J55" s="476" t="s">
        <v>137</v>
      </c>
    </row>
    <row r="56" spans="2:10">
      <c r="B56" s="480" t="s">
        <v>4137</v>
      </c>
      <c r="C56" s="475">
        <v>1251879.78</v>
      </c>
      <c r="D56" s="475">
        <v>14528063.310000001</v>
      </c>
      <c r="E56" s="475">
        <v>82855647.975000009</v>
      </c>
      <c r="F56" s="475">
        <v>305999475.06</v>
      </c>
      <c r="H56" s="469" t="s">
        <v>4138</v>
      </c>
      <c r="I56" s="469"/>
      <c r="J56" s="469" t="s">
        <v>137</v>
      </c>
    </row>
    <row r="57" spans="2:10">
      <c r="B57" s="73" t="s">
        <v>4139</v>
      </c>
      <c r="C57" s="479">
        <v>7834668.25</v>
      </c>
      <c r="D57" s="479">
        <v>4994836.5</v>
      </c>
      <c r="E57" s="479">
        <v>73994860</v>
      </c>
      <c r="F57" s="479">
        <v>143814100</v>
      </c>
      <c r="G57" s="471"/>
      <c r="H57" s="476" t="s">
        <v>137</v>
      </c>
      <c r="I57" s="476"/>
      <c r="J57" s="476" t="s">
        <v>137</v>
      </c>
    </row>
    <row r="58" spans="2:10">
      <c r="B58" s="480" t="s">
        <v>4140</v>
      </c>
      <c r="C58" s="475">
        <v>2105717.25</v>
      </c>
      <c r="D58" s="475">
        <v>4907198.5</v>
      </c>
      <c r="E58" s="475">
        <v>43740188</v>
      </c>
      <c r="F58" s="475">
        <v>91475100</v>
      </c>
      <c r="H58" s="469" t="s">
        <v>4141</v>
      </c>
      <c r="I58" s="469"/>
      <c r="J58" s="469" t="s">
        <v>4065</v>
      </c>
    </row>
    <row r="59" spans="2:10">
      <c r="B59" s="480" t="s">
        <v>4142</v>
      </c>
      <c r="C59" s="475">
        <v>1832636</v>
      </c>
      <c r="D59" s="475">
        <v>87638</v>
      </c>
      <c r="E59" s="475">
        <v>30254672</v>
      </c>
      <c r="F59" s="475">
        <v>36039000</v>
      </c>
      <c r="H59" s="469" t="s">
        <v>4143</v>
      </c>
      <c r="I59" s="469"/>
      <c r="J59" s="469" t="s">
        <v>137</v>
      </c>
    </row>
    <row r="60" spans="2:10">
      <c r="B60" s="480" t="s">
        <v>4144</v>
      </c>
      <c r="C60" s="482">
        <v>3896315</v>
      </c>
      <c r="D60" s="482">
        <v>0</v>
      </c>
      <c r="E60" s="482">
        <v>0</v>
      </c>
      <c r="F60" s="482">
        <v>16300000</v>
      </c>
      <c r="H60" s="469" t="s">
        <v>4145</v>
      </c>
      <c r="I60" s="469"/>
      <c r="J60" s="469" t="s">
        <v>137</v>
      </c>
    </row>
    <row r="61" spans="2:10">
      <c r="B61" s="73" t="s">
        <v>4146</v>
      </c>
      <c r="C61" s="479">
        <v>12827018.060000001</v>
      </c>
      <c r="D61" s="479">
        <v>25646766.5</v>
      </c>
      <c r="E61" s="479">
        <v>36508760.319999993</v>
      </c>
      <c r="F61" s="479">
        <v>201704746.00490001</v>
      </c>
      <c r="G61" s="471"/>
      <c r="H61" s="476" t="s">
        <v>137</v>
      </c>
      <c r="I61" s="476"/>
      <c r="J61" s="476" t="s">
        <v>137</v>
      </c>
    </row>
    <row r="62" spans="2:10">
      <c r="B62" s="480" t="s">
        <v>4147</v>
      </c>
      <c r="C62" s="475">
        <v>6136504.0600000005</v>
      </c>
      <c r="D62" s="475">
        <v>19389685.5</v>
      </c>
      <c r="E62" s="475">
        <v>36508760.319999993</v>
      </c>
      <c r="F62" s="475">
        <v>182690310.00490001</v>
      </c>
      <c r="H62" s="469" t="s">
        <v>4148</v>
      </c>
      <c r="I62" s="469"/>
      <c r="J62" s="469" t="s">
        <v>4065</v>
      </c>
    </row>
    <row r="63" spans="2:10">
      <c r="B63" s="480" t="s">
        <v>4149</v>
      </c>
      <c r="C63" s="475">
        <v>6690514</v>
      </c>
      <c r="D63" s="475">
        <v>6257081</v>
      </c>
      <c r="E63" s="475">
        <v>0</v>
      </c>
      <c r="F63" s="475">
        <v>19014436</v>
      </c>
      <c r="H63" s="469" t="s">
        <v>4150</v>
      </c>
      <c r="I63" s="469"/>
      <c r="J63" s="469" t="s">
        <v>4065</v>
      </c>
    </row>
    <row r="64" spans="2:10">
      <c r="B64" s="73" t="s">
        <v>4151</v>
      </c>
      <c r="C64" s="479">
        <v>0</v>
      </c>
      <c r="D64" s="479">
        <v>0</v>
      </c>
      <c r="E64" s="479">
        <v>13250000</v>
      </c>
      <c r="F64" s="479">
        <v>45000000</v>
      </c>
      <c r="G64" s="471"/>
      <c r="H64" s="476" t="s">
        <v>137</v>
      </c>
      <c r="I64" s="476"/>
      <c r="J64" s="476" t="s">
        <v>137</v>
      </c>
    </row>
    <row r="65" spans="2:10">
      <c r="B65" s="480" t="s">
        <v>4152</v>
      </c>
      <c r="C65" s="482">
        <v>0</v>
      </c>
      <c r="D65" s="482">
        <v>0</v>
      </c>
      <c r="E65" s="482">
        <v>13250000</v>
      </c>
      <c r="F65" s="482">
        <v>45000000</v>
      </c>
      <c r="H65" s="469" t="s">
        <v>327</v>
      </c>
      <c r="I65" s="469"/>
      <c r="J65" s="469" t="s">
        <v>137</v>
      </c>
    </row>
    <row r="66" spans="2:10">
      <c r="B66" s="73" t="s">
        <v>4153</v>
      </c>
      <c r="C66" s="468">
        <v>253143.8</v>
      </c>
      <c r="D66" s="468">
        <v>1904.23</v>
      </c>
      <c r="E66" s="468">
        <v>6108575.9849999994</v>
      </c>
      <c r="F66" s="468">
        <v>12472200</v>
      </c>
      <c r="G66" s="471"/>
      <c r="H66" s="476" t="s">
        <v>137</v>
      </c>
      <c r="I66" s="476"/>
      <c r="J66" s="476" t="s">
        <v>137</v>
      </c>
    </row>
    <row r="67" spans="2:10">
      <c r="B67" s="480" t="s">
        <v>4154</v>
      </c>
      <c r="C67" s="482">
        <v>253143.8</v>
      </c>
      <c r="D67" s="482">
        <v>1904.23</v>
      </c>
      <c r="E67" s="482">
        <v>6108575.9849999994</v>
      </c>
      <c r="F67" s="482">
        <v>12472200</v>
      </c>
      <c r="H67" s="469" t="s">
        <v>4155</v>
      </c>
      <c r="I67" s="469"/>
      <c r="J67" s="469" t="s">
        <v>4065</v>
      </c>
    </row>
    <row r="68" spans="2:10">
      <c r="B68" s="73" t="s">
        <v>4156</v>
      </c>
      <c r="C68" s="468">
        <v>10292638</v>
      </c>
      <c r="D68" s="468">
        <v>3081127.84</v>
      </c>
      <c r="E68" s="468">
        <v>17094029.18</v>
      </c>
      <c r="F68" s="468">
        <v>49448199.579999998</v>
      </c>
      <c r="G68" s="471"/>
      <c r="H68" s="476" t="s">
        <v>137</v>
      </c>
      <c r="I68" s="476"/>
      <c r="J68" s="476" t="s">
        <v>137</v>
      </c>
    </row>
    <row r="69" spans="2:10">
      <c r="B69" s="480" t="s">
        <v>4157</v>
      </c>
      <c r="C69" s="482">
        <v>4259840</v>
      </c>
      <c r="D69" s="482">
        <v>2940503.84</v>
      </c>
      <c r="E69" s="482">
        <v>2164378.1800000002</v>
      </c>
      <c r="F69" s="482">
        <v>18317600.579999998</v>
      </c>
      <c r="H69" s="469" t="s">
        <v>4158</v>
      </c>
      <c r="I69" s="469"/>
      <c r="J69" s="469" t="s">
        <v>137</v>
      </c>
    </row>
    <row r="70" spans="2:10">
      <c r="B70" s="483" t="s">
        <v>4159</v>
      </c>
      <c r="C70" s="482">
        <v>663474</v>
      </c>
      <c r="D70" s="482">
        <v>10455</v>
      </c>
      <c r="E70" s="482">
        <v>14929651</v>
      </c>
      <c r="F70" s="482">
        <v>15638500</v>
      </c>
      <c r="H70" s="469" t="s">
        <v>4143</v>
      </c>
      <c r="I70" s="469"/>
      <c r="J70" s="469" t="s">
        <v>137</v>
      </c>
    </row>
    <row r="71" spans="2:10">
      <c r="B71" s="480" t="s">
        <v>4160</v>
      </c>
      <c r="C71" s="482">
        <v>5369324</v>
      </c>
      <c r="D71" s="482">
        <v>130169</v>
      </c>
      <c r="E71" s="482">
        <v>0</v>
      </c>
      <c r="F71" s="482">
        <v>15492099</v>
      </c>
      <c r="H71" s="469" t="s">
        <v>4143</v>
      </c>
      <c r="I71" s="469"/>
      <c r="J71" s="469" t="s">
        <v>137</v>
      </c>
    </row>
    <row r="72" spans="2:10">
      <c r="B72" s="73" t="s">
        <v>4161</v>
      </c>
      <c r="C72" s="468">
        <v>9834</v>
      </c>
      <c r="D72" s="468">
        <v>7657806.04</v>
      </c>
      <c r="E72" s="468">
        <v>11982236.960000001</v>
      </c>
      <c r="F72" s="468">
        <v>19649877</v>
      </c>
      <c r="G72" s="471"/>
      <c r="H72" s="476" t="s">
        <v>137</v>
      </c>
      <c r="I72" s="476"/>
      <c r="J72" s="476" t="s">
        <v>137</v>
      </c>
    </row>
    <row r="73" spans="2:10">
      <c r="B73" s="480" t="s">
        <v>4162</v>
      </c>
      <c r="C73" s="482">
        <v>9834</v>
      </c>
      <c r="D73" s="482">
        <v>7657806.04</v>
      </c>
      <c r="E73" s="482">
        <v>11982236.960000001</v>
      </c>
      <c r="F73" s="482">
        <v>19649877</v>
      </c>
      <c r="H73" s="469" t="s">
        <v>4163</v>
      </c>
      <c r="I73" s="469"/>
      <c r="J73" s="469" t="s">
        <v>4065</v>
      </c>
    </row>
    <row r="74" spans="2:10">
      <c r="B74" s="73" t="s">
        <v>4164</v>
      </c>
      <c r="C74" s="468">
        <v>5695334.79</v>
      </c>
      <c r="D74" s="468">
        <v>1272815.9099999999</v>
      </c>
      <c r="E74" s="468">
        <v>29761472.620000001</v>
      </c>
      <c r="F74" s="468">
        <v>78440142</v>
      </c>
      <c r="G74" s="471"/>
      <c r="H74" s="476" t="s">
        <v>137</v>
      </c>
      <c r="I74" s="476"/>
      <c r="J74" s="476" t="s">
        <v>137</v>
      </c>
    </row>
    <row r="75" spans="2:10">
      <c r="B75" s="480" t="s">
        <v>4165</v>
      </c>
      <c r="C75" s="482">
        <v>5695334.79</v>
      </c>
      <c r="D75" s="482">
        <v>1272815.9099999999</v>
      </c>
      <c r="E75" s="482">
        <v>29761472.620000001</v>
      </c>
      <c r="F75" s="482">
        <v>78440142</v>
      </c>
      <c r="H75" s="469" t="s">
        <v>4166</v>
      </c>
      <c r="I75" s="469"/>
      <c r="J75" s="469" t="s">
        <v>4065</v>
      </c>
    </row>
    <row r="76" spans="2:10"/>
    <row r="77" spans="2:10">
      <c r="B77" s="11" t="s">
        <v>3400</v>
      </c>
      <c r="C77" s="11">
        <v>2022</v>
      </c>
      <c r="D77" s="11">
        <v>2023</v>
      </c>
      <c r="E77" s="11">
        <v>2024</v>
      </c>
      <c r="F77" s="11" t="s">
        <v>4059</v>
      </c>
      <c r="H77" s="11" t="s">
        <v>4060</v>
      </c>
      <c r="I77" s="467"/>
      <c r="J77" s="11" t="s">
        <v>4061</v>
      </c>
    </row>
    <row r="78" spans="2:10">
      <c r="B78" s="484" t="s">
        <v>4167</v>
      </c>
      <c r="C78" s="485">
        <v>37125330.370000005</v>
      </c>
      <c r="D78" s="485">
        <v>77554009.379999995</v>
      </c>
      <c r="E78" s="485">
        <v>413135496.95999998</v>
      </c>
      <c r="F78" s="485">
        <v>1089542384.3699999</v>
      </c>
      <c r="G78" s="471"/>
      <c r="H78" s="486" t="s">
        <v>137</v>
      </c>
      <c r="I78" s="476"/>
      <c r="J78" s="486" t="s">
        <v>137</v>
      </c>
    </row>
    <row r="79" spans="2:10">
      <c r="B79" s="73" t="s">
        <v>4168</v>
      </c>
      <c r="C79" s="468">
        <v>0</v>
      </c>
      <c r="D79" s="468">
        <v>26603315</v>
      </c>
      <c r="E79" s="468">
        <v>29296198</v>
      </c>
      <c r="F79" s="468">
        <v>90904979</v>
      </c>
      <c r="G79" s="471"/>
      <c r="H79" s="476" t="s">
        <v>137</v>
      </c>
      <c r="I79" s="476"/>
      <c r="J79" s="476" t="s">
        <v>137</v>
      </c>
    </row>
    <row r="80" spans="2:10">
      <c r="B80" s="480" t="s">
        <v>4169</v>
      </c>
      <c r="C80" s="482">
        <v>0</v>
      </c>
      <c r="D80" s="482">
        <v>26603315</v>
      </c>
      <c r="E80" s="482">
        <v>29296198</v>
      </c>
      <c r="F80" s="482">
        <v>90904979</v>
      </c>
      <c r="H80" s="469" t="s">
        <v>4155</v>
      </c>
      <c r="I80" s="469"/>
      <c r="J80" s="469" t="s">
        <v>4065</v>
      </c>
    </row>
    <row r="81" spans="2:10">
      <c r="B81" s="73" t="s">
        <v>3268</v>
      </c>
      <c r="C81" s="468">
        <v>37125330.370000005</v>
      </c>
      <c r="D81" s="468">
        <v>50950694.379999995</v>
      </c>
      <c r="E81" s="468">
        <v>383839298.95999998</v>
      </c>
      <c r="F81" s="468">
        <v>998637405.37</v>
      </c>
      <c r="G81" s="471"/>
      <c r="H81" s="476" t="s">
        <v>137</v>
      </c>
      <c r="I81" s="476"/>
      <c r="J81" s="476" t="s">
        <v>137</v>
      </c>
    </row>
    <row r="82" spans="2:10">
      <c r="B82" s="480" t="s">
        <v>4170</v>
      </c>
      <c r="C82" s="482">
        <v>35095458.370000005</v>
      </c>
      <c r="D82" s="482">
        <v>40620564.319999993</v>
      </c>
      <c r="E82" s="482">
        <v>296151461.01999998</v>
      </c>
      <c r="F82" s="482">
        <v>822637405.37</v>
      </c>
      <c r="H82" s="469" t="s">
        <v>4171</v>
      </c>
      <c r="I82" s="469"/>
      <c r="J82" s="469" t="s">
        <v>4065</v>
      </c>
    </row>
    <row r="83" spans="2:10">
      <c r="B83" s="480" t="s">
        <v>4172</v>
      </c>
      <c r="C83" s="482">
        <v>2029872</v>
      </c>
      <c r="D83" s="482">
        <v>10330130.059999999</v>
      </c>
      <c r="E83" s="482">
        <v>87687837.939999998</v>
      </c>
      <c r="F83" s="482">
        <v>176000000</v>
      </c>
      <c r="H83" s="469" t="s">
        <v>4171</v>
      </c>
      <c r="I83" s="469"/>
      <c r="J83" s="469" t="s">
        <v>4065</v>
      </c>
    </row>
    <row r="84" spans="2:10">
      <c r="B84" s="484" t="s">
        <v>4173</v>
      </c>
      <c r="C84" s="485">
        <v>296943257.90539998</v>
      </c>
      <c r="D84" s="485">
        <v>204651259.60580003</v>
      </c>
      <c r="E84" s="485">
        <v>668361618.13486671</v>
      </c>
      <c r="F84" s="485">
        <v>2546261668.404274</v>
      </c>
      <c r="G84" s="471"/>
      <c r="H84" s="486" t="s">
        <v>137</v>
      </c>
      <c r="I84" s="476"/>
      <c r="J84" s="486" t="s">
        <v>137</v>
      </c>
    </row>
    <row r="85" spans="2:10">
      <c r="B85" s="73" t="s">
        <v>4174</v>
      </c>
      <c r="C85" s="468">
        <v>50673380.305400006</v>
      </c>
      <c r="D85" s="468">
        <v>38948011.98340001</v>
      </c>
      <c r="E85" s="468">
        <v>261861844.39456666</v>
      </c>
      <c r="F85" s="468">
        <v>952404029.88460004</v>
      </c>
      <c r="G85" s="471"/>
      <c r="H85" s="476" t="s">
        <v>137</v>
      </c>
      <c r="I85" s="476"/>
      <c r="J85" s="476" t="s">
        <v>137</v>
      </c>
    </row>
    <row r="86" spans="2:10">
      <c r="B86" s="480" t="s">
        <v>4175</v>
      </c>
      <c r="C86" s="482">
        <v>13747800.6</v>
      </c>
      <c r="D86" s="482">
        <v>1740737</v>
      </c>
      <c r="E86" s="482">
        <v>83822818.076666668</v>
      </c>
      <c r="F86" s="482">
        <v>195053998.76999998</v>
      </c>
      <c r="H86" s="469" t="s">
        <v>4176</v>
      </c>
      <c r="I86" s="469"/>
      <c r="J86" s="469" t="s">
        <v>4065</v>
      </c>
    </row>
    <row r="87" spans="2:10">
      <c r="B87" s="480" t="s">
        <v>4177</v>
      </c>
      <c r="C87" s="482">
        <v>2037181</v>
      </c>
      <c r="D87" s="482">
        <v>232861.28759999998</v>
      </c>
      <c r="E87" s="482">
        <v>19894124.652400002</v>
      </c>
      <c r="F87" s="482">
        <v>152081492.81</v>
      </c>
      <c r="H87" s="469" t="s">
        <v>4112</v>
      </c>
      <c r="I87" s="469"/>
      <c r="J87" s="469" t="s">
        <v>137</v>
      </c>
    </row>
    <row r="88" spans="2:10">
      <c r="B88" s="480" t="s">
        <v>4178</v>
      </c>
      <c r="C88" s="482">
        <v>0</v>
      </c>
      <c r="D88" s="482">
        <v>121925.9394</v>
      </c>
      <c r="E88" s="482">
        <v>1278022.3006000002</v>
      </c>
      <c r="F88" s="482">
        <v>45405182.079999998</v>
      </c>
      <c r="H88" s="469" t="s">
        <v>4112</v>
      </c>
      <c r="I88" s="469"/>
      <c r="J88" s="469" t="s">
        <v>137</v>
      </c>
    </row>
    <row r="89" spans="2:10">
      <c r="B89" s="480" t="s">
        <v>4179</v>
      </c>
      <c r="C89" s="482">
        <v>0</v>
      </c>
      <c r="D89" s="482">
        <v>3500000</v>
      </c>
      <c r="E89" s="482">
        <v>11000000</v>
      </c>
      <c r="F89" s="482">
        <v>40000000</v>
      </c>
      <c r="H89" s="469" t="s">
        <v>4180</v>
      </c>
      <c r="I89" s="469"/>
      <c r="J89" s="469" t="s">
        <v>4065</v>
      </c>
    </row>
    <row r="90" spans="2:10">
      <c r="B90" s="480" t="s">
        <v>4181</v>
      </c>
      <c r="C90" s="482">
        <v>0</v>
      </c>
      <c r="D90" s="482">
        <v>0</v>
      </c>
      <c r="E90" s="482">
        <v>803034.6773000001</v>
      </c>
      <c r="F90" s="482">
        <v>34354000.000000015</v>
      </c>
      <c r="H90" s="469" t="s">
        <v>4112</v>
      </c>
      <c r="I90" s="469"/>
      <c r="J90" s="469" t="s">
        <v>137</v>
      </c>
    </row>
    <row r="91" spans="2:10">
      <c r="B91" s="480" t="s">
        <v>4182</v>
      </c>
      <c r="C91" s="482">
        <v>0</v>
      </c>
      <c r="D91" s="482">
        <v>0</v>
      </c>
      <c r="E91" s="482">
        <v>11350000</v>
      </c>
      <c r="F91" s="482">
        <v>30850000</v>
      </c>
      <c r="H91" s="469" t="s">
        <v>4112</v>
      </c>
      <c r="I91" s="469"/>
      <c r="J91" s="469" t="s">
        <v>137</v>
      </c>
    </row>
    <row r="92" spans="2:10">
      <c r="B92" s="480" t="s">
        <v>4183</v>
      </c>
      <c r="C92" s="482">
        <v>8487</v>
      </c>
      <c r="D92" s="482">
        <v>16974</v>
      </c>
      <c r="E92" s="482">
        <v>24035645.399999999</v>
      </c>
      <c r="F92" s="482">
        <v>58084870</v>
      </c>
      <c r="H92" s="469" t="s">
        <v>4112</v>
      </c>
      <c r="I92" s="469"/>
      <c r="J92" s="469" t="s">
        <v>4065</v>
      </c>
    </row>
    <row r="93" spans="2:10">
      <c r="B93" s="480" t="s">
        <v>4184</v>
      </c>
      <c r="C93" s="482">
        <v>0</v>
      </c>
      <c r="D93" s="482">
        <v>0</v>
      </c>
      <c r="E93" s="482">
        <v>9250000</v>
      </c>
      <c r="F93" s="482">
        <v>38000000</v>
      </c>
      <c r="H93" s="469" t="s">
        <v>4112</v>
      </c>
      <c r="I93" s="469"/>
      <c r="J93" s="469" t="s">
        <v>137</v>
      </c>
    </row>
    <row r="94" spans="2:10">
      <c r="B94" s="480" t="s">
        <v>4185</v>
      </c>
      <c r="C94" s="482">
        <v>0</v>
      </c>
      <c r="D94" s="482">
        <v>123172.2</v>
      </c>
      <c r="E94" s="482">
        <v>900025.44</v>
      </c>
      <c r="F94" s="482">
        <v>51633486.740000002</v>
      </c>
      <c r="H94" s="469" t="s">
        <v>4112</v>
      </c>
      <c r="I94" s="469"/>
      <c r="J94" s="469" t="s">
        <v>137</v>
      </c>
    </row>
    <row r="95" spans="2:10">
      <c r="B95" s="480" t="s">
        <v>4186</v>
      </c>
      <c r="C95" s="482">
        <v>11729635.8554</v>
      </c>
      <c r="D95" s="482">
        <v>15008485.396400001</v>
      </c>
      <c r="E95" s="482">
        <v>10791912.006000003</v>
      </c>
      <c r="F95" s="482">
        <v>48286178.364600003</v>
      </c>
      <c r="H95" s="469" t="s">
        <v>4112</v>
      </c>
      <c r="I95" s="469"/>
      <c r="J95" s="469" t="s">
        <v>137</v>
      </c>
    </row>
    <row r="96" spans="2:10">
      <c r="B96" s="480" t="s">
        <v>4187</v>
      </c>
      <c r="C96" s="482">
        <v>500000</v>
      </c>
      <c r="D96" s="482">
        <v>945761</v>
      </c>
      <c r="E96" s="482">
        <v>17606667</v>
      </c>
      <c r="F96" s="482">
        <v>51720000</v>
      </c>
      <c r="H96" s="469" t="s">
        <v>4188</v>
      </c>
      <c r="I96" s="469"/>
      <c r="J96" s="469" t="s">
        <v>4065</v>
      </c>
    </row>
    <row r="97" spans="2:10">
      <c r="B97" s="480" t="s">
        <v>4189</v>
      </c>
      <c r="C97" s="482">
        <v>14047761.770000001</v>
      </c>
      <c r="D97" s="482">
        <v>110418.86</v>
      </c>
      <c r="E97" s="482">
        <v>0</v>
      </c>
      <c r="F97" s="482">
        <v>28081877.539999999</v>
      </c>
      <c r="H97" s="469" t="s">
        <v>4112</v>
      </c>
      <c r="I97" s="469"/>
      <c r="J97" s="469" t="s">
        <v>137</v>
      </c>
    </row>
    <row r="98" spans="2:10">
      <c r="B98" s="480" t="s">
        <v>4190</v>
      </c>
      <c r="C98" s="482">
        <v>0</v>
      </c>
      <c r="D98" s="482">
        <v>5138497.9000000004</v>
      </c>
      <c r="E98" s="482">
        <v>11611502.1</v>
      </c>
      <c r="F98" s="482">
        <v>16750000</v>
      </c>
      <c r="H98" s="469" t="s">
        <v>4112</v>
      </c>
      <c r="I98" s="469"/>
      <c r="J98" s="469" t="s">
        <v>137</v>
      </c>
    </row>
    <row r="99" spans="2:10">
      <c r="B99" s="480" t="s">
        <v>4191</v>
      </c>
      <c r="C99" s="482">
        <v>0</v>
      </c>
      <c r="D99" s="482">
        <v>0</v>
      </c>
      <c r="E99" s="482">
        <v>6000000</v>
      </c>
      <c r="F99" s="482">
        <v>14000000</v>
      </c>
      <c r="H99" s="469" t="s">
        <v>4112</v>
      </c>
      <c r="I99" s="469"/>
      <c r="J99" s="469" t="s">
        <v>137</v>
      </c>
    </row>
    <row r="100" spans="2:10">
      <c r="B100" s="480" t="s">
        <v>4192</v>
      </c>
      <c r="C100" s="482">
        <v>0</v>
      </c>
      <c r="D100" s="482">
        <v>0</v>
      </c>
      <c r="E100" s="482">
        <v>6438516.8899999987</v>
      </c>
      <c r="F100" s="482">
        <v>12987466.449999999</v>
      </c>
      <c r="H100" s="469" t="s">
        <v>4112</v>
      </c>
      <c r="I100" s="469"/>
      <c r="J100" s="469" t="s">
        <v>4065</v>
      </c>
    </row>
    <row r="101" spans="2:10">
      <c r="B101" s="483" t="s">
        <v>4193</v>
      </c>
      <c r="C101" s="482">
        <v>0</v>
      </c>
      <c r="D101" s="482">
        <v>0</v>
      </c>
      <c r="E101" s="482">
        <v>6982136.3816</v>
      </c>
      <c r="F101" s="482">
        <v>12273225.5</v>
      </c>
      <c r="H101" s="469" t="s">
        <v>4112</v>
      </c>
      <c r="I101" s="469"/>
      <c r="J101" s="469" t="s">
        <v>4065</v>
      </c>
    </row>
    <row r="102" spans="2:10">
      <c r="B102" s="483" t="s">
        <v>4194</v>
      </c>
      <c r="C102" s="482">
        <v>3863152.02</v>
      </c>
      <c r="D102" s="482">
        <v>2288919.4300000002</v>
      </c>
      <c r="E102" s="482">
        <v>1268329.8499999992</v>
      </c>
      <c r="F102" s="482">
        <v>12600000.1</v>
      </c>
      <c r="H102" s="469" t="s">
        <v>4112</v>
      </c>
      <c r="I102" s="469"/>
      <c r="J102" s="469" t="s">
        <v>137</v>
      </c>
    </row>
    <row r="103" spans="2:10">
      <c r="B103" s="483" t="s">
        <v>4195</v>
      </c>
      <c r="C103" s="482">
        <v>0</v>
      </c>
      <c r="D103" s="482">
        <v>0</v>
      </c>
      <c r="E103" s="482">
        <v>0</v>
      </c>
      <c r="F103" s="482">
        <v>20000000</v>
      </c>
      <c r="H103" s="469" t="s">
        <v>4112</v>
      </c>
      <c r="I103" s="469"/>
      <c r="J103" s="469" t="s">
        <v>137</v>
      </c>
    </row>
    <row r="104" spans="2:10">
      <c r="B104" s="483" t="s">
        <v>4196</v>
      </c>
      <c r="C104" s="482">
        <v>0</v>
      </c>
      <c r="D104" s="482">
        <v>0</v>
      </c>
      <c r="E104" s="482">
        <v>4000000</v>
      </c>
      <c r="F104" s="482">
        <v>14000000</v>
      </c>
      <c r="H104" s="469" t="s">
        <v>4112</v>
      </c>
      <c r="I104" s="469"/>
      <c r="J104" s="469" t="s">
        <v>137</v>
      </c>
    </row>
    <row r="105" spans="2:10">
      <c r="B105" s="483" t="s">
        <v>4197</v>
      </c>
      <c r="C105" s="482">
        <v>0</v>
      </c>
      <c r="D105" s="482">
        <v>0</v>
      </c>
      <c r="E105" s="482">
        <v>1500000</v>
      </c>
      <c r="F105" s="482">
        <v>12500000</v>
      </c>
      <c r="H105" s="469" t="s">
        <v>4112</v>
      </c>
      <c r="I105" s="469"/>
      <c r="J105" s="469" t="s">
        <v>137</v>
      </c>
    </row>
    <row r="106" spans="2:10">
      <c r="B106" s="483" t="s">
        <v>4198</v>
      </c>
      <c r="C106" s="482">
        <v>0</v>
      </c>
      <c r="D106" s="482">
        <v>2107495.7400000002</v>
      </c>
      <c r="E106" s="482">
        <v>10013309.549999999</v>
      </c>
      <c r="F106" s="482">
        <v>12120805.289999999</v>
      </c>
      <c r="H106" s="469" t="s">
        <v>4112</v>
      </c>
      <c r="I106" s="469"/>
      <c r="J106" s="469" t="s">
        <v>137</v>
      </c>
    </row>
    <row r="107" spans="2:10">
      <c r="B107" s="480" t="s">
        <v>4199</v>
      </c>
      <c r="C107" s="482">
        <v>0</v>
      </c>
      <c r="D107" s="482">
        <v>0</v>
      </c>
      <c r="E107" s="482">
        <v>11007574.08</v>
      </c>
      <c r="F107" s="482">
        <v>11007574.08</v>
      </c>
      <c r="H107" s="469" t="s">
        <v>4112</v>
      </c>
      <c r="I107" s="469"/>
      <c r="J107" s="469" t="s">
        <v>4065</v>
      </c>
    </row>
    <row r="108" spans="2:10">
      <c r="B108" s="483" t="s">
        <v>4200</v>
      </c>
      <c r="C108" s="482">
        <v>3184356.41</v>
      </c>
      <c r="D108" s="482">
        <v>1597611.26</v>
      </c>
      <c r="E108" s="482">
        <v>503435.68999999948</v>
      </c>
      <c r="F108" s="482">
        <v>8922102.6999999993</v>
      </c>
      <c r="H108" s="469" t="s">
        <v>4112</v>
      </c>
      <c r="I108" s="469"/>
      <c r="J108" s="469" t="s">
        <v>137</v>
      </c>
    </row>
    <row r="109" spans="2:10">
      <c r="B109" s="483" t="s">
        <v>4201</v>
      </c>
      <c r="C109" s="482">
        <v>1436774.65</v>
      </c>
      <c r="D109" s="482">
        <v>6015151.9699999997</v>
      </c>
      <c r="E109" s="482">
        <v>7755406.8899999997</v>
      </c>
      <c r="F109" s="482">
        <v>24627407.780000001</v>
      </c>
      <c r="H109" s="469" t="s">
        <v>4112</v>
      </c>
      <c r="I109" s="469"/>
      <c r="J109" s="469" t="s">
        <v>137</v>
      </c>
    </row>
    <row r="110" spans="2:10">
      <c r="B110" s="483" t="s">
        <v>4202</v>
      </c>
      <c r="C110" s="482">
        <v>118231</v>
      </c>
      <c r="D110" s="482">
        <v>0</v>
      </c>
      <c r="E110" s="482">
        <v>4049383.41</v>
      </c>
      <c r="F110" s="482">
        <v>7064361.6799999997</v>
      </c>
      <c r="H110" s="469" t="s">
        <v>4112</v>
      </c>
      <c r="I110" s="469"/>
      <c r="J110" s="469" t="s">
        <v>137</v>
      </c>
    </row>
    <row r="111" spans="2:10">
      <c r="B111" s="73" t="s">
        <v>1188</v>
      </c>
      <c r="C111" s="468">
        <v>246151144.28999996</v>
      </c>
      <c r="D111" s="468">
        <v>163320586.03240001</v>
      </c>
      <c r="E111" s="468">
        <v>381729773.74030006</v>
      </c>
      <c r="F111" s="468">
        <v>1540936263.6496739</v>
      </c>
      <c r="G111" s="471"/>
      <c r="H111" s="476" t="s">
        <v>137</v>
      </c>
      <c r="I111" s="476"/>
      <c r="J111" s="476" t="s">
        <v>137</v>
      </c>
    </row>
    <row r="112" spans="2:10">
      <c r="B112" s="480" t="s">
        <v>4203</v>
      </c>
      <c r="C112" s="482">
        <v>217086168.44999999</v>
      </c>
      <c r="D112" s="482">
        <v>26806667</v>
      </c>
      <c r="E112" s="482">
        <v>210458792.77500001</v>
      </c>
      <c r="F112" s="482">
        <v>849259197</v>
      </c>
      <c r="H112" s="469" t="s">
        <v>4204</v>
      </c>
      <c r="I112" s="469"/>
      <c r="J112" s="469" t="s">
        <v>4065</v>
      </c>
    </row>
    <row r="113" spans="2:10">
      <c r="B113" s="480" t="s">
        <v>4205</v>
      </c>
      <c r="C113" s="482">
        <v>9997046</v>
      </c>
      <c r="D113" s="482">
        <v>101936457</v>
      </c>
      <c r="E113" s="482">
        <v>148164990.33333331</v>
      </c>
      <c r="F113" s="482">
        <v>515681914</v>
      </c>
      <c r="H113" s="469" t="s">
        <v>4206</v>
      </c>
      <c r="I113" s="469"/>
      <c r="J113" s="469" t="s">
        <v>4065</v>
      </c>
    </row>
    <row r="114" spans="2:10">
      <c r="B114" s="480" t="s">
        <v>4207</v>
      </c>
      <c r="C114" s="482">
        <v>5310048</v>
      </c>
      <c r="D114" s="482">
        <v>9379997</v>
      </c>
      <c r="E114" s="482">
        <v>0</v>
      </c>
      <c r="F114" s="482">
        <v>15161877</v>
      </c>
      <c r="H114" s="469" t="s">
        <v>4208</v>
      </c>
      <c r="I114" s="469"/>
      <c r="J114" s="469" t="s">
        <v>4065</v>
      </c>
    </row>
    <row r="115" spans="2:10">
      <c r="B115" s="480" t="s">
        <v>4209</v>
      </c>
      <c r="C115" s="482">
        <v>1048378</v>
      </c>
      <c r="D115" s="482">
        <v>11847939</v>
      </c>
      <c r="E115" s="482">
        <v>299254</v>
      </c>
      <c r="F115" s="482">
        <v>13195571</v>
      </c>
      <c r="H115" s="469" t="s">
        <v>4210</v>
      </c>
      <c r="I115" s="469"/>
      <c r="J115" s="469" t="s">
        <v>137</v>
      </c>
    </row>
    <row r="116" spans="2:10">
      <c r="B116" s="480" t="s">
        <v>4211</v>
      </c>
      <c r="C116" s="482">
        <v>1023067.73</v>
      </c>
      <c r="D116" s="482">
        <v>382535.75260000001</v>
      </c>
      <c r="E116" s="482">
        <v>798234</v>
      </c>
      <c r="F116" s="482">
        <v>38016067.513094552</v>
      </c>
      <c r="H116" s="469" t="s">
        <v>4212</v>
      </c>
      <c r="I116" s="469"/>
      <c r="J116" s="469" t="s">
        <v>137</v>
      </c>
    </row>
    <row r="117" spans="2:10">
      <c r="B117" s="480" t="s">
        <v>4213</v>
      </c>
      <c r="C117" s="482">
        <v>4249753.3599999994</v>
      </c>
      <c r="D117" s="482">
        <v>4646576.4598000003</v>
      </c>
      <c r="E117" s="482">
        <v>2709067</v>
      </c>
      <c r="F117" s="482">
        <v>27029191.592685774</v>
      </c>
      <c r="H117" s="469" t="s">
        <v>4212</v>
      </c>
      <c r="I117" s="469"/>
      <c r="J117" s="469" t="s">
        <v>137</v>
      </c>
    </row>
    <row r="118" spans="2:10">
      <c r="B118" s="480" t="s">
        <v>4214</v>
      </c>
      <c r="C118" s="482">
        <v>2339190</v>
      </c>
      <c r="D118" s="482">
        <v>1008907</v>
      </c>
      <c r="E118" s="482">
        <v>6661123</v>
      </c>
      <c r="F118" s="482">
        <v>21224187</v>
      </c>
      <c r="H118" s="469" t="s">
        <v>4212</v>
      </c>
      <c r="I118" s="469"/>
      <c r="J118" s="469" t="s">
        <v>137</v>
      </c>
    </row>
    <row r="119" spans="2:10">
      <c r="B119" s="480" t="s">
        <v>4215</v>
      </c>
      <c r="C119" s="482">
        <v>2622792.79</v>
      </c>
      <c r="D119" s="482">
        <v>4659060.88</v>
      </c>
      <c r="E119" s="482">
        <v>6148733.0971000046</v>
      </c>
      <c r="F119" s="482">
        <v>22033194.492519304</v>
      </c>
      <c r="H119" s="469" t="s">
        <v>4212</v>
      </c>
      <c r="I119" s="469"/>
      <c r="J119" s="469" t="s">
        <v>137</v>
      </c>
    </row>
    <row r="120" spans="2:10">
      <c r="B120" s="480" t="s">
        <v>4216</v>
      </c>
      <c r="C120" s="482">
        <v>2339190.06</v>
      </c>
      <c r="D120" s="482">
        <v>2652445.94</v>
      </c>
      <c r="E120" s="482">
        <v>6486375.5348666664</v>
      </c>
      <c r="F120" s="482">
        <v>21872669.351374149</v>
      </c>
      <c r="H120" s="469" t="s">
        <v>4212</v>
      </c>
      <c r="I120" s="469"/>
      <c r="J120" s="469" t="s">
        <v>137</v>
      </c>
    </row>
    <row r="121" spans="2:10">
      <c r="B121" s="480" t="s">
        <v>4217</v>
      </c>
      <c r="C121" s="482">
        <v>135509.9</v>
      </c>
      <c r="D121" s="482">
        <v>0</v>
      </c>
      <c r="E121" s="482">
        <v>3204</v>
      </c>
      <c r="F121" s="482">
        <v>17462394.699999999</v>
      </c>
      <c r="H121" s="469" t="s">
        <v>4212</v>
      </c>
      <c r="I121" s="469"/>
      <c r="J121" s="469" t="s">
        <v>137</v>
      </c>
    </row>
    <row r="122" spans="2:10">
      <c r="B122" s="73" t="s">
        <v>4218</v>
      </c>
      <c r="C122" s="468">
        <v>118733.31</v>
      </c>
      <c r="D122" s="468">
        <v>2382661.59</v>
      </c>
      <c r="E122" s="468">
        <v>24770000</v>
      </c>
      <c r="F122" s="468">
        <v>52921374.869999997</v>
      </c>
      <c r="G122" s="471"/>
      <c r="H122" s="476" t="s">
        <v>137</v>
      </c>
      <c r="I122" s="476"/>
      <c r="J122" s="476" t="s">
        <v>137</v>
      </c>
    </row>
    <row r="123" spans="2:10">
      <c r="B123" s="480" t="s">
        <v>4219</v>
      </c>
      <c r="C123" s="482">
        <v>118733.31</v>
      </c>
      <c r="D123" s="482">
        <v>2382661.59</v>
      </c>
      <c r="E123" s="482">
        <v>24770000</v>
      </c>
      <c r="F123" s="482">
        <v>52921374.869999997</v>
      </c>
      <c r="H123" s="469" t="s">
        <v>4220</v>
      </c>
      <c r="I123" s="469"/>
      <c r="J123" s="469" t="s">
        <v>4065</v>
      </c>
    </row>
    <row r="124" spans="2:10">
      <c r="B124" s="484" t="s">
        <v>4221</v>
      </c>
      <c r="C124" s="485">
        <v>61676112.994999997</v>
      </c>
      <c r="D124" s="485">
        <v>146974028.04609999</v>
      </c>
      <c r="E124" s="485">
        <v>473773688.61666667</v>
      </c>
      <c r="F124" s="485">
        <v>1433605105.4166</v>
      </c>
      <c r="G124" s="471"/>
      <c r="H124" s="486" t="s">
        <v>137</v>
      </c>
      <c r="I124" s="476"/>
      <c r="J124" s="486" t="s">
        <v>137</v>
      </c>
    </row>
    <row r="125" spans="2:10">
      <c r="B125" s="73" t="s">
        <v>4222</v>
      </c>
      <c r="C125" s="468">
        <v>14524961.275</v>
      </c>
      <c r="D125" s="468">
        <v>42034910.706099994</v>
      </c>
      <c r="E125" s="468">
        <v>103526656.08</v>
      </c>
      <c r="F125" s="468">
        <v>246378948.3504</v>
      </c>
      <c r="G125" s="471"/>
      <c r="H125" s="476" t="s">
        <v>137</v>
      </c>
      <c r="I125" s="476"/>
      <c r="J125" s="476" t="s">
        <v>137</v>
      </c>
    </row>
    <row r="126" spans="2:10">
      <c r="B126" s="480" t="s">
        <v>4223</v>
      </c>
      <c r="C126" s="482">
        <v>2909971.08</v>
      </c>
      <c r="D126" s="482">
        <v>8949000.0100000016</v>
      </c>
      <c r="E126" s="482">
        <v>73855545.810000002</v>
      </c>
      <c r="F126" s="482">
        <v>130978782.34999999</v>
      </c>
      <c r="H126" s="469" t="s">
        <v>4224</v>
      </c>
      <c r="I126" s="469"/>
      <c r="J126" s="469" t="s">
        <v>4065</v>
      </c>
    </row>
    <row r="127" spans="2:10">
      <c r="B127" s="480" t="s">
        <v>4225</v>
      </c>
      <c r="C127" s="482">
        <v>11595817.57</v>
      </c>
      <c r="D127" s="482">
        <v>10426105.130000001</v>
      </c>
      <c r="E127" s="482">
        <v>19350359.100000001</v>
      </c>
      <c r="F127" s="482">
        <v>80073000</v>
      </c>
      <c r="H127" s="469" t="s">
        <v>3308</v>
      </c>
      <c r="I127" s="469"/>
      <c r="J127" s="469" t="s">
        <v>4065</v>
      </c>
    </row>
    <row r="128" spans="2:10">
      <c r="B128" s="480" t="s">
        <v>4226</v>
      </c>
      <c r="C128" s="482">
        <v>19172.625</v>
      </c>
      <c r="D128" s="482">
        <v>17214703.606099997</v>
      </c>
      <c r="E128" s="482">
        <v>3943798.4699999997</v>
      </c>
      <c r="F128" s="482">
        <v>17963009.265999999</v>
      </c>
      <c r="H128" s="469" t="s">
        <v>4227</v>
      </c>
      <c r="I128" s="469"/>
      <c r="J128" s="469" t="s">
        <v>4065</v>
      </c>
    </row>
    <row r="129" spans="2:10">
      <c r="B129" s="480" t="s">
        <v>4228</v>
      </c>
      <c r="C129" s="482">
        <v>0</v>
      </c>
      <c r="D129" s="482">
        <v>5304684.54</v>
      </c>
      <c r="E129" s="482">
        <v>3793952.7</v>
      </c>
      <c r="F129" s="482">
        <v>14043156.7344</v>
      </c>
      <c r="H129" s="469" t="s">
        <v>4084</v>
      </c>
      <c r="I129" s="469"/>
      <c r="J129" s="469" t="s">
        <v>4065</v>
      </c>
    </row>
    <row r="130" spans="2:10">
      <c r="B130" s="480" t="s">
        <v>4229</v>
      </c>
      <c r="C130" s="482">
        <v>0</v>
      </c>
      <c r="D130" s="482">
        <v>140417.42000000001</v>
      </c>
      <c r="E130" s="482">
        <v>2583000</v>
      </c>
      <c r="F130" s="482">
        <v>3321000</v>
      </c>
      <c r="H130" s="469" t="s">
        <v>4230</v>
      </c>
      <c r="I130" s="469"/>
      <c r="J130" s="469" t="s">
        <v>4065</v>
      </c>
    </row>
    <row r="131" spans="2:10">
      <c r="B131" s="73" t="s">
        <v>3027</v>
      </c>
      <c r="C131" s="468">
        <v>14058728</v>
      </c>
      <c r="D131" s="468">
        <v>30281973.559999995</v>
      </c>
      <c r="E131" s="468">
        <v>114470219.87</v>
      </c>
      <c r="F131" s="468">
        <v>389910637.06620002</v>
      </c>
      <c r="G131" s="471"/>
      <c r="H131" s="476" t="s">
        <v>137</v>
      </c>
      <c r="I131" s="476"/>
      <c r="J131" s="476" t="s">
        <v>137</v>
      </c>
    </row>
    <row r="132" spans="2:10">
      <c r="B132" s="483" t="s">
        <v>4231</v>
      </c>
      <c r="C132" s="482">
        <v>9652120</v>
      </c>
      <c r="D132" s="482">
        <v>17988063.119999997</v>
      </c>
      <c r="E132" s="482">
        <v>58999667</v>
      </c>
      <c r="F132" s="482">
        <v>263478937.06619999</v>
      </c>
      <c r="H132" s="469" t="s">
        <v>4232</v>
      </c>
      <c r="I132" s="469"/>
      <c r="J132" s="469" t="s">
        <v>4065</v>
      </c>
    </row>
    <row r="133" spans="2:10">
      <c r="B133" s="480" t="s">
        <v>4233</v>
      </c>
      <c r="C133" s="482">
        <v>4406608</v>
      </c>
      <c r="D133" s="482">
        <v>12293910.439999999</v>
      </c>
      <c r="E133" s="482">
        <v>55470552.869999997</v>
      </c>
      <c r="F133" s="482">
        <v>126431700</v>
      </c>
      <c r="H133" s="469" t="s">
        <v>4234</v>
      </c>
      <c r="I133" s="469"/>
      <c r="J133" s="469" t="s">
        <v>4065</v>
      </c>
    </row>
    <row r="134" spans="2:10">
      <c r="B134" s="73" t="s">
        <v>4235</v>
      </c>
      <c r="C134" s="468">
        <v>14005105</v>
      </c>
      <c r="D134" s="468">
        <v>56768222</v>
      </c>
      <c r="E134" s="468">
        <v>171687701.66666666</v>
      </c>
      <c r="F134" s="468">
        <v>567315520</v>
      </c>
      <c r="G134" s="471"/>
      <c r="H134" s="476" t="s">
        <v>137</v>
      </c>
      <c r="I134" s="476"/>
      <c r="J134" s="476" t="s">
        <v>137</v>
      </c>
    </row>
    <row r="135" spans="2:10">
      <c r="B135" s="483" t="s">
        <v>4236</v>
      </c>
      <c r="C135" s="482">
        <v>0</v>
      </c>
      <c r="D135" s="482">
        <v>34432372</v>
      </c>
      <c r="E135" s="482">
        <v>148522542.66666666</v>
      </c>
      <c r="F135" s="482">
        <v>480000000</v>
      </c>
      <c r="H135" s="469" t="s">
        <v>4237</v>
      </c>
      <c r="I135" s="469"/>
      <c r="J135" s="469" t="s">
        <v>4065</v>
      </c>
    </row>
    <row r="136" spans="2:10">
      <c r="B136" s="483" t="s">
        <v>4238</v>
      </c>
      <c r="C136" s="482">
        <v>5047852</v>
      </c>
      <c r="D136" s="482">
        <v>11986140</v>
      </c>
      <c r="E136" s="482">
        <v>8466371</v>
      </c>
      <c r="F136" s="482">
        <v>23939409</v>
      </c>
      <c r="H136" s="469" t="s">
        <v>4239</v>
      </c>
      <c r="I136" s="469"/>
      <c r="J136" s="469" t="s">
        <v>137</v>
      </c>
    </row>
    <row r="137" spans="2:10">
      <c r="B137" s="483" t="s">
        <v>4240</v>
      </c>
      <c r="C137" s="482">
        <v>0</v>
      </c>
      <c r="D137" s="482">
        <v>0</v>
      </c>
      <c r="E137" s="482">
        <v>5652242</v>
      </c>
      <c r="F137" s="482">
        <v>21537300</v>
      </c>
      <c r="H137" s="469" t="s">
        <v>4241</v>
      </c>
      <c r="I137" s="469"/>
      <c r="J137" s="469" t="s">
        <v>137</v>
      </c>
    </row>
    <row r="138" spans="2:10">
      <c r="B138" s="483" t="s">
        <v>4242</v>
      </c>
      <c r="C138" s="482">
        <v>571838</v>
      </c>
      <c r="D138" s="482">
        <v>1268626</v>
      </c>
      <c r="E138" s="482">
        <v>8961546</v>
      </c>
      <c r="F138" s="482">
        <v>14888714</v>
      </c>
      <c r="H138" s="469" t="s">
        <v>4208</v>
      </c>
      <c r="I138" s="469"/>
      <c r="J138" s="469" t="s">
        <v>137</v>
      </c>
    </row>
    <row r="139" spans="2:10">
      <c r="B139" s="483" t="s">
        <v>4243</v>
      </c>
      <c r="C139" s="482">
        <v>3439736</v>
      </c>
      <c r="D139" s="482">
        <v>2685448</v>
      </c>
      <c r="E139" s="482">
        <v>85000</v>
      </c>
      <c r="F139" s="482">
        <v>14499072</v>
      </c>
      <c r="H139" s="469" t="s">
        <v>4244</v>
      </c>
      <c r="I139" s="469"/>
      <c r="J139" s="469" t="s">
        <v>137</v>
      </c>
    </row>
    <row r="140" spans="2:10">
      <c r="B140" s="483" t="s">
        <v>4245</v>
      </c>
      <c r="C140" s="482">
        <v>4945679</v>
      </c>
      <c r="D140" s="482">
        <v>6395636</v>
      </c>
      <c r="E140" s="482">
        <v>0</v>
      </c>
      <c r="F140" s="482">
        <v>12451025</v>
      </c>
      <c r="H140" s="469" t="s">
        <v>4246</v>
      </c>
      <c r="I140" s="469"/>
      <c r="J140" s="469" t="s">
        <v>137</v>
      </c>
    </row>
    <row r="141" spans="2:10">
      <c r="B141" s="73" t="s">
        <v>4247</v>
      </c>
      <c r="C141" s="468">
        <v>19087318.719999999</v>
      </c>
      <c r="D141" s="468">
        <v>17888921.779999997</v>
      </c>
      <c r="E141" s="468">
        <v>84089111</v>
      </c>
      <c r="F141" s="468">
        <v>230000000</v>
      </c>
      <c r="G141" s="471"/>
      <c r="H141" s="476" t="s">
        <v>137</v>
      </c>
      <c r="I141" s="476"/>
      <c r="J141" s="472" t="s">
        <v>137</v>
      </c>
    </row>
    <row r="142" spans="2:10">
      <c r="B142" s="483" t="s">
        <v>4248</v>
      </c>
      <c r="C142" s="482">
        <v>19087318.719999999</v>
      </c>
      <c r="D142" s="482">
        <v>17888921.779999997</v>
      </c>
      <c r="E142" s="482">
        <v>84089111</v>
      </c>
      <c r="F142" s="482">
        <v>230000000</v>
      </c>
      <c r="H142" s="469" t="s">
        <v>4249</v>
      </c>
      <c r="I142" s="469"/>
      <c r="J142" s="469" t="s">
        <v>4065</v>
      </c>
    </row>
    <row r="143" spans="2:10" ht="126.75" customHeight="1">
      <c r="B143" s="763" t="s">
        <v>4251</v>
      </c>
      <c r="C143" s="763"/>
      <c r="D143" s="763"/>
      <c r="E143" s="763"/>
      <c r="F143" s="763"/>
      <c r="G143" s="763"/>
      <c r="H143" s="763"/>
      <c r="I143" s="763"/>
      <c r="J143" s="763"/>
    </row>
    <row r="144" spans="2:10"/>
  </sheetData>
  <mergeCells count="2">
    <mergeCell ref="B143:J143"/>
    <mergeCell ref="B3:F3"/>
  </mergeCells>
  <conditionalFormatting sqref="C5:F75">
    <cfRule type="cellIs" dxfId="52" priority="1" operator="equal">
      <formula>0</formula>
    </cfRule>
  </conditionalFormatting>
  <conditionalFormatting sqref="C78:F142">
    <cfRule type="cellIs" dxfId="51" priority="3" operator="equal">
      <formula>0</formula>
    </cfRule>
  </conditionalFormatting>
  <conditionalFormatting sqref="D5:F5">
    <cfRule type="cellIs" dxfId="50" priority="7" operator="equal">
      <formula>0</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40FD4-A76C-4320-8A44-AF969CE9437B}">
  <sheetPr codeName="Folha201">
    <tabColor rgb="FF0035BA"/>
  </sheetPr>
  <dimension ref="A1:P21"/>
  <sheetViews>
    <sheetView showGridLines="0" zoomScaleNormal="100" workbookViewId="0">
      <selection activeCell="B3" sqref="B3:J3"/>
    </sheetView>
  </sheetViews>
  <sheetFormatPr baseColWidth="10" defaultColWidth="0" defaultRowHeight="15" customHeight="1" zeroHeight="1"/>
  <cols>
    <col min="1" max="1" width="7.6640625" bestFit="1" customWidth="1"/>
    <col min="2" max="2" width="29.33203125" customWidth="1"/>
    <col min="3" max="5" width="10.33203125" customWidth="1"/>
    <col min="6" max="7" width="10.83203125" customWidth="1"/>
    <col min="8" max="8" width="2.5" customWidth="1"/>
    <col min="9" max="10" width="10.83203125" customWidth="1"/>
    <col min="11" max="11" width="13.83203125" customWidth="1"/>
    <col min="12" max="14" width="9.1640625" hidden="1" customWidth="1"/>
    <col min="15" max="16" width="12.33203125" hidden="1" customWidth="1"/>
    <col min="17" max="16384" width="9.1640625" hidden="1"/>
  </cols>
  <sheetData>
    <row r="1" spans="1:10" ht="100" customHeight="1">
      <c r="A1" s="290" t="s">
        <v>50</v>
      </c>
    </row>
    <row r="2" spans="1:10" s="1" customFormat="1" ht="17">
      <c r="B2" s="9" t="s">
        <v>5218</v>
      </c>
      <c r="C2" s="9"/>
      <c r="D2" s="9"/>
      <c r="E2" s="9"/>
      <c r="F2" s="9"/>
      <c r="G2" s="267"/>
      <c r="H2" s="267"/>
      <c r="J2"/>
    </row>
    <row r="3" spans="1:10" s="10" customFormat="1" ht="11">
      <c r="B3" s="758" t="s">
        <v>51</v>
      </c>
      <c r="C3" s="758"/>
      <c r="D3" s="758"/>
      <c r="E3" s="758"/>
      <c r="F3" s="758"/>
      <c r="G3" s="758"/>
      <c r="H3" s="758"/>
      <c r="I3" s="758"/>
      <c r="J3" s="758"/>
    </row>
    <row r="4" spans="1:10" ht="30" customHeight="1">
      <c r="B4" s="797" t="s">
        <v>3857</v>
      </c>
      <c r="C4" s="797" t="s">
        <v>2826</v>
      </c>
      <c r="D4" s="797"/>
      <c r="E4" s="797"/>
      <c r="F4" s="11" t="s">
        <v>3858</v>
      </c>
      <c r="G4" s="11" t="s">
        <v>5219</v>
      </c>
      <c r="I4" s="797" t="s">
        <v>5220</v>
      </c>
      <c r="J4" s="797">
        <v>0</v>
      </c>
    </row>
    <row r="5" spans="1:10" ht="20" customHeight="1">
      <c r="B5" s="797"/>
      <c r="C5" s="139">
        <v>2021</v>
      </c>
      <c r="D5" s="139">
        <v>2022</v>
      </c>
      <c r="E5" s="139">
        <v>2023</v>
      </c>
      <c r="F5" s="797" t="s">
        <v>3860</v>
      </c>
      <c r="G5" s="797">
        <v>0</v>
      </c>
      <c r="H5" s="594"/>
      <c r="I5" s="139">
        <v>2022</v>
      </c>
      <c r="J5" s="139">
        <v>2023</v>
      </c>
    </row>
    <row r="6" spans="1:10">
      <c r="B6" s="43" t="s">
        <v>376</v>
      </c>
      <c r="C6" s="24">
        <v>62629.291973259998</v>
      </c>
      <c r="D6" s="24">
        <v>69750.442707100025</v>
      </c>
      <c r="E6" s="24">
        <v>77647.204692290004</v>
      </c>
      <c r="F6" s="24">
        <v>11.321450701539639</v>
      </c>
      <c r="G6" s="24">
        <v>11.076333467579628</v>
      </c>
      <c r="I6" s="595">
        <v>-2283.7039</v>
      </c>
      <c r="J6" s="24">
        <v>97.824730000000002</v>
      </c>
    </row>
    <row r="7" spans="1:10">
      <c r="B7" s="43" t="s">
        <v>398</v>
      </c>
      <c r="C7" s="24">
        <v>1214.4512072300006</v>
      </c>
      <c r="D7" s="24">
        <v>1543.56454091</v>
      </c>
      <c r="E7" s="24">
        <v>5554.4440874100001</v>
      </c>
      <c r="F7" s="24">
        <v>259.84527631966773</v>
      </c>
      <c r="G7" s="24">
        <v>5.6258298576868864</v>
      </c>
      <c r="I7" s="595">
        <v>30</v>
      </c>
      <c r="J7" s="24">
        <v>3020.4153669999996</v>
      </c>
    </row>
    <row r="8" spans="1:10">
      <c r="B8" s="43" t="s">
        <v>3467</v>
      </c>
      <c r="C8" s="24">
        <v>68940.75974201005</v>
      </c>
      <c r="D8" s="24">
        <v>72995.983937929996</v>
      </c>
      <c r="E8" s="24">
        <v>74421.57321717999</v>
      </c>
      <c r="F8" s="24">
        <v>1.9529694681041667</v>
      </c>
      <c r="G8" s="24">
        <v>1.8064673663361335</v>
      </c>
      <c r="I8" s="595">
        <v>7002.1903392900003</v>
      </c>
      <c r="J8" s="24">
        <v>3117.1383300000002</v>
      </c>
    </row>
    <row r="9" spans="1:10">
      <c r="B9" s="43" t="s">
        <v>3866</v>
      </c>
      <c r="C9" s="24">
        <v>5525.7031684999965</v>
      </c>
      <c r="D9" s="24">
        <v>5919.8772514899993</v>
      </c>
      <c r="E9" s="24">
        <v>6886.8149885799994</v>
      </c>
      <c r="F9" s="24">
        <v>16.333746393924425</v>
      </c>
      <c r="G9" s="24">
        <v>1.2252767979925872</v>
      </c>
      <c r="I9" s="595">
        <v>416.05679431999999</v>
      </c>
      <c r="J9" s="24">
        <v>251.36513671</v>
      </c>
    </row>
    <row r="10" spans="1:10">
      <c r="B10" s="73" t="s">
        <v>402</v>
      </c>
      <c r="C10" s="22">
        <v>63843.743180489997</v>
      </c>
      <c r="D10" s="22">
        <v>71294.007248010021</v>
      </c>
      <c r="E10" s="22">
        <v>83201.648779700001</v>
      </c>
      <c r="F10" s="22">
        <v>16.702163325266515</v>
      </c>
      <c r="G10" s="22"/>
      <c r="I10" s="596">
        <v>-2253.7039</v>
      </c>
      <c r="J10" s="22">
        <v>3118.2400969999994</v>
      </c>
    </row>
    <row r="11" spans="1:10">
      <c r="B11" s="73" t="s">
        <v>788</v>
      </c>
      <c r="C11" s="22">
        <v>74466.462910510047</v>
      </c>
      <c r="D11" s="22">
        <v>78915.86118942</v>
      </c>
      <c r="E11" s="22">
        <v>81308.388205759984</v>
      </c>
      <c r="F11" s="22">
        <v>3.0317441643287069</v>
      </c>
      <c r="G11" s="22"/>
      <c r="I11" s="596">
        <v>7418.2471336100007</v>
      </c>
      <c r="J11" s="22">
        <v>3368.5034667100003</v>
      </c>
    </row>
    <row r="12" spans="1:10">
      <c r="B12" s="73" t="s">
        <v>437</v>
      </c>
      <c r="C12" s="22">
        <v>-10622.71973002005</v>
      </c>
      <c r="D12" s="22">
        <v>-7621.8539414099796</v>
      </c>
      <c r="E12" s="22">
        <v>1893.2605739400169</v>
      </c>
      <c r="F12" s="22"/>
      <c r="G12" s="22"/>
      <c r="I12" s="596">
        <v>-9671.9510336100011</v>
      </c>
      <c r="J12" s="22">
        <v>-250.26336971000092</v>
      </c>
    </row>
    <row r="13" spans="1:10">
      <c r="B13" s="148" t="s">
        <v>4004</v>
      </c>
      <c r="C13" s="22">
        <v>-3826.0374300900439</v>
      </c>
      <c r="D13" s="22">
        <v>-1223.5487452899833</v>
      </c>
      <c r="E13" s="22">
        <v>8457.2294960500149</v>
      </c>
      <c r="F13" s="22"/>
      <c r="G13" s="22"/>
      <c r="I13" s="596"/>
      <c r="J13" s="22"/>
    </row>
    <row r="14" spans="1:10">
      <c r="B14" s="152" t="s">
        <v>769</v>
      </c>
      <c r="C14" s="597"/>
      <c r="D14" s="597"/>
      <c r="E14" s="597"/>
      <c r="F14" s="597"/>
      <c r="G14" s="22"/>
      <c r="I14" s="598"/>
      <c r="J14" s="22"/>
    </row>
    <row r="15" spans="1:10">
      <c r="B15" s="73" t="s">
        <v>4876</v>
      </c>
      <c r="C15" s="22">
        <v>67669.780610580041</v>
      </c>
      <c r="D15" s="22">
        <v>72517.555993300004</v>
      </c>
      <c r="E15" s="22">
        <v>74744.419283649986</v>
      </c>
      <c r="F15" s="22">
        <v>3.0707919756089477</v>
      </c>
      <c r="G15" s="22">
        <v>2.8218196656371668</v>
      </c>
      <c r="I15" s="596"/>
      <c r="J15" s="22"/>
    </row>
    <row r="16" spans="1:10">
      <c r="B16" s="73" t="s">
        <v>4002</v>
      </c>
      <c r="C16" s="22">
        <v>-6311.4677687500516</v>
      </c>
      <c r="D16" s="22">
        <v>-3245.541230829971</v>
      </c>
      <c r="E16" s="22">
        <v>3225.6314751100144</v>
      </c>
      <c r="F16" s="22"/>
      <c r="G16" s="22"/>
      <c r="I16" s="596"/>
      <c r="J16" s="22"/>
    </row>
    <row r="17" spans="2:10">
      <c r="B17" s="73" t="s">
        <v>4003</v>
      </c>
      <c r="C17" s="22">
        <v>-4311.2519612699962</v>
      </c>
      <c r="D17" s="22">
        <v>-4376.3127105799995</v>
      </c>
      <c r="E17" s="22">
        <v>-1332.3709011699993</v>
      </c>
      <c r="F17" s="22"/>
      <c r="G17" s="22"/>
      <c r="I17" s="596"/>
      <c r="J17" s="22"/>
    </row>
    <row r="18" spans="2:10">
      <c r="B18" s="73" t="s">
        <v>4877</v>
      </c>
      <c r="C18" s="22">
        <v>8311.2139371399971</v>
      </c>
      <c r="D18" s="22">
        <v>8069.5046397499973</v>
      </c>
      <c r="E18" s="22">
        <v>451.96526305997395</v>
      </c>
      <c r="F18" s="22"/>
      <c r="G18" s="22"/>
      <c r="I18" s="596"/>
      <c r="J18" s="22"/>
    </row>
    <row r="19" spans="2:10">
      <c r="B19" s="599" t="s">
        <v>4878</v>
      </c>
      <c r="C19" s="457">
        <v>690.39712793999888</v>
      </c>
      <c r="D19" s="457">
        <v>-269.17006202000039</v>
      </c>
      <c r="E19" s="457">
        <v>3458.1120994500052</v>
      </c>
      <c r="F19" s="457"/>
      <c r="G19" s="457"/>
      <c r="H19" s="600"/>
      <c r="I19" s="601"/>
      <c r="J19" s="457"/>
    </row>
    <row r="20" spans="2:10" ht="108.75" customHeight="1">
      <c r="B20" s="763" t="s">
        <v>5736</v>
      </c>
      <c r="C20" s="763"/>
      <c r="D20" s="763"/>
      <c r="E20" s="763"/>
      <c r="F20" s="763"/>
      <c r="G20" s="763"/>
      <c r="H20" s="763"/>
      <c r="I20" s="763"/>
      <c r="J20" s="763"/>
    </row>
    <row r="21" spans="2:10" ht="15" customHeight="1"/>
  </sheetData>
  <mergeCells count="6">
    <mergeCell ref="B3:J3"/>
    <mergeCell ref="I4:J4"/>
    <mergeCell ref="F5:G5"/>
    <mergeCell ref="B20:J20"/>
    <mergeCell ref="B4:B5"/>
    <mergeCell ref="C4:E4"/>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75723-ABC5-4CCD-91B7-1558C2C9FD25}">
  <sheetPr codeName="Folha202">
    <tabColor rgb="FF0035BA"/>
  </sheetPr>
  <dimension ref="A1:M81"/>
  <sheetViews>
    <sheetView showGridLines="0" zoomScaleNormal="100" workbookViewId="0">
      <selection activeCell="B3" sqref="B3:F3"/>
    </sheetView>
  </sheetViews>
  <sheetFormatPr baseColWidth="10" defaultColWidth="0" defaultRowHeight="15" customHeight="1" zeroHeight="1"/>
  <cols>
    <col min="1" max="1" width="7.6640625" bestFit="1" customWidth="1"/>
    <col min="2" max="2" width="5" customWidth="1"/>
    <col min="3" max="3" width="4" customWidth="1"/>
    <col min="4" max="4" width="109.6640625" customWidth="1"/>
    <col min="5" max="6" width="11.83203125" customWidth="1"/>
    <col min="7" max="7" width="12.5" customWidth="1"/>
    <col min="8" max="12" width="12.5" hidden="1" customWidth="1"/>
    <col min="13" max="15" width="9.1640625" hidden="1" customWidth="1"/>
    <col min="16" max="16384" width="9.1640625" hidden="1"/>
  </cols>
  <sheetData>
    <row r="1" spans="1:13" ht="100" customHeight="1">
      <c r="A1" s="290" t="s">
        <v>50</v>
      </c>
    </row>
    <row r="2" spans="1:13" s="1" customFormat="1" ht="17">
      <c r="B2" s="9" t="s">
        <v>5221</v>
      </c>
      <c r="C2" s="9"/>
      <c r="D2" s="9"/>
      <c r="E2" s="9"/>
      <c r="F2" s="9"/>
      <c r="G2" s="267"/>
      <c r="H2" s="267"/>
      <c r="J2"/>
    </row>
    <row r="3" spans="1:13" s="10" customFormat="1">
      <c r="A3"/>
      <c r="B3" s="790" t="s">
        <v>51</v>
      </c>
      <c r="C3" s="790"/>
      <c r="D3" s="790"/>
      <c r="E3" s="790"/>
      <c r="F3" s="790"/>
      <c r="G3"/>
      <c r="H3"/>
      <c r="I3"/>
      <c r="J3"/>
      <c r="K3"/>
      <c r="L3"/>
      <c r="M3"/>
    </row>
    <row r="4" spans="1:13" ht="30" customHeight="1">
      <c r="B4" s="797" t="s">
        <v>3857</v>
      </c>
      <c r="C4" s="797"/>
      <c r="D4" s="797"/>
      <c r="E4" s="821" t="s">
        <v>5222</v>
      </c>
      <c r="F4" s="821"/>
    </row>
    <row r="5" spans="1:13" ht="20" customHeight="1">
      <c r="B5" s="797"/>
      <c r="C5" s="797"/>
      <c r="D5" s="797"/>
      <c r="E5" s="603">
        <v>2022</v>
      </c>
      <c r="F5" s="603">
        <v>2023</v>
      </c>
    </row>
    <row r="6" spans="1:13">
      <c r="B6" s="21" t="s">
        <v>376</v>
      </c>
      <c r="C6" s="35"/>
      <c r="D6" s="35"/>
      <c r="E6" s="739">
        <v>-2283.70388748</v>
      </c>
      <c r="F6" s="740">
        <v>97.824722889999862</v>
      </c>
    </row>
    <row r="7" spans="1:13">
      <c r="B7" s="604"/>
      <c r="C7" s="112" t="s">
        <v>3558</v>
      </c>
      <c r="D7" s="605"/>
      <c r="E7" s="733">
        <v>-2920.6681929400002</v>
      </c>
      <c r="F7" s="734">
        <v>-1250.4737465200001</v>
      </c>
    </row>
    <row r="8" spans="1:13">
      <c r="B8" s="602"/>
      <c r="C8" s="606"/>
      <c r="D8" s="607" t="s">
        <v>5223</v>
      </c>
      <c r="E8" s="735">
        <v>-507.51917323999999</v>
      </c>
      <c r="F8" s="736">
        <v>-483.59323846000001</v>
      </c>
    </row>
    <row r="9" spans="1:13">
      <c r="B9" s="602"/>
      <c r="C9" s="606"/>
      <c r="D9" s="607" t="s">
        <v>5224</v>
      </c>
      <c r="E9" s="735">
        <v>-611.00964999999997</v>
      </c>
      <c r="F9" s="736">
        <v>-6.0903499999999999</v>
      </c>
    </row>
    <row r="10" spans="1:13">
      <c r="B10" s="602"/>
      <c r="C10" s="606"/>
      <c r="D10" s="607" t="s">
        <v>5225</v>
      </c>
      <c r="E10" s="735">
        <v>-332.34076391000002</v>
      </c>
      <c r="F10" s="736">
        <v>-137.67123063999998</v>
      </c>
    </row>
    <row r="11" spans="1:13">
      <c r="B11" s="602"/>
      <c r="C11" s="606"/>
      <c r="D11" s="607" t="s">
        <v>5226</v>
      </c>
      <c r="E11" s="735">
        <v>-76.438375699999995</v>
      </c>
      <c r="F11" s="736">
        <v>-31.664383050000001</v>
      </c>
    </row>
    <row r="12" spans="1:13">
      <c r="B12" s="602"/>
      <c r="C12" s="606"/>
      <c r="D12" s="607" t="s">
        <v>5227</v>
      </c>
      <c r="E12" s="735">
        <v>-699.61801352999998</v>
      </c>
      <c r="F12" s="736">
        <v>-660.84412784000006</v>
      </c>
    </row>
    <row r="13" spans="1:13">
      <c r="B13" s="602"/>
      <c r="C13" s="606"/>
      <c r="D13" s="607" t="s">
        <v>5228</v>
      </c>
      <c r="E13" s="735">
        <v>-381.69131845999999</v>
      </c>
      <c r="F13" s="736">
        <v>-242.61688894</v>
      </c>
    </row>
    <row r="14" spans="1:13">
      <c r="B14" s="602"/>
      <c r="C14" s="606"/>
      <c r="D14" s="607" t="s">
        <v>5229</v>
      </c>
      <c r="E14" s="735">
        <v>-17.737842069999999</v>
      </c>
      <c r="F14" s="736">
        <v>-26.817278420000001</v>
      </c>
    </row>
    <row r="15" spans="1:13">
      <c r="B15" s="602"/>
      <c r="C15" s="606"/>
      <c r="D15" s="607" t="s">
        <v>5230</v>
      </c>
      <c r="E15" s="735">
        <v>-23</v>
      </c>
      <c r="F15" s="736">
        <v>0</v>
      </c>
    </row>
    <row r="16" spans="1:13">
      <c r="B16" s="602"/>
      <c r="C16" s="606"/>
      <c r="D16" s="607" t="s">
        <v>5704</v>
      </c>
      <c r="E16" s="735">
        <v>0</v>
      </c>
      <c r="F16" s="736">
        <v>-265.89999999999998</v>
      </c>
    </row>
    <row r="17" spans="2:6">
      <c r="B17" s="602"/>
      <c r="C17" s="606"/>
      <c r="D17" s="607" t="s">
        <v>5231</v>
      </c>
      <c r="E17" s="735">
        <v>-665.30456091999997</v>
      </c>
      <c r="F17" s="736">
        <v>0</v>
      </c>
    </row>
    <row r="18" spans="2:6">
      <c r="B18" s="602"/>
      <c r="C18" s="606"/>
      <c r="D18" s="607" t="s">
        <v>5232</v>
      </c>
      <c r="E18" s="735">
        <v>393.99150488999999</v>
      </c>
      <c r="F18" s="736">
        <v>604.72375082999997</v>
      </c>
    </row>
    <row r="19" spans="2:6">
      <c r="B19" s="604"/>
      <c r="C19" s="112" t="s">
        <v>3232</v>
      </c>
      <c r="D19" s="614"/>
      <c r="E19" s="733">
        <v>18.17664285</v>
      </c>
      <c r="F19" s="734">
        <v>18.17664285</v>
      </c>
    </row>
    <row r="20" spans="2:6">
      <c r="B20" s="602"/>
      <c r="C20" s="606"/>
      <c r="D20" s="607" t="s">
        <v>5233</v>
      </c>
      <c r="E20" s="735">
        <v>18.17664285</v>
      </c>
      <c r="F20" s="736">
        <v>18.17664285</v>
      </c>
    </row>
    <row r="21" spans="2:6">
      <c r="B21" s="604"/>
      <c r="C21" s="112" t="s">
        <v>3561</v>
      </c>
      <c r="D21" s="614"/>
      <c r="E21" s="733">
        <v>609.95481827000003</v>
      </c>
      <c r="F21" s="734">
        <v>389.87991703</v>
      </c>
    </row>
    <row r="22" spans="2:6">
      <c r="B22" s="602"/>
      <c r="C22" s="606"/>
      <c r="D22" s="607" t="s">
        <v>5234</v>
      </c>
      <c r="E22" s="735">
        <v>311.15205572000002</v>
      </c>
      <c r="F22" s="736">
        <v>187.88644212</v>
      </c>
    </row>
    <row r="23" spans="2:6">
      <c r="B23" s="602"/>
      <c r="C23" s="606"/>
      <c r="D23" s="607" t="s">
        <v>5235</v>
      </c>
      <c r="E23" s="735">
        <v>298.80276255000001</v>
      </c>
      <c r="F23" s="736">
        <v>201.99347491</v>
      </c>
    </row>
    <row r="24" spans="2:6">
      <c r="B24" s="604"/>
      <c r="C24" s="112" t="s">
        <v>2185</v>
      </c>
      <c r="D24" s="614"/>
      <c r="E24" s="733">
        <v>8.539003300000001</v>
      </c>
      <c r="F24" s="734">
        <v>10.58778658</v>
      </c>
    </row>
    <row r="25" spans="2:6">
      <c r="B25" s="602"/>
      <c r="C25" s="606"/>
      <c r="D25" s="607" t="s">
        <v>5236</v>
      </c>
      <c r="E25" s="735">
        <v>8.539003300000001</v>
      </c>
      <c r="F25" s="736">
        <v>10.58778658</v>
      </c>
    </row>
    <row r="26" spans="2:6">
      <c r="B26" s="604"/>
      <c r="C26" s="112" t="s">
        <v>5237</v>
      </c>
      <c r="D26" s="614"/>
      <c r="E26" s="733">
        <v>0.29384104</v>
      </c>
      <c r="F26" s="734">
        <v>929.65412294999999</v>
      </c>
    </row>
    <row r="27" spans="2:6">
      <c r="B27" s="602"/>
      <c r="C27" s="606"/>
      <c r="D27" s="607" t="s">
        <v>5238</v>
      </c>
      <c r="E27" s="735">
        <v>0.29384104</v>
      </c>
      <c r="F27" s="736">
        <v>109.45497566</v>
      </c>
    </row>
    <row r="28" spans="2:6">
      <c r="B28" s="602"/>
      <c r="C28" s="606"/>
      <c r="D28" s="607" t="s">
        <v>5239</v>
      </c>
      <c r="E28" s="735">
        <v>0</v>
      </c>
      <c r="F28" s="736">
        <v>712.49581250000006</v>
      </c>
    </row>
    <row r="29" spans="2:6">
      <c r="B29" s="602"/>
      <c r="C29" s="606"/>
      <c r="D29" s="607" t="s">
        <v>5240</v>
      </c>
      <c r="E29" s="735">
        <v>0</v>
      </c>
      <c r="F29" s="736">
        <v>107.70333479</v>
      </c>
    </row>
    <row r="30" spans="2:6">
      <c r="B30" s="21" t="s">
        <v>398</v>
      </c>
      <c r="C30" s="112"/>
      <c r="D30" s="614"/>
      <c r="E30" s="733">
        <v>30</v>
      </c>
      <c r="F30" s="734">
        <v>3020.4153669999996</v>
      </c>
    </row>
    <row r="31" spans="2:6">
      <c r="B31" s="604"/>
      <c r="C31" s="112" t="s">
        <v>3071</v>
      </c>
      <c r="D31" s="614"/>
      <c r="E31" s="733">
        <v>30</v>
      </c>
      <c r="F31" s="734">
        <v>2.0750000000000002</v>
      </c>
    </row>
    <row r="32" spans="2:6">
      <c r="B32" s="602"/>
      <c r="C32" s="606"/>
      <c r="D32" s="607" t="s">
        <v>5241</v>
      </c>
      <c r="E32" s="735">
        <v>30</v>
      </c>
      <c r="F32" s="736">
        <v>2.0750000000000002</v>
      </c>
    </row>
    <row r="33" spans="2:6">
      <c r="B33" s="604"/>
      <c r="C33" s="112" t="s">
        <v>4320</v>
      </c>
      <c r="D33" s="614"/>
      <c r="E33" s="733">
        <v>0</v>
      </c>
      <c r="F33" s="734">
        <v>3018.3403669999998</v>
      </c>
    </row>
    <row r="34" spans="2:6">
      <c r="B34" s="602"/>
      <c r="C34" s="606"/>
      <c r="D34" s="607" t="s">
        <v>5242</v>
      </c>
      <c r="E34" s="735">
        <v>0</v>
      </c>
      <c r="F34" s="736">
        <v>3018.3403669999998</v>
      </c>
    </row>
    <row r="35" spans="2:6">
      <c r="B35" s="604" t="s">
        <v>402</v>
      </c>
      <c r="C35" s="112"/>
      <c r="D35" s="614"/>
      <c r="E35" s="733">
        <v>-2253.70388748</v>
      </c>
      <c r="F35" s="734">
        <v>3118.2400898899996</v>
      </c>
    </row>
    <row r="36" spans="2:6">
      <c r="B36" s="608"/>
      <c r="C36" s="609" t="s">
        <v>769</v>
      </c>
      <c r="D36" s="618"/>
      <c r="E36" s="741"/>
      <c r="F36" s="742"/>
    </row>
    <row r="37" spans="2:6">
      <c r="B37" s="602"/>
      <c r="C37" s="606"/>
      <c r="D37" s="607" t="s">
        <v>5243</v>
      </c>
      <c r="E37" s="735">
        <v>-507.51917323999999</v>
      </c>
      <c r="F37" s="736">
        <v>483.59323846000001</v>
      </c>
    </row>
    <row r="38" spans="2:6">
      <c r="B38" s="602"/>
      <c r="C38" s="606"/>
      <c r="D38" s="607" t="s">
        <v>5244</v>
      </c>
      <c r="E38" s="735">
        <v>-2141.8359636700002</v>
      </c>
      <c r="F38" s="736">
        <v>-1371.60425889</v>
      </c>
    </row>
    <row r="39" spans="2:6">
      <c r="B39" s="41"/>
      <c r="C39" s="610"/>
      <c r="D39" s="611"/>
      <c r="E39" s="612"/>
      <c r="F39" s="612"/>
    </row>
    <row r="40" spans="2:6" ht="30" customHeight="1">
      <c r="B40" s="797" t="s">
        <v>3857</v>
      </c>
      <c r="C40" s="797"/>
      <c r="D40" s="797"/>
      <c r="E40" s="821" t="s">
        <v>5222</v>
      </c>
      <c r="F40" s="821"/>
    </row>
    <row r="41" spans="2:6" ht="20" customHeight="1">
      <c r="B41" s="797"/>
      <c r="C41" s="797"/>
      <c r="D41" s="797"/>
      <c r="E41" s="603">
        <v>2022</v>
      </c>
      <c r="F41" s="603">
        <v>2023</v>
      </c>
    </row>
    <row r="42" spans="2:6">
      <c r="B42" s="21" t="s">
        <v>3467</v>
      </c>
      <c r="C42" s="35"/>
      <c r="D42" s="613"/>
      <c r="E42" s="733">
        <v>7002.1903392900003</v>
      </c>
      <c r="F42" s="734">
        <v>3117.1383288999996</v>
      </c>
    </row>
    <row r="43" spans="2:6">
      <c r="B43" s="604"/>
      <c r="C43" s="112" t="s">
        <v>5245</v>
      </c>
      <c r="D43" s="614"/>
      <c r="E43" s="733">
        <v>260.55005383999998</v>
      </c>
      <c r="F43" s="734">
        <v>84.128205169999902</v>
      </c>
    </row>
    <row r="44" spans="2:6">
      <c r="B44" s="602"/>
      <c r="C44" s="606"/>
      <c r="D44" s="607" t="s">
        <v>5246</v>
      </c>
      <c r="E44" s="735">
        <v>260.30805437999999</v>
      </c>
      <c r="F44" s="736">
        <v>83.778593169999908</v>
      </c>
    </row>
    <row r="45" spans="2:6">
      <c r="B45" s="602"/>
      <c r="C45" s="606"/>
      <c r="D45" s="607" t="s">
        <v>5247</v>
      </c>
      <c r="E45" s="735">
        <v>0.24199946</v>
      </c>
      <c r="F45" s="736">
        <v>0.34961199999999998</v>
      </c>
    </row>
    <row r="46" spans="2:6">
      <c r="B46" s="615"/>
      <c r="C46" s="112" t="s">
        <v>5248</v>
      </c>
      <c r="D46" s="614"/>
      <c r="E46" s="733">
        <v>2296.30173982</v>
      </c>
      <c r="F46" s="734">
        <v>1188.6626669399998</v>
      </c>
    </row>
    <row r="47" spans="2:6">
      <c r="B47" s="602"/>
      <c r="C47" s="606"/>
      <c r="D47" s="607" t="s">
        <v>5246</v>
      </c>
      <c r="E47" s="735">
        <v>900.7768992099999</v>
      </c>
      <c r="F47" s="736">
        <v>141.86955516999993</v>
      </c>
    </row>
    <row r="48" spans="2:6">
      <c r="B48" s="615"/>
      <c r="C48" s="606"/>
      <c r="D48" s="607" t="s">
        <v>5247</v>
      </c>
      <c r="E48" s="735">
        <v>1.7903604</v>
      </c>
      <c r="F48" s="736">
        <v>0.83451940999999996</v>
      </c>
    </row>
    <row r="49" spans="2:6">
      <c r="B49" s="615"/>
      <c r="C49" s="606"/>
      <c r="D49" s="607" t="s">
        <v>5249</v>
      </c>
      <c r="E49" s="735">
        <v>1025.0342773100001</v>
      </c>
      <c r="F49" s="736">
        <v>1045.9585923599998</v>
      </c>
    </row>
    <row r="50" spans="2:6">
      <c r="B50" s="602"/>
      <c r="C50" s="616"/>
      <c r="D50" s="607" t="s">
        <v>5250</v>
      </c>
      <c r="E50" s="735">
        <v>18.290255999999999</v>
      </c>
      <c r="F50" s="736">
        <v>0</v>
      </c>
    </row>
    <row r="51" spans="2:6" ht="27">
      <c r="B51" s="602"/>
      <c r="C51" s="616"/>
      <c r="D51" s="607" t="s">
        <v>5251</v>
      </c>
      <c r="E51" s="735">
        <v>350.40994690000002</v>
      </c>
      <c r="F51" s="736">
        <v>0</v>
      </c>
    </row>
    <row r="52" spans="2:6">
      <c r="B52" s="602"/>
      <c r="C52" s="112" t="s">
        <v>429</v>
      </c>
      <c r="D52" s="614"/>
      <c r="E52" s="733">
        <v>4262.4293391299998</v>
      </c>
      <c r="F52" s="734">
        <v>1420.0611816199998</v>
      </c>
    </row>
    <row r="53" spans="2:6">
      <c r="B53" s="602"/>
      <c r="C53" s="606"/>
      <c r="D53" s="607" t="s">
        <v>5252</v>
      </c>
      <c r="E53" s="735">
        <v>921.58164653999995</v>
      </c>
      <c r="F53" s="736">
        <v>175.33219550000001</v>
      </c>
    </row>
    <row r="54" spans="2:6">
      <c r="B54" s="615"/>
      <c r="C54" s="606"/>
      <c r="D54" s="607" t="s">
        <v>5247</v>
      </c>
      <c r="E54" s="735">
        <v>2875.36989159</v>
      </c>
      <c r="F54" s="736">
        <v>739.12206512</v>
      </c>
    </row>
    <row r="55" spans="2:6" ht="27">
      <c r="B55" s="602"/>
      <c r="C55" s="606"/>
      <c r="D55" s="607" t="s">
        <v>5253</v>
      </c>
      <c r="E55" s="735">
        <v>56.354123000000001</v>
      </c>
      <c r="F55" s="736">
        <v>65.436518000000007</v>
      </c>
    </row>
    <row r="56" spans="2:6" ht="27">
      <c r="B56" s="602"/>
      <c r="C56" s="606"/>
      <c r="D56" s="607" t="s">
        <v>5254</v>
      </c>
      <c r="E56" s="735">
        <v>12.16</v>
      </c>
      <c r="F56" s="736">
        <v>4.16</v>
      </c>
    </row>
    <row r="57" spans="2:6">
      <c r="B57" s="615"/>
      <c r="C57" s="615"/>
      <c r="D57" s="607" t="s">
        <v>5255</v>
      </c>
      <c r="E57" s="735">
        <v>396.96367800000002</v>
      </c>
      <c r="F57" s="736">
        <v>436.010403</v>
      </c>
    </row>
    <row r="58" spans="2:6">
      <c r="B58" s="602"/>
      <c r="C58" s="112" t="s">
        <v>3066</v>
      </c>
      <c r="D58" s="614"/>
      <c r="E58" s="733">
        <v>527.80812716000003</v>
      </c>
      <c r="F58" s="734">
        <v>422.91528900999992</v>
      </c>
    </row>
    <row r="59" spans="2:6">
      <c r="B59" s="602"/>
      <c r="C59" s="606"/>
      <c r="D59" s="607" t="s">
        <v>5246</v>
      </c>
      <c r="E59" s="735">
        <v>418.01962514000007</v>
      </c>
      <c r="F59" s="736">
        <v>277.05665272999994</v>
      </c>
    </row>
    <row r="60" spans="2:6">
      <c r="B60" s="615"/>
      <c r="C60" s="606"/>
      <c r="D60" s="607" t="s">
        <v>5247</v>
      </c>
      <c r="E60" s="735">
        <v>109.78850202</v>
      </c>
      <c r="F60" s="736">
        <v>145.85863628000001</v>
      </c>
    </row>
    <row r="61" spans="2:6">
      <c r="B61" s="602"/>
      <c r="C61" s="112" t="s">
        <v>428</v>
      </c>
      <c r="D61" s="614"/>
      <c r="E61" s="733">
        <v>-344.89892066000004</v>
      </c>
      <c r="F61" s="734">
        <v>1.37098616</v>
      </c>
    </row>
    <row r="62" spans="2:6">
      <c r="B62" s="602"/>
      <c r="C62" s="606"/>
      <c r="D62" s="607" t="s">
        <v>5246</v>
      </c>
      <c r="E62" s="735">
        <v>4.0687289</v>
      </c>
      <c r="F62" s="736">
        <v>0.18522332</v>
      </c>
    </row>
    <row r="63" spans="2:6">
      <c r="B63" s="615"/>
      <c r="C63" s="606"/>
      <c r="D63" s="607" t="s">
        <v>5247</v>
      </c>
      <c r="E63" s="735">
        <v>1.4422973400000001</v>
      </c>
      <c r="F63" s="736">
        <v>1.18576284</v>
      </c>
    </row>
    <row r="64" spans="2:6" ht="27">
      <c r="B64" s="615"/>
      <c r="C64" s="606"/>
      <c r="D64" s="607" t="s">
        <v>5256</v>
      </c>
      <c r="E64" s="735">
        <v>-350.40994690000002</v>
      </c>
      <c r="F64" s="736">
        <v>0</v>
      </c>
    </row>
    <row r="65" spans="2:6">
      <c r="B65" s="21" t="s">
        <v>3866</v>
      </c>
      <c r="C65" s="35"/>
      <c r="D65" s="613"/>
      <c r="E65" s="733">
        <v>416.05679431999999</v>
      </c>
      <c r="F65" s="734">
        <v>251.36513671</v>
      </c>
    </row>
    <row r="66" spans="2:6">
      <c r="B66" s="604"/>
      <c r="C66" s="112" t="s">
        <v>5257</v>
      </c>
      <c r="D66" s="614"/>
      <c r="E66" s="733">
        <v>64.730585469999994</v>
      </c>
      <c r="F66" s="734">
        <v>3.5427650600000002</v>
      </c>
    </row>
    <row r="67" spans="2:6">
      <c r="B67" s="615"/>
      <c r="C67" s="615"/>
      <c r="D67" s="607" t="s">
        <v>5246</v>
      </c>
      <c r="E67" s="735">
        <v>11.952807969999999</v>
      </c>
      <c r="F67" s="736">
        <v>3.5427650600000002</v>
      </c>
    </row>
    <row r="68" spans="2:6">
      <c r="B68" s="615"/>
      <c r="C68" s="615"/>
      <c r="D68" s="607" t="s">
        <v>5258</v>
      </c>
      <c r="E68" s="735">
        <v>52.777777499999999</v>
      </c>
      <c r="F68" s="736">
        <v>0</v>
      </c>
    </row>
    <row r="69" spans="2:6">
      <c r="B69" s="615"/>
      <c r="C69" s="112" t="s">
        <v>3234</v>
      </c>
      <c r="D69" s="614"/>
      <c r="E69" s="733">
        <v>351.32620885</v>
      </c>
      <c r="F69" s="734">
        <v>247.82237165000001</v>
      </c>
    </row>
    <row r="70" spans="2:6">
      <c r="B70" s="615"/>
      <c r="C70" s="615"/>
      <c r="D70" s="607" t="s">
        <v>5246</v>
      </c>
      <c r="E70" s="735">
        <v>242.53018893999999</v>
      </c>
      <c r="F70" s="736">
        <v>2.1216291099999998</v>
      </c>
    </row>
    <row r="71" spans="2:6">
      <c r="B71" s="615"/>
      <c r="C71" s="615"/>
      <c r="D71" s="607" t="s">
        <v>5247</v>
      </c>
      <c r="E71" s="735">
        <v>59.53339691</v>
      </c>
      <c r="F71" s="736">
        <v>57.338491020000006</v>
      </c>
    </row>
    <row r="72" spans="2:6" ht="27">
      <c r="B72" s="615"/>
      <c r="C72" s="606"/>
      <c r="D72" s="607" t="s">
        <v>5259</v>
      </c>
      <c r="E72" s="735">
        <v>49.262622999999998</v>
      </c>
      <c r="F72" s="736">
        <v>188.36225152</v>
      </c>
    </row>
    <row r="73" spans="2:6">
      <c r="B73" s="602"/>
      <c r="C73" s="112" t="s">
        <v>4000</v>
      </c>
      <c r="D73" s="614"/>
      <c r="E73" s="733">
        <v>0</v>
      </c>
      <c r="F73" s="734">
        <v>0</v>
      </c>
    </row>
    <row r="74" spans="2:6">
      <c r="B74" s="602"/>
      <c r="C74" s="615"/>
      <c r="D74" s="607" t="s">
        <v>5252</v>
      </c>
      <c r="E74" s="735">
        <v>0</v>
      </c>
      <c r="F74" s="736">
        <v>0</v>
      </c>
    </row>
    <row r="75" spans="2:6">
      <c r="B75" s="21" t="s">
        <v>788</v>
      </c>
      <c r="C75" s="35"/>
      <c r="D75" s="613"/>
      <c r="E75" s="733">
        <v>7418.2471336100007</v>
      </c>
      <c r="F75" s="734">
        <v>3368.5034656099997</v>
      </c>
    </row>
    <row r="76" spans="2:6">
      <c r="B76" s="602"/>
      <c r="C76" s="609" t="s">
        <v>769</v>
      </c>
      <c r="D76" s="607"/>
      <c r="E76" s="735"/>
      <c r="F76" s="736"/>
    </row>
    <row r="77" spans="2:6">
      <c r="B77" s="602"/>
      <c r="C77" s="606"/>
      <c r="D77" s="607" t="s">
        <v>5246</v>
      </c>
      <c r="E77" s="735">
        <v>2759.2379510800001</v>
      </c>
      <c r="F77" s="736">
        <v>683.8866140599996</v>
      </c>
    </row>
    <row r="78" spans="2:6">
      <c r="B78" s="602"/>
      <c r="C78" s="606"/>
      <c r="D78" s="607" t="s">
        <v>5247</v>
      </c>
      <c r="E78" s="735">
        <v>3048.1664477200002</v>
      </c>
      <c r="F78" s="736">
        <v>944.68908667000005</v>
      </c>
    </row>
    <row r="79" spans="2:6">
      <c r="B79" s="278" t="s">
        <v>5260</v>
      </c>
      <c r="C79" s="277"/>
      <c r="D79" s="617"/>
      <c r="E79" s="737">
        <v>-9671.9510210900007</v>
      </c>
      <c r="F79" s="738">
        <v>-250.26337572000011</v>
      </c>
    </row>
    <row r="80" spans="2:6" ht="177.75" customHeight="1">
      <c r="B80" s="763" t="s">
        <v>5737</v>
      </c>
      <c r="C80" s="763"/>
      <c r="D80" s="763"/>
      <c r="E80" s="763"/>
      <c r="F80" s="763"/>
    </row>
    <row r="81" ht="15" customHeight="1"/>
  </sheetData>
  <mergeCells count="6">
    <mergeCell ref="B3:F3"/>
    <mergeCell ref="B40:D41"/>
    <mergeCell ref="E40:F40"/>
    <mergeCell ref="B80:F80"/>
    <mergeCell ref="B4:D5"/>
    <mergeCell ref="E4:F4"/>
  </mergeCells>
  <conditionalFormatting sqref="C6:D6">
    <cfRule type="cellIs" dxfId="49" priority="21" operator="equal">
      <formula>0</formula>
    </cfRule>
  </conditionalFormatting>
  <conditionalFormatting sqref="C42:D42">
    <cfRule type="cellIs" dxfId="48" priority="13" operator="equal">
      <formula>0</formula>
    </cfRule>
  </conditionalFormatting>
  <conditionalFormatting sqref="C65:D65">
    <cfRule type="cellIs" dxfId="47" priority="7" operator="equal">
      <formula>0</formula>
    </cfRule>
  </conditionalFormatting>
  <conditionalFormatting sqref="C75:D75">
    <cfRule type="cellIs" dxfId="46" priority="3" operator="equal">
      <formula>0</formula>
    </cfRule>
  </conditionalFormatting>
  <conditionalFormatting sqref="C79:D79">
    <cfRule type="cellIs" dxfId="45" priority="2" operator="equal">
      <formula>0</formula>
    </cfRule>
  </conditionalFormatting>
  <conditionalFormatting sqref="D6:D7">
    <cfRule type="cellIs" dxfId="44" priority="20" operator="equal">
      <formula>0</formula>
    </cfRule>
  </conditionalFormatting>
  <conditionalFormatting sqref="D19">
    <cfRule type="cellIs" dxfId="43" priority="19" operator="equal">
      <formula>0</formula>
    </cfRule>
  </conditionalFormatting>
  <conditionalFormatting sqref="D21">
    <cfRule type="cellIs" dxfId="42" priority="18" operator="equal">
      <formula>0</formula>
    </cfRule>
  </conditionalFormatting>
  <conditionalFormatting sqref="D24">
    <cfRule type="cellIs" dxfId="41" priority="17" operator="equal">
      <formula>0</formula>
    </cfRule>
  </conditionalFormatting>
  <conditionalFormatting sqref="D26">
    <cfRule type="cellIs" dxfId="40" priority="16" operator="equal">
      <formula>0</formula>
    </cfRule>
  </conditionalFormatting>
  <conditionalFormatting sqref="D30:D31">
    <cfRule type="cellIs" dxfId="39" priority="14" operator="equal">
      <formula>0</formula>
    </cfRule>
  </conditionalFormatting>
  <conditionalFormatting sqref="D33">
    <cfRule type="cellIs" dxfId="38" priority="1" operator="equal">
      <formula>0</formula>
    </cfRule>
  </conditionalFormatting>
  <conditionalFormatting sqref="D35">
    <cfRule type="cellIs" dxfId="37" priority="15" operator="equal">
      <formula>0</formula>
    </cfRule>
  </conditionalFormatting>
  <conditionalFormatting sqref="D42:D43">
    <cfRule type="cellIs" dxfId="36" priority="12" operator="equal">
      <formula>0</formula>
    </cfRule>
  </conditionalFormatting>
  <conditionalFormatting sqref="D46">
    <cfRule type="cellIs" dxfId="35" priority="11" operator="equal">
      <formula>0</formula>
    </cfRule>
  </conditionalFormatting>
  <conditionalFormatting sqref="D52">
    <cfRule type="cellIs" dxfId="34" priority="10" operator="equal">
      <formula>0</formula>
    </cfRule>
  </conditionalFormatting>
  <conditionalFormatting sqref="D58">
    <cfRule type="cellIs" dxfId="33" priority="9" operator="equal">
      <formula>0</formula>
    </cfRule>
  </conditionalFormatting>
  <conditionalFormatting sqref="D61">
    <cfRule type="cellIs" dxfId="32" priority="8" operator="equal">
      <formula>0</formula>
    </cfRule>
  </conditionalFormatting>
  <conditionalFormatting sqref="D65:D66">
    <cfRule type="cellIs" dxfId="31" priority="6" operator="equal">
      <formula>0</formula>
    </cfRule>
  </conditionalFormatting>
  <conditionalFormatting sqref="D69">
    <cfRule type="cellIs" dxfId="30" priority="5" operator="equal">
      <formula>0</formula>
    </cfRule>
  </conditionalFormatting>
  <conditionalFormatting sqref="D73">
    <cfRule type="cellIs" dxfId="29" priority="4" operator="equal">
      <formula>0</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936D-5594-4677-8852-B82AED86957B}">
  <sheetPr codeName="Folha203">
    <tabColor rgb="FF0035BA"/>
  </sheetPr>
  <dimension ref="A1:J32"/>
  <sheetViews>
    <sheetView showGridLines="0" zoomScaleNormal="100" workbookViewId="0">
      <selection activeCell="B3" sqref="B3:F3"/>
    </sheetView>
  </sheetViews>
  <sheetFormatPr baseColWidth="10" defaultColWidth="0" defaultRowHeight="15" customHeight="1" zeroHeight="1"/>
  <cols>
    <col min="1" max="1" width="7.6640625" bestFit="1" customWidth="1"/>
    <col min="2" max="2" width="43.83203125" customWidth="1"/>
    <col min="3" max="4" width="17.33203125" customWidth="1"/>
    <col min="5" max="5" width="3.33203125" customWidth="1"/>
    <col min="6" max="6" width="17.33203125" customWidth="1"/>
    <col min="7" max="7" width="21.6640625" customWidth="1"/>
    <col min="8" max="16384" width="9.1640625" hidden="1"/>
  </cols>
  <sheetData>
    <row r="1" spans="1:10" ht="100" customHeight="1">
      <c r="A1" s="290" t="s">
        <v>50</v>
      </c>
    </row>
    <row r="2" spans="1:10" s="1" customFormat="1" ht="17">
      <c r="B2" s="9" t="s">
        <v>5648</v>
      </c>
      <c r="C2" s="9"/>
      <c r="D2" s="9"/>
      <c r="E2" s="9"/>
      <c r="F2" s="9"/>
      <c r="G2" s="267"/>
      <c r="H2" s="267"/>
      <c r="J2"/>
    </row>
    <row r="3" spans="1:10" s="10" customFormat="1">
      <c r="B3" s="758" t="s">
        <v>51</v>
      </c>
      <c r="C3" s="758"/>
      <c r="D3" s="758"/>
      <c r="E3" s="758"/>
      <c r="F3" s="758"/>
      <c r="G3"/>
      <c r="H3"/>
    </row>
    <row r="4" spans="1:10" ht="40" customHeight="1">
      <c r="B4" s="11" t="s">
        <v>5261</v>
      </c>
      <c r="C4" s="11" t="s">
        <v>5262</v>
      </c>
      <c r="D4" s="11" t="s">
        <v>5263</v>
      </c>
      <c r="E4" s="619"/>
      <c r="F4" s="11" t="s">
        <v>5264</v>
      </c>
    </row>
    <row r="5" spans="1:10" ht="20" customHeight="1">
      <c r="B5" s="21" t="s">
        <v>3997</v>
      </c>
      <c r="C5" s="22">
        <v>78127.444468000002</v>
      </c>
      <c r="D5" s="22">
        <v>83201.648779700001</v>
      </c>
      <c r="E5" s="620"/>
      <c r="F5" s="596">
        <v>5074.2043116999994</v>
      </c>
    </row>
    <row r="6" spans="1:10">
      <c r="B6" s="148" t="s">
        <v>5265</v>
      </c>
      <c r="C6" s="24">
        <v>73487.248525000003</v>
      </c>
      <c r="D6" s="24">
        <v>77647.204692290004</v>
      </c>
      <c r="E6" s="620"/>
      <c r="F6" s="595">
        <v>4159.9561672900018</v>
      </c>
    </row>
    <row r="7" spans="1:10">
      <c r="B7" s="149" t="s">
        <v>4257</v>
      </c>
      <c r="C7" s="24">
        <v>54278.817536000002</v>
      </c>
      <c r="D7" s="24">
        <v>59641.528153730003</v>
      </c>
      <c r="E7" s="620"/>
      <c r="F7" s="595">
        <v>5362.7106177300011</v>
      </c>
    </row>
    <row r="8" spans="1:10">
      <c r="B8" s="149" t="s">
        <v>5266</v>
      </c>
      <c r="C8" s="24">
        <v>4089.8794359999997</v>
      </c>
      <c r="D8" s="24">
        <v>4198.2775283299989</v>
      </c>
      <c r="E8" s="620"/>
      <c r="F8" s="595">
        <v>108.39809232999914</v>
      </c>
    </row>
    <row r="9" spans="1:10">
      <c r="B9" s="149" t="s">
        <v>5267</v>
      </c>
      <c r="C9" s="24">
        <v>15118.551553000001</v>
      </c>
      <c r="D9" s="24">
        <v>13807.399010229998</v>
      </c>
      <c r="E9" s="620"/>
      <c r="F9" s="595">
        <v>-1311.1525427700035</v>
      </c>
    </row>
    <row r="10" spans="1:10">
      <c r="B10" s="148" t="s">
        <v>5268</v>
      </c>
      <c r="C10" s="24">
        <v>4640.1959429999997</v>
      </c>
      <c r="D10" s="24">
        <v>5554.4440874100001</v>
      </c>
      <c r="E10" s="620"/>
      <c r="F10" s="595">
        <v>914.24814441000035</v>
      </c>
    </row>
    <row r="11" spans="1:10">
      <c r="B11" s="21" t="s">
        <v>436</v>
      </c>
      <c r="C11" s="22">
        <v>85207.051470000006</v>
      </c>
      <c r="D11" s="22">
        <v>81308.388205759984</v>
      </c>
      <c r="E11" s="620"/>
      <c r="F11" s="596">
        <v>-3898.6632642400218</v>
      </c>
    </row>
    <row r="12" spans="1:10">
      <c r="B12" s="148" t="s">
        <v>403</v>
      </c>
      <c r="C12" s="24">
        <v>75930.921899000008</v>
      </c>
      <c r="D12" s="24">
        <v>74421.57321717999</v>
      </c>
      <c r="E12" s="620"/>
      <c r="F12" s="595">
        <v>-1509.3486818200181</v>
      </c>
    </row>
    <row r="13" spans="1:10">
      <c r="B13" s="148" t="s">
        <v>434</v>
      </c>
      <c r="C13" s="24">
        <v>9276.1295709999977</v>
      </c>
      <c r="D13" s="24">
        <v>6886.8149885799994</v>
      </c>
      <c r="E13" s="620"/>
      <c r="F13" s="595">
        <v>-2389.3145824199983</v>
      </c>
    </row>
    <row r="14" spans="1:10">
      <c r="B14" s="21" t="s">
        <v>5269</v>
      </c>
      <c r="C14" s="22">
        <v>-7079.6070020000043</v>
      </c>
      <c r="D14" s="22">
        <v>1893.2605739400169</v>
      </c>
      <c r="E14" s="620"/>
      <c r="F14" s="596">
        <v>8972.8675759400212</v>
      </c>
    </row>
    <row r="15" spans="1:10">
      <c r="B15" s="148" t="s">
        <v>4001</v>
      </c>
      <c r="C15" s="24">
        <v>-2.6664889870358635</v>
      </c>
      <c r="D15" s="24">
        <v>0.71308456367339057</v>
      </c>
      <c r="E15" s="620"/>
      <c r="F15" s="595">
        <v>3.3795735507092539</v>
      </c>
    </row>
    <row r="16" spans="1:10" ht="27" customHeight="1">
      <c r="B16" s="763" t="s">
        <v>5270</v>
      </c>
      <c r="C16" s="763"/>
      <c r="D16" s="763"/>
      <c r="E16" s="822"/>
      <c r="F16" s="763"/>
    </row>
    <row r="17" spans="2:7"/>
    <row r="18" spans="2:7" hidden="1"/>
    <row r="19" spans="2:7" hidden="1"/>
    <row r="20" spans="2:7" hidden="1"/>
    <row r="21" spans="2:7" hidden="1"/>
    <row r="22" spans="2:7" ht="54.75" hidden="1" customHeight="1"/>
    <row r="23" spans="2:7" hidden="1">
      <c r="B23" s="817"/>
      <c r="C23" s="817"/>
      <c r="D23" s="817"/>
      <c r="E23" s="817"/>
    </row>
    <row r="24" spans="2:7" hidden="1">
      <c r="B24" s="817"/>
      <c r="C24" s="817"/>
      <c r="D24" s="817"/>
    </row>
    <row r="25" spans="2:7" ht="20.25" hidden="1" customHeight="1">
      <c r="B25" s="817"/>
      <c r="C25" s="817"/>
      <c r="D25" s="817"/>
      <c r="E25" s="817"/>
    </row>
    <row r="26" spans="2:7" ht="12" hidden="1" customHeight="1">
      <c r="B26" s="817" t="s">
        <v>2965</v>
      </c>
      <c r="C26" s="817"/>
      <c r="D26" s="817"/>
    </row>
    <row r="27" spans="2:7" hidden="1"/>
    <row r="28" spans="2:7" hidden="1"/>
    <row r="29" spans="2:7" hidden="1"/>
    <row r="30" spans="2:7" hidden="1">
      <c r="G30" s="291"/>
    </row>
    <row r="31" spans="2:7" hidden="1"/>
    <row r="32" spans="2:7" hidden="1"/>
  </sheetData>
  <mergeCells count="6">
    <mergeCell ref="B3:F3"/>
    <mergeCell ref="B24:D24"/>
    <mergeCell ref="B25:E25"/>
    <mergeCell ref="B26:D26"/>
    <mergeCell ref="B23:E23"/>
    <mergeCell ref="B16:F1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FD13F-B251-4AFA-A08A-5CEB52928405}">
  <sheetPr codeName="Folha80">
    <tabColor rgb="FF0035BA"/>
  </sheetPr>
  <dimension ref="A1:E73"/>
  <sheetViews>
    <sheetView showGridLines="0" workbookViewId="0">
      <selection activeCell="E16" sqref="E16"/>
    </sheetView>
  </sheetViews>
  <sheetFormatPr baseColWidth="10" defaultColWidth="0" defaultRowHeight="15" customHeight="1" zeroHeight="1"/>
  <cols>
    <col min="1" max="1" width="9.1640625" customWidth="1"/>
    <col min="2" max="2" width="49" customWidth="1"/>
    <col min="3" max="4" width="8.5" customWidth="1"/>
    <col min="5" max="5" width="48.33203125" customWidth="1"/>
    <col min="6" max="16384" width="9.1640625" hidden="1"/>
  </cols>
  <sheetData>
    <row r="1" spans="1:4" ht="100" customHeight="1">
      <c r="A1" s="20" t="s">
        <v>50</v>
      </c>
    </row>
    <row r="2" spans="1:4" ht="16">
      <c r="B2" s="9" t="s">
        <v>1095</v>
      </c>
    </row>
    <row r="3" spans="1:4">
      <c r="B3" s="10"/>
      <c r="C3" s="10"/>
      <c r="D3" s="10"/>
    </row>
    <row r="4" spans="1:4" ht="20" customHeight="1">
      <c r="B4" s="156"/>
      <c r="C4" s="12">
        <v>2022</v>
      </c>
      <c r="D4" s="156">
        <v>2023</v>
      </c>
    </row>
    <row r="5" spans="1:4">
      <c r="B5" s="21" t="s">
        <v>1096</v>
      </c>
      <c r="C5" s="22"/>
      <c r="D5" s="22"/>
    </row>
    <row r="6" spans="1:4">
      <c r="B6" s="21" t="s">
        <v>1097</v>
      </c>
      <c r="C6" s="22">
        <v>6.8275126214780926</v>
      </c>
      <c r="D6" s="22">
        <v>2.2612373984332947</v>
      </c>
    </row>
    <row r="7" spans="1:4">
      <c r="B7" s="23" t="s">
        <v>1098</v>
      </c>
      <c r="C7" s="119">
        <v>5.5504041197657017</v>
      </c>
      <c r="D7" s="119">
        <v>1.6617767037301547</v>
      </c>
    </row>
    <row r="8" spans="1:4">
      <c r="B8" s="23" t="s">
        <v>1099</v>
      </c>
      <c r="C8" s="119">
        <v>1.3957008010526266</v>
      </c>
      <c r="D8" s="119">
        <v>1.0264493096669156</v>
      </c>
    </row>
    <row r="9" spans="1:4">
      <c r="B9" s="23" t="s">
        <v>1100</v>
      </c>
      <c r="C9" s="119">
        <v>2.996864052064609</v>
      </c>
      <c r="D9" s="119">
        <v>2.5491420054269582</v>
      </c>
    </row>
    <row r="10" spans="1:4">
      <c r="B10" s="23" t="s">
        <v>1101</v>
      </c>
      <c r="C10" s="119">
        <v>17.396811991977202</v>
      </c>
      <c r="D10" s="119">
        <v>4.11357421306802</v>
      </c>
    </row>
    <row r="11" spans="1:4">
      <c r="B11" s="23" t="s">
        <v>1102</v>
      </c>
      <c r="C11" s="119">
        <v>11.056210340727674</v>
      </c>
      <c r="D11" s="119">
        <v>2.2311864883087509</v>
      </c>
    </row>
    <row r="12" spans="1:4">
      <c r="B12" s="21" t="s">
        <v>1103</v>
      </c>
      <c r="C12" s="22"/>
      <c r="D12" s="22"/>
    </row>
    <row r="13" spans="1:4">
      <c r="B13" s="23" t="s">
        <v>1104</v>
      </c>
      <c r="C13" s="119">
        <v>4.4082177869997716</v>
      </c>
      <c r="D13" s="119">
        <v>1.3866004459008021</v>
      </c>
    </row>
    <row r="14" spans="1:4">
      <c r="B14" s="23" t="s">
        <v>1105</v>
      </c>
      <c r="C14" s="119">
        <v>2.4193567050352875</v>
      </c>
      <c r="D14" s="119">
        <v>0.87455316044463816</v>
      </c>
    </row>
    <row r="15" spans="1:4">
      <c r="B15" s="21" t="s">
        <v>1106</v>
      </c>
      <c r="C15" s="22"/>
      <c r="D15" s="22"/>
    </row>
    <row r="16" spans="1:4">
      <c r="B16" s="23" t="s">
        <v>1107</v>
      </c>
      <c r="C16" s="119">
        <v>4.9984035644517775</v>
      </c>
      <c r="D16" s="119">
        <v>7.1350333462686564</v>
      </c>
    </row>
    <row r="17" spans="2:4">
      <c r="B17" s="23" t="s">
        <v>1108</v>
      </c>
      <c r="C17" s="119">
        <v>8.1026581118240024</v>
      </c>
      <c r="D17" s="119">
        <v>5.2642832390825456</v>
      </c>
    </row>
    <row r="18" spans="2:4">
      <c r="B18" s="21" t="s">
        <v>1109</v>
      </c>
      <c r="C18" s="22"/>
      <c r="D18" s="22"/>
    </row>
    <row r="19" spans="2:4">
      <c r="B19" s="23" t="s">
        <v>1110</v>
      </c>
      <c r="C19" s="119">
        <v>1.5368485783268548</v>
      </c>
      <c r="D19" s="119">
        <v>0.86327578161455865</v>
      </c>
    </row>
    <row r="20" spans="2:4">
      <c r="B20" s="23" t="s">
        <v>1111</v>
      </c>
      <c r="C20" s="119">
        <v>6.1354677434862035</v>
      </c>
      <c r="D20" s="119">
        <v>6.5091757547874014</v>
      </c>
    </row>
    <row r="21" spans="2:4">
      <c r="B21" s="23" t="s">
        <v>1112</v>
      </c>
      <c r="C21" s="119">
        <v>5.2105852379985773</v>
      </c>
      <c r="D21" s="119">
        <v>1.385996643461751</v>
      </c>
    </row>
    <row r="22" spans="2:4">
      <c r="B22" s="21" t="s">
        <v>1113</v>
      </c>
      <c r="C22" s="22"/>
      <c r="D22" s="22"/>
    </row>
    <row r="23" spans="2:4">
      <c r="B23" s="23" t="s">
        <v>1114</v>
      </c>
      <c r="C23" s="119">
        <v>-0.40484309699398535</v>
      </c>
      <c r="D23" s="119">
        <v>2.6384259311570868</v>
      </c>
    </row>
    <row r="24" spans="2:4">
      <c r="B24" s="16" t="s">
        <v>1115</v>
      </c>
      <c r="C24" s="119">
        <v>-1.3230541452367908</v>
      </c>
      <c r="D24" s="119">
        <v>1.3008139267729555</v>
      </c>
    </row>
    <row r="25" spans="2:4">
      <c r="B25" s="18" t="s">
        <v>1116</v>
      </c>
      <c r="C25" s="119">
        <v>-2.4072288251797289</v>
      </c>
      <c r="D25" s="119">
        <v>0.83234495743737114</v>
      </c>
    </row>
    <row r="26" spans="2:4">
      <c r="B26" s="16" t="s">
        <v>1117</v>
      </c>
      <c r="C26" s="119">
        <v>0.91812851983652777</v>
      </c>
      <c r="D26" s="119">
        <v>1.3375743400262898</v>
      </c>
    </row>
    <row r="27" spans="2:4">
      <c r="B27" s="757" t="s">
        <v>1118</v>
      </c>
      <c r="C27" s="757"/>
      <c r="D27" s="757"/>
    </row>
    <row r="28" spans="2:4"/>
    <row r="29" spans="2:4" hidden="1"/>
    <row r="30" spans="2:4" hidden="1"/>
    <row r="31" spans="2:4" hidden="1"/>
    <row r="32" spans="2:4"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t="69.75" hidden="1" customHeight="1"/>
    <row r="73" hidden="1"/>
  </sheetData>
  <mergeCells count="1">
    <mergeCell ref="B27:D27"/>
  </mergeCells>
  <pageMargins left="0.7" right="0.7" top="0.75" bottom="0.75" header="0.3" footer="0.3"/>
  <pageSetup paperSize="9" orientation="portrait" horizontalDpi="200" verticalDpi="20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A7E77-E36B-4D88-8916-C83B7E37573D}">
  <sheetPr codeName="Folha204">
    <tabColor rgb="FF0035BA"/>
  </sheetPr>
  <dimension ref="A1:J42"/>
  <sheetViews>
    <sheetView showGridLines="0" zoomScaleNormal="100" workbookViewId="0">
      <selection activeCell="B3" sqref="B3:D3"/>
    </sheetView>
  </sheetViews>
  <sheetFormatPr baseColWidth="10" defaultColWidth="0" defaultRowHeight="15" customHeight="1" zeroHeight="1"/>
  <cols>
    <col min="1" max="1" width="7.6640625" bestFit="1" customWidth="1"/>
    <col min="2" max="2" width="34.33203125" customWidth="1"/>
    <col min="3" max="4" width="11.5" customWidth="1"/>
    <col min="5" max="5" width="54" customWidth="1"/>
    <col min="6" max="6" width="16.1640625" hidden="1" customWidth="1"/>
    <col min="7" max="9" width="9.1640625" hidden="1" customWidth="1"/>
  </cols>
  <sheetData>
    <row r="1" spans="1:10" ht="100" customHeight="1">
      <c r="A1" s="290" t="s">
        <v>50</v>
      </c>
    </row>
    <row r="2" spans="1:10" s="1" customFormat="1" ht="30.75" customHeight="1">
      <c r="B2" s="781" t="s">
        <v>5647</v>
      </c>
      <c r="C2" s="781"/>
      <c r="D2" s="781"/>
      <c r="E2" s="9"/>
      <c r="F2" s="9"/>
      <c r="G2" s="267"/>
      <c r="H2" s="267"/>
      <c r="J2"/>
    </row>
    <row r="3" spans="1:10" s="10" customFormat="1" ht="11">
      <c r="B3" s="790" t="s">
        <v>51</v>
      </c>
      <c r="C3" s="790"/>
      <c r="D3" s="790"/>
    </row>
    <row r="4" spans="1:10" ht="30" customHeight="1">
      <c r="B4" s="11"/>
      <c r="C4" s="11" t="s">
        <v>5271</v>
      </c>
      <c r="D4" s="11" t="s">
        <v>5272</v>
      </c>
      <c r="E4" s="10"/>
      <c r="F4" s="10"/>
      <c r="G4" s="10"/>
      <c r="H4" s="10"/>
    </row>
    <row r="5" spans="1:10">
      <c r="B5" s="43" t="s">
        <v>3861</v>
      </c>
      <c r="C5" s="24"/>
      <c r="D5" s="621">
        <v>39.980000000000004</v>
      </c>
      <c r="E5" s="10"/>
      <c r="F5" s="10"/>
      <c r="G5" s="10"/>
      <c r="H5" s="10"/>
    </row>
    <row r="6" spans="1:10">
      <c r="B6" s="43" t="s">
        <v>5248</v>
      </c>
      <c r="C6" s="24"/>
      <c r="D6" s="622">
        <v>58.989999999999995</v>
      </c>
      <c r="E6" s="10"/>
      <c r="F6" s="10"/>
      <c r="G6" s="10"/>
      <c r="H6" s="10"/>
    </row>
    <row r="7" spans="1:10">
      <c r="B7" s="43" t="s">
        <v>3464</v>
      </c>
      <c r="C7" s="24"/>
      <c r="D7" s="622"/>
      <c r="E7" s="10"/>
      <c r="F7" s="10"/>
      <c r="G7" s="10"/>
      <c r="H7" s="10"/>
    </row>
    <row r="8" spans="1:10">
      <c r="B8" s="43" t="s">
        <v>429</v>
      </c>
      <c r="C8" s="24"/>
      <c r="D8" s="622">
        <v>2.0700000000000003</v>
      </c>
      <c r="E8" s="10"/>
      <c r="F8" s="10"/>
      <c r="G8" s="10"/>
      <c r="H8" s="10"/>
    </row>
    <row r="9" spans="1:10">
      <c r="B9" s="43" t="s">
        <v>3066</v>
      </c>
      <c r="C9" s="24"/>
      <c r="D9" s="622"/>
      <c r="E9" s="10"/>
      <c r="F9" s="10"/>
      <c r="G9" s="10"/>
      <c r="H9" s="10"/>
    </row>
    <row r="10" spans="1:10">
      <c r="B10" s="43" t="s">
        <v>428</v>
      </c>
      <c r="C10" s="24">
        <v>121.617913</v>
      </c>
      <c r="D10" s="622">
        <v>13.8</v>
      </c>
      <c r="E10" s="10"/>
      <c r="F10" s="10"/>
      <c r="G10" s="10"/>
      <c r="H10" s="10"/>
    </row>
    <row r="11" spans="1:10">
      <c r="B11" s="43" t="s">
        <v>4267</v>
      </c>
      <c r="C11" s="24"/>
      <c r="D11" s="622">
        <v>6.7759999999999998</v>
      </c>
      <c r="E11" s="10"/>
      <c r="F11" s="10"/>
      <c r="G11" s="10"/>
      <c r="H11" s="10"/>
    </row>
    <row r="12" spans="1:10">
      <c r="B12" s="43" t="s">
        <v>3234</v>
      </c>
      <c r="C12" s="24"/>
      <c r="D12" s="24"/>
      <c r="E12" s="10"/>
      <c r="F12" s="10"/>
      <c r="G12" s="10"/>
      <c r="H12" s="10"/>
    </row>
    <row r="13" spans="1:10">
      <c r="B13" s="43" t="s">
        <v>4000</v>
      </c>
      <c r="C13" s="24"/>
      <c r="D13" s="623"/>
      <c r="E13" s="10"/>
      <c r="F13" s="10"/>
      <c r="G13" s="10"/>
      <c r="H13" s="10"/>
    </row>
    <row r="14" spans="1:10">
      <c r="B14" s="13" t="s">
        <v>56</v>
      </c>
      <c r="C14" s="19">
        <v>121.617913</v>
      </c>
      <c r="D14" s="19">
        <v>121.61599999999999</v>
      </c>
      <c r="E14" s="10"/>
      <c r="F14" s="10"/>
      <c r="G14" s="10"/>
      <c r="H14" s="10"/>
    </row>
    <row r="15" spans="1:10" ht="36" customHeight="1">
      <c r="B15" s="763" t="s">
        <v>5738</v>
      </c>
      <c r="C15" s="763"/>
      <c r="D15" s="763"/>
      <c r="E15" s="10"/>
      <c r="F15" s="10"/>
      <c r="G15" s="10"/>
      <c r="H15" s="10"/>
    </row>
    <row r="16" spans="1:10">
      <c r="B16" s="10"/>
      <c r="C16" s="10"/>
      <c r="D16" s="10"/>
      <c r="E16" s="10"/>
      <c r="F16" s="10"/>
      <c r="G16" s="10"/>
      <c r="H16" s="10"/>
    </row>
    <row r="17" spans="2:8" hidden="1">
      <c r="B17" s="10"/>
      <c r="C17" s="10"/>
      <c r="D17" s="10"/>
      <c r="E17" s="10"/>
      <c r="F17" s="10"/>
      <c r="G17" s="10"/>
      <c r="H17" s="10"/>
    </row>
    <row r="18" spans="2:8" hidden="1">
      <c r="B18" s="10"/>
      <c r="C18" s="10"/>
      <c r="D18" s="10"/>
      <c r="E18" s="10"/>
      <c r="F18" s="10"/>
      <c r="G18" s="10"/>
      <c r="H18" s="10"/>
    </row>
    <row r="19" spans="2:8" hidden="1">
      <c r="B19" s="10"/>
      <c r="C19" s="10"/>
      <c r="D19" s="10"/>
      <c r="E19" s="10"/>
      <c r="F19" s="10"/>
      <c r="G19" s="10"/>
      <c r="H19" s="10"/>
    </row>
    <row r="20" spans="2:8" hidden="1">
      <c r="B20" s="10"/>
      <c r="C20" s="10"/>
      <c r="D20" s="10"/>
      <c r="E20" s="10"/>
      <c r="F20" s="10"/>
      <c r="G20" s="10"/>
      <c r="H20" s="10"/>
    </row>
    <row r="21" spans="2:8" hidden="1">
      <c r="B21" s="10"/>
      <c r="C21" s="10"/>
      <c r="D21" s="10"/>
      <c r="E21" s="10"/>
      <c r="F21" s="10"/>
      <c r="G21" s="10"/>
      <c r="H21" s="10"/>
    </row>
    <row r="22" spans="2:8" ht="29.25" hidden="1" customHeight="1">
      <c r="B22" s="10"/>
      <c r="C22" s="10"/>
      <c r="D22" s="10"/>
      <c r="E22" s="10"/>
      <c r="F22" s="10"/>
      <c r="G22" s="10"/>
      <c r="H22" s="10"/>
    </row>
    <row r="23" spans="2:8" hidden="1"/>
    <row r="24" spans="2:8" hidden="1"/>
    <row r="25" spans="2:8" hidden="1"/>
    <row r="26" spans="2:8" hidden="1"/>
    <row r="27" spans="2:8" hidden="1"/>
    <row r="28" spans="2:8" hidden="1"/>
    <row r="29" spans="2:8" hidden="1"/>
    <row r="30" spans="2:8" hidden="1"/>
    <row r="31" spans="2:8" hidden="1"/>
    <row r="32" spans="2:8" hidden="1"/>
    <row r="33" hidden="1"/>
    <row r="34" hidden="1"/>
    <row r="35" hidden="1"/>
    <row r="36" hidden="1"/>
    <row r="37" hidden="1"/>
    <row r="38" hidden="1"/>
    <row r="39" hidden="1"/>
    <row r="40" hidden="1"/>
    <row r="41" hidden="1"/>
    <row r="42" hidden="1"/>
  </sheetData>
  <mergeCells count="3">
    <mergeCell ref="B15:D15"/>
    <mergeCell ref="B2:D2"/>
    <mergeCell ref="B3:D3"/>
  </mergeCell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AA636-B079-47BF-8C6B-235B4662197B}">
  <sheetPr codeName="Folha205">
    <tabColor rgb="FF0035BA"/>
  </sheetPr>
  <dimension ref="A1:P19"/>
  <sheetViews>
    <sheetView showGridLines="0" zoomScaleNormal="100" workbookViewId="0">
      <selection activeCell="B3" sqref="B3:E3"/>
    </sheetView>
  </sheetViews>
  <sheetFormatPr baseColWidth="10" defaultColWidth="0" defaultRowHeight="15" customHeight="1" zeroHeight="1"/>
  <cols>
    <col min="1" max="1" width="7.6640625" bestFit="1" customWidth="1"/>
    <col min="2" max="2" width="35" customWidth="1"/>
    <col min="3" max="5" width="10.1640625" customWidth="1"/>
    <col min="6" max="6" width="57.5" customWidth="1"/>
    <col min="7" max="7" width="49.6640625" hidden="1" customWidth="1"/>
    <col min="8" max="8" width="27.33203125" hidden="1" customWidth="1"/>
    <col min="9" max="14" width="9.1640625" hidden="1" customWidth="1"/>
    <col min="15" max="16" width="12.33203125" hidden="1" customWidth="1"/>
    <col min="17" max="16384" width="9.1640625" hidden="1"/>
  </cols>
  <sheetData>
    <row r="1" spans="1:10" ht="100" customHeight="1">
      <c r="A1" s="290" t="s">
        <v>50</v>
      </c>
    </row>
    <row r="2" spans="1:10" s="1" customFormat="1" ht="28.5" customHeight="1">
      <c r="B2" s="781" t="s">
        <v>5273</v>
      </c>
      <c r="C2" s="781"/>
      <c r="D2" s="781"/>
      <c r="E2" s="781"/>
      <c r="F2" s="9"/>
      <c r="G2" s="267"/>
      <c r="H2" s="267"/>
      <c r="J2"/>
    </row>
    <row r="3" spans="1:10" s="10" customFormat="1">
      <c r="A3" s="1"/>
      <c r="B3" s="790" t="s">
        <v>51</v>
      </c>
      <c r="C3" s="790"/>
      <c r="D3" s="790"/>
      <c r="E3" s="790"/>
      <c r="F3" s="1"/>
      <c r="G3" s="1"/>
      <c r="H3" s="1"/>
    </row>
    <row r="4" spans="1:10" ht="30" customHeight="1">
      <c r="A4" s="1"/>
      <c r="B4" s="11"/>
      <c r="C4" s="11" t="s">
        <v>5271</v>
      </c>
      <c r="D4" s="11" t="s">
        <v>5274</v>
      </c>
      <c r="E4" s="11" t="s">
        <v>4291</v>
      </c>
      <c r="F4" s="1"/>
      <c r="G4" s="1"/>
      <c r="H4" s="1"/>
    </row>
    <row r="5" spans="1:10">
      <c r="A5" s="1"/>
      <c r="B5" s="43" t="s">
        <v>3861</v>
      </c>
      <c r="C5" s="24"/>
      <c r="D5" s="24">
        <v>21.808009999999999</v>
      </c>
      <c r="E5" s="24">
        <v>21.808009999999999</v>
      </c>
      <c r="F5" s="1"/>
      <c r="G5" s="1"/>
      <c r="H5" s="1"/>
    </row>
    <row r="6" spans="1:10">
      <c r="A6" s="1"/>
      <c r="B6" s="43" t="s">
        <v>5248</v>
      </c>
      <c r="C6" s="24"/>
      <c r="D6" s="24">
        <v>47.016089000000001</v>
      </c>
      <c r="E6" s="24">
        <v>47.016089000000001</v>
      </c>
      <c r="F6" s="1"/>
      <c r="G6" s="1"/>
      <c r="H6" s="1"/>
    </row>
    <row r="7" spans="1:10">
      <c r="A7" s="1"/>
      <c r="B7" s="43" t="s">
        <v>3464</v>
      </c>
      <c r="C7" s="24"/>
      <c r="D7" s="24"/>
      <c r="E7" s="24"/>
      <c r="F7" s="1"/>
      <c r="G7" s="1"/>
      <c r="H7" s="1"/>
    </row>
    <row r="8" spans="1:10">
      <c r="A8" s="1"/>
      <c r="B8" s="43" t="s">
        <v>429</v>
      </c>
      <c r="C8" s="24"/>
      <c r="D8" s="24"/>
      <c r="E8" s="24"/>
      <c r="F8" s="1"/>
      <c r="G8" s="1"/>
      <c r="H8" s="1"/>
    </row>
    <row r="9" spans="1:10">
      <c r="A9" s="1"/>
      <c r="B9" s="43" t="s">
        <v>3066</v>
      </c>
      <c r="C9" s="24"/>
      <c r="D9" s="24"/>
      <c r="E9" s="24"/>
      <c r="F9" s="1"/>
      <c r="G9" s="1"/>
      <c r="H9" s="1"/>
    </row>
    <row r="10" spans="1:10">
      <c r="A10" s="1"/>
      <c r="B10" s="43" t="s">
        <v>428</v>
      </c>
      <c r="C10" s="24">
        <v>65</v>
      </c>
      <c r="D10" s="24">
        <v>0.27057999999999999</v>
      </c>
      <c r="E10" s="24">
        <v>0.27057999999999999</v>
      </c>
      <c r="F10" s="1"/>
      <c r="G10" s="1"/>
      <c r="H10" s="1"/>
    </row>
    <row r="11" spans="1:10">
      <c r="A11" s="1"/>
      <c r="B11" s="43" t="s">
        <v>4267</v>
      </c>
      <c r="C11" s="24"/>
      <c r="D11" s="24">
        <v>10.905321000000001</v>
      </c>
      <c r="E11" s="24">
        <v>10.905321000000001</v>
      </c>
      <c r="F11" s="1"/>
      <c r="G11" s="1"/>
      <c r="H11" s="1"/>
    </row>
    <row r="12" spans="1:10">
      <c r="A12" s="1"/>
      <c r="B12" s="43" t="s">
        <v>3234</v>
      </c>
      <c r="C12" s="24"/>
      <c r="D12" s="24"/>
      <c r="E12" s="24"/>
      <c r="F12" s="1"/>
      <c r="G12" s="1"/>
      <c r="H12" s="1"/>
    </row>
    <row r="13" spans="1:10">
      <c r="A13" s="1"/>
      <c r="B13" s="43" t="s">
        <v>4000</v>
      </c>
      <c r="C13" s="24"/>
      <c r="D13" s="24"/>
      <c r="E13" s="24"/>
      <c r="F13" s="1"/>
      <c r="G13" s="1"/>
      <c r="H13" s="1"/>
    </row>
    <row r="14" spans="1:10">
      <c r="A14" s="1"/>
      <c r="B14" s="13" t="s">
        <v>56</v>
      </c>
      <c r="C14" s="19">
        <v>65</v>
      </c>
      <c r="D14" s="19">
        <v>80</v>
      </c>
      <c r="E14" s="19">
        <v>80</v>
      </c>
      <c r="F14" s="1"/>
      <c r="G14" s="1"/>
      <c r="H14" s="1"/>
    </row>
    <row r="15" spans="1:10">
      <c r="A15" s="1"/>
      <c r="B15" s="41" t="s">
        <v>818</v>
      </c>
      <c r="C15" s="41"/>
      <c r="D15" s="41"/>
      <c r="E15" s="41"/>
      <c r="F15" s="1"/>
      <c r="G15" s="1"/>
    </row>
    <row r="16" spans="1:10"/>
    <row r="17" hidden="1"/>
    <row r="18" hidden="1"/>
    <row r="19" hidden="1"/>
  </sheetData>
  <mergeCells count="2">
    <mergeCell ref="B2:E2"/>
    <mergeCell ref="B3:E3"/>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80D8-176C-4F8F-992B-751B7F41AFB0}">
  <sheetPr codeName="Folha206">
    <tabColor rgb="FF0035BA"/>
  </sheetPr>
  <dimension ref="A1:M36"/>
  <sheetViews>
    <sheetView showGridLines="0" zoomScaleNormal="100" workbookViewId="0">
      <selection activeCell="B2" sqref="B2"/>
    </sheetView>
  </sheetViews>
  <sheetFormatPr baseColWidth="10" defaultColWidth="0" defaultRowHeight="0" customHeight="1" zeroHeight="1"/>
  <cols>
    <col min="1" max="1" width="7.6640625" bestFit="1" customWidth="1"/>
    <col min="2" max="2" width="36.5" customWidth="1"/>
    <col min="3" max="6" width="11.6640625" customWidth="1"/>
    <col min="7" max="7" width="29.1640625" customWidth="1"/>
    <col min="8" max="13" width="0" hidden="1" customWidth="1"/>
    <col min="14" max="16384" width="9.1640625" hidden="1"/>
  </cols>
  <sheetData>
    <row r="1" spans="1:7" ht="100" customHeight="1">
      <c r="A1" s="290" t="s">
        <v>50</v>
      </c>
    </row>
    <row r="2" spans="1:7" s="1" customFormat="1" ht="16">
      <c r="B2" s="9" t="s">
        <v>12</v>
      </c>
      <c r="C2" s="9"/>
      <c r="D2" s="9"/>
      <c r="E2" s="9"/>
      <c r="F2" s="9"/>
    </row>
    <row r="3" spans="1:7" s="10" customFormat="1" ht="11">
      <c r="B3" s="758" t="s">
        <v>51</v>
      </c>
      <c r="C3" s="758"/>
      <c r="D3" s="758"/>
      <c r="E3" s="758"/>
      <c r="F3" s="758"/>
    </row>
    <row r="4" spans="1:7" ht="20" customHeight="1">
      <c r="B4" s="824" t="s">
        <v>332</v>
      </c>
      <c r="C4" s="797" t="s">
        <v>2809</v>
      </c>
      <c r="D4" s="797"/>
      <c r="E4" s="797" t="s">
        <v>3048</v>
      </c>
      <c r="F4" s="797"/>
    </row>
    <row r="5" spans="1:7" ht="20" customHeight="1">
      <c r="B5" s="753"/>
      <c r="C5" s="11">
        <v>2022</v>
      </c>
      <c r="D5" s="11">
        <v>2023</v>
      </c>
      <c r="E5" s="11" t="s">
        <v>83</v>
      </c>
      <c r="F5" s="11" t="s">
        <v>84</v>
      </c>
    </row>
    <row r="6" spans="1:7" ht="15" customHeight="1">
      <c r="B6" s="389" t="s">
        <v>3558</v>
      </c>
      <c r="C6" s="22">
        <v>52883.810597789998</v>
      </c>
      <c r="D6" s="22">
        <v>59641.528153730003</v>
      </c>
      <c r="E6" s="22">
        <v>6757.7175559400057</v>
      </c>
      <c r="F6" s="22">
        <v>12.77842401966096</v>
      </c>
    </row>
    <row r="7" spans="1:7" ht="12" customHeight="1">
      <c r="B7" s="23" t="s">
        <v>3230</v>
      </c>
      <c r="C7" s="119">
        <v>23382.912496969999</v>
      </c>
      <c r="D7" s="119">
        <v>27128.911549259999</v>
      </c>
      <c r="E7" s="119">
        <v>3745.9990522900007</v>
      </c>
      <c r="F7" s="119">
        <v>16.020241502316761</v>
      </c>
    </row>
    <row r="8" spans="1:7" ht="15">
      <c r="B8" s="23" t="s">
        <v>3231</v>
      </c>
      <c r="C8" s="119">
        <v>29500.898100820003</v>
      </c>
      <c r="D8" s="119">
        <v>32512.61660447</v>
      </c>
      <c r="E8" s="119">
        <v>3011.7185036499977</v>
      </c>
      <c r="F8" s="119">
        <v>10.208904465746704</v>
      </c>
    </row>
    <row r="9" spans="1:7" ht="15">
      <c r="B9" s="389" t="s">
        <v>3559</v>
      </c>
      <c r="C9" s="22">
        <v>4147.2351437299994</v>
      </c>
      <c r="D9" s="22">
        <v>4198.2775283299998</v>
      </c>
      <c r="E9" s="22">
        <v>51.042384600000332</v>
      </c>
      <c r="F9" s="22">
        <v>1.2307569460383456</v>
      </c>
    </row>
    <row r="10" spans="1:7" ht="15">
      <c r="B10" s="389" t="s">
        <v>3560</v>
      </c>
      <c r="C10" s="22">
        <v>14262.961506490004</v>
      </c>
      <c r="D10" s="22">
        <v>19361.843097639998</v>
      </c>
      <c r="E10" s="22">
        <v>5098.8815911499933</v>
      </c>
      <c r="F10" s="22">
        <v>35.749108548248373</v>
      </c>
    </row>
    <row r="11" spans="1:7" ht="15">
      <c r="B11" s="23" t="s">
        <v>3232</v>
      </c>
      <c r="C11" s="119">
        <v>3322.0903169100006</v>
      </c>
      <c r="D11" s="119">
        <v>3573.3484088599998</v>
      </c>
      <c r="E11" s="119">
        <v>251.2580919499992</v>
      </c>
      <c r="F11" s="119">
        <v>7.5632528914416648</v>
      </c>
    </row>
    <row r="12" spans="1:7" ht="15">
      <c r="B12" s="23" t="s">
        <v>3561</v>
      </c>
      <c r="C12" s="119">
        <v>872.86691557999995</v>
      </c>
      <c r="D12" s="119">
        <v>831.6774744899999</v>
      </c>
      <c r="E12" s="119">
        <v>-41.189441090000059</v>
      </c>
      <c r="F12" s="119">
        <v>-4.7188684041977496</v>
      </c>
      <c r="G12" s="293"/>
    </row>
    <row r="13" spans="1:7" ht="15">
      <c r="B13" s="23" t="s">
        <v>3562</v>
      </c>
      <c r="C13" s="119">
        <v>4465.7530135300003</v>
      </c>
      <c r="D13" s="119">
        <v>8670.4751458799983</v>
      </c>
      <c r="E13" s="119">
        <v>4204.722132349998</v>
      </c>
      <c r="F13" s="119">
        <v>94.154829423186854</v>
      </c>
      <c r="G13" s="293"/>
    </row>
    <row r="14" spans="1:7" ht="15">
      <c r="B14" s="23" t="s">
        <v>3563</v>
      </c>
      <c r="C14" s="119">
        <v>3780.3429364200033</v>
      </c>
      <c r="D14" s="119">
        <v>3860.9591134499965</v>
      </c>
      <c r="E14" s="119">
        <v>80.616177029993196</v>
      </c>
      <c r="F14" s="119">
        <v>2.1325096263974657</v>
      </c>
      <c r="G14" s="293"/>
    </row>
    <row r="15" spans="1:7" ht="15">
      <c r="B15" s="23" t="s">
        <v>3564</v>
      </c>
      <c r="C15" s="119">
        <v>140.10507992999999</v>
      </c>
      <c r="D15" s="119">
        <v>156.50013945000001</v>
      </c>
      <c r="E15" s="119">
        <v>16.395059520000018</v>
      </c>
      <c r="F15" s="119">
        <v>11.701973638779837</v>
      </c>
      <c r="G15" s="293"/>
    </row>
    <row r="16" spans="1:7" ht="15">
      <c r="B16" s="23" t="s">
        <v>3565</v>
      </c>
      <c r="C16" s="119">
        <v>1426.5023525800004</v>
      </c>
      <c r="D16" s="119">
        <v>2268.861097320003</v>
      </c>
      <c r="E16" s="119">
        <v>842.35874474000252</v>
      </c>
      <c r="F16" s="119">
        <v>59.050638312407678</v>
      </c>
      <c r="G16" s="293"/>
    </row>
    <row r="17" spans="2:7" ht="15">
      <c r="B17" s="23" t="s">
        <v>3068</v>
      </c>
      <c r="C17" s="119">
        <v>255.30089154000001</v>
      </c>
      <c r="D17" s="119">
        <v>2.1718189999999981E-2</v>
      </c>
      <c r="E17" s="119"/>
      <c r="F17" s="119"/>
      <c r="G17" s="293"/>
    </row>
    <row r="18" spans="2:7" ht="15">
      <c r="B18" s="339" t="s">
        <v>3566</v>
      </c>
      <c r="C18" s="19">
        <v>71294.007248010006</v>
      </c>
      <c r="D18" s="19">
        <v>83201.648779700001</v>
      </c>
      <c r="E18" s="19">
        <v>11907.641531689995</v>
      </c>
      <c r="F18" s="19">
        <v>16.70216332526654</v>
      </c>
      <c r="G18" s="293"/>
    </row>
    <row r="19" spans="2:7" ht="15">
      <c r="B19" s="763" t="s">
        <v>2806</v>
      </c>
      <c r="C19" s="763"/>
      <c r="D19" s="763"/>
      <c r="E19" s="763"/>
      <c r="F19" s="763"/>
    </row>
    <row r="20" spans="2:7" ht="15">
      <c r="B20" s="823"/>
      <c r="C20" s="823"/>
      <c r="D20" s="823"/>
      <c r="E20" s="823"/>
      <c r="F20" s="823"/>
    </row>
    <row r="21" spans="2:7" ht="15" hidden="1">
      <c r="B21" s="8"/>
    </row>
    <row r="22" spans="2:7" ht="15" hidden="1">
      <c r="B22" s="8"/>
    </row>
    <row r="23" spans="2:7" ht="15" hidden="1">
      <c r="B23" s="20"/>
    </row>
    <row r="24" spans="2:7" ht="15" hidden="1"/>
    <row r="25" spans="2:7" ht="15" hidden="1"/>
    <row r="26" spans="2:7" ht="15" hidden="1"/>
    <row r="27" spans="2:7" ht="15" hidden="1"/>
    <row r="28" spans="2:7" ht="15" hidden="1"/>
    <row r="29" spans="2:7" ht="15" hidden="1"/>
    <row r="30" spans="2:7" ht="15" hidden="1"/>
    <row r="31" spans="2:7" ht="15" hidden="1"/>
    <row r="32" spans="2:7" ht="15" hidden="1"/>
    <row r="33" ht="15" hidden="1"/>
    <row r="34" ht="15" hidden="1"/>
    <row r="35" ht="15" hidden="1" customHeight="1"/>
    <row r="36" ht="15" hidden="1" customHeight="1"/>
  </sheetData>
  <mergeCells count="6">
    <mergeCell ref="B19:F19"/>
    <mergeCell ref="B20:F20"/>
    <mergeCell ref="B3:F3"/>
    <mergeCell ref="B4:B5"/>
    <mergeCell ref="C4:D4"/>
    <mergeCell ref="E4:F4"/>
  </mergeCell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CB1B9-3CAD-4722-9585-DEFA7DDF6CC7}">
  <sheetPr codeName="Folha92">
    <tabColor rgb="FF0035BA"/>
  </sheetPr>
  <dimension ref="A1:I11"/>
  <sheetViews>
    <sheetView showGridLines="0" workbookViewId="0">
      <selection activeCell="I10" sqref="I10"/>
    </sheetView>
  </sheetViews>
  <sheetFormatPr baseColWidth="10" defaultColWidth="0" defaultRowHeight="14.5" customHeight="1" zeroHeight="1"/>
  <cols>
    <col min="1" max="1" width="9.1640625" customWidth="1"/>
    <col min="2" max="2" width="49" customWidth="1"/>
    <col min="3" max="3" width="11.1640625" customWidth="1"/>
    <col min="4" max="4" width="7.5" customWidth="1"/>
    <col min="5" max="5" width="11.1640625" customWidth="1"/>
    <col min="6" max="6" width="7.5" customWidth="1"/>
    <col min="7" max="7" width="11.1640625" customWidth="1"/>
    <col min="8" max="8" width="7.5" customWidth="1"/>
    <col min="9" max="9" width="9.1640625" customWidth="1"/>
    <col min="10" max="16384" width="9.1640625" hidden="1"/>
  </cols>
  <sheetData>
    <row r="1" spans="1:8" ht="100" customHeight="1">
      <c r="A1" s="20" t="s">
        <v>50</v>
      </c>
    </row>
    <row r="2" spans="1:8" ht="16">
      <c r="A2" s="9"/>
      <c r="B2" s="9" t="s">
        <v>13</v>
      </c>
      <c r="C2" s="9"/>
      <c r="D2" s="9"/>
    </row>
    <row r="3" spans="1:8" ht="15">
      <c r="A3" s="10"/>
      <c r="B3" s="10" t="s">
        <v>1019</v>
      </c>
      <c r="C3" s="10"/>
      <c r="D3" s="10"/>
      <c r="E3" s="10"/>
      <c r="F3" s="10"/>
    </row>
    <row r="4" spans="1:8" ht="20" customHeight="1">
      <c r="B4" s="794" t="s">
        <v>332</v>
      </c>
      <c r="C4" s="791">
        <v>2022</v>
      </c>
      <c r="D4" s="793"/>
      <c r="E4" s="791">
        <v>2023</v>
      </c>
      <c r="F4" s="793"/>
      <c r="G4" s="791" t="s">
        <v>3048</v>
      </c>
      <c r="H4" s="793"/>
    </row>
    <row r="5" spans="1:8" ht="20" customHeight="1">
      <c r="B5" s="762"/>
      <c r="C5" s="11" t="s">
        <v>83</v>
      </c>
      <c r="D5" s="11" t="s">
        <v>84</v>
      </c>
      <c r="E5" s="11" t="s">
        <v>83</v>
      </c>
      <c r="F5" s="11" t="s">
        <v>84</v>
      </c>
      <c r="G5" s="11" t="s">
        <v>83</v>
      </c>
      <c r="H5" s="11" t="s">
        <v>84</v>
      </c>
    </row>
    <row r="6" spans="1:8" ht="14.5" customHeight="1">
      <c r="B6" s="46" t="s">
        <v>2176</v>
      </c>
      <c r="C6" s="146">
        <v>15787.5</v>
      </c>
      <c r="D6" s="146">
        <v>67.517189231969382</v>
      </c>
      <c r="E6" s="146">
        <v>17929.332101579999</v>
      </c>
      <c r="F6" s="146">
        <v>66.08938979739149</v>
      </c>
      <c r="G6" s="146">
        <v>2141.8321015799993</v>
      </c>
      <c r="H6" s="146">
        <v>13.566632472399046</v>
      </c>
    </row>
    <row r="7" spans="1:8" ht="14.5" customHeight="1">
      <c r="B7" s="46" t="s">
        <v>2177</v>
      </c>
      <c r="C7" s="146">
        <v>7100.2</v>
      </c>
      <c r="D7" s="146">
        <v>30.364880252404053</v>
      </c>
      <c r="E7" s="146">
        <v>8685.3476082500001</v>
      </c>
      <c r="F7" s="146">
        <v>32.015097961005047</v>
      </c>
      <c r="G7" s="146">
        <v>1585.1476082500003</v>
      </c>
      <c r="H7" s="146">
        <v>22.325393767076989</v>
      </c>
    </row>
    <row r="8" spans="1:8" ht="14.5" customHeight="1">
      <c r="B8" s="46" t="s">
        <v>2182</v>
      </c>
      <c r="C8" s="146">
        <v>495.23430100999997</v>
      </c>
      <c r="D8" s="146">
        <v>2.117930515626556</v>
      </c>
      <c r="E8" s="146">
        <v>514.23183942999992</v>
      </c>
      <c r="F8" s="146">
        <v>1.8955122416034667</v>
      </c>
      <c r="G8" s="146">
        <v>18.997538419999955</v>
      </c>
      <c r="H8" s="146">
        <v>3.836070801488435</v>
      </c>
    </row>
    <row r="9" spans="1:8" ht="14.5" customHeight="1">
      <c r="B9" s="13" t="s">
        <v>93</v>
      </c>
      <c r="C9" s="19">
        <v>23382.934301010002</v>
      </c>
      <c r="D9" s="19">
        <v>99.999999999999986</v>
      </c>
      <c r="E9" s="19">
        <v>27128.911549259999</v>
      </c>
      <c r="F9" s="19">
        <v>99.999999999999986</v>
      </c>
      <c r="G9" s="19">
        <v>3745.9772482499993</v>
      </c>
      <c r="H9" s="19">
        <v>16.020133316151838</v>
      </c>
    </row>
    <row r="10" spans="1:8" ht="14.5" customHeight="1">
      <c r="B10" s="41" t="s">
        <v>2806</v>
      </c>
      <c r="C10" s="41"/>
      <c r="D10" s="41"/>
      <c r="E10" s="41"/>
      <c r="F10" s="41"/>
      <c r="G10" s="41"/>
      <c r="H10" s="41"/>
    </row>
    <row r="11" spans="1:8" ht="14.5" customHeight="1"/>
  </sheetData>
  <mergeCells count="4">
    <mergeCell ref="B4:B5"/>
    <mergeCell ref="C4:D4"/>
    <mergeCell ref="E4:F4"/>
    <mergeCell ref="G4:H4"/>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43FE7-8163-4895-ADD2-EE875EA1147F}">
  <sheetPr codeName="Folha93">
    <tabColor rgb="FF0035BA"/>
  </sheetPr>
  <dimension ref="A1:I16"/>
  <sheetViews>
    <sheetView showGridLines="0" zoomScale="120" zoomScaleNormal="120" workbookViewId="0">
      <selection activeCell="C6" sqref="C6"/>
    </sheetView>
  </sheetViews>
  <sheetFormatPr baseColWidth="10" defaultColWidth="0" defaultRowHeight="14.5" customHeight="1" zeroHeight="1"/>
  <cols>
    <col min="1" max="1" width="9.1640625" customWidth="1"/>
    <col min="2" max="2" width="47.83203125" customWidth="1"/>
    <col min="3" max="3" width="10.5" customWidth="1"/>
    <col min="4" max="4" width="7.6640625" customWidth="1"/>
    <col min="5" max="5" width="10.5" customWidth="1"/>
    <col min="6" max="6" width="7.6640625" customWidth="1"/>
    <col min="7" max="7" width="10.5" customWidth="1"/>
    <col min="8" max="8" width="7.6640625" customWidth="1"/>
    <col min="9" max="9" width="9.1640625" customWidth="1"/>
    <col min="10" max="16384" width="9.1640625" hidden="1"/>
  </cols>
  <sheetData>
    <row r="1" spans="1:8" ht="100" customHeight="1">
      <c r="A1" s="20" t="s">
        <v>50</v>
      </c>
    </row>
    <row r="2" spans="1:8" ht="16">
      <c r="A2" s="9"/>
      <c r="B2" s="9" t="s">
        <v>14</v>
      </c>
      <c r="C2" s="9"/>
      <c r="D2" s="9"/>
    </row>
    <row r="3" spans="1:8" ht="15">
      <c r="A3" s="10"/>
      <c r="B3" s="790" t="s">
        <v>1019</v>
      </c>
      <c r="C3" s="790"/>
      <c r="D3" s="790"/>
      <c r="E3" s="790"/>
      <c r="F3" s="790"/>
      <c r="G3" s="790"/>
      <c r="H3" s="790"/>
    </row>
    <row r="4" spans="1:8" ht="20" customHeight="1">
      <c r="B4" s="794" t="s">
        <v>332</v>
      </c>
      <c r="C4" s="791">
        <v>2022</v>
      </c>
      <c r="D4" s="793"/>
      <c r="E4" s="791">
        <v>2023</v>
      </c>
      <c r="F4" s="793"/>
      <c r="G4" s="791" t="s">
        <v>3048</v>
      </c>
      <c r="H4" s="793"/>
    </row>
    <row r="5" spans="1:8" ht="20" customHeight="1">
      <c r="B5" s="762"/>
      <c r="C5" s="11" t="s">
        <v>83</v>
      </c>
      <c r="D5" s="11" t="s">
        <v>84</v>
      </c>
      <c r="E5" s="11" t="s">
        <v>83</v>
      </c>
      <c r="F5" s="11" t="s">
        <v>84</v>
      </c>
      <c r="G5" s="11" t="s">
        <v>83</v>
      </c>
      <c r="H5" s="11" t="s">
        <v>84</v>
      </c>
    </row>
    <row r="6" spans="1:8" ht="15">
      <c r="B6" s="46" t="s">
        <v>3042</v>
      </c>
      <c r="C6" s="146">
        <v>2746.5567678000002</v>
      </c>
      <c r="D6" s="146">
        <v>9.3100784878262992</v>
      </c>
      <c r="E6" s="146">
        <v>3153.7839666899999</v>
      </c>
      <c r="F6" s="146">
        <v>9.7001850237313771</v>
      </c>
      <c r="G6" s="146">
        <v>407.22719888999973</v>
      </c>
      <c r="H6" s="146">
        <v>14.826826216164099</v>
      </c>
    </row>
    <row r="7" spans="1:8" ht="15">
      <c r="B7" s="46" t="s">
        <v>2189</v>
      </c>
      <c r="C7" s="146">
        <v>21289.56522525</v>
      </c>
      <c r="D7" s="146">
        <v>72.165820689568221</v>
      </c>
      <c r="E7" s="146">
        <v>23521.79962871</v>
      </c>
      <c r="F7" s="146">
        <v>72.346682873491332</v>
      </c>
      <c r="G7" s="146">
        <v>2232.2344034599992</v>
      </c>
      <c r="H7" s="146">
        <v>10.485110333829217</v>
      </c>
    </row>
    <row r="8" spans="1:8" ht="15">
      <c r="B8" s="46" t="s">
        <v>3043</v>
      </c>
      <c r="C8" s="146">
        <v>445.48388645</v>
      </c>
      <c r="D8" s="146">
        <v>1.5100688966401923</v>
      </c>
      <c r="E8" s="146">
        <v>465.82869319000002</v>
      </c>
      <c r="F8" s="146">
        <v>1.4327628528242031</v>
      </c>
      <c r="G8" s="146">
        <v>20.344806740000024</v>
      </c>
      <c r="H8" s="146">
        <v>4.5669007025428012</v>
      </c>
    </row>
    <row r="9" spans="1:8" ht="15">
      <c r="B9" s="46" t="s">
        <v>3044</v>
      </c>
      <c r="C9" s="146">
        <v>1466.21183982</v>
      </c>
      <c r="D9" s="146">
        <v>4.9700583175779505</v>
      </c>
      <c r="E9" s="146">
        <v>1562.63199538</v>
      </c>
      <c r="F9" s="146">
        <v>4.8062326523579815</v>
      </c>
      <c r="G9" s="146">
        <v>96.420155560000012</v>
      </c>
      <c r="H9" s="146">
        <v>6.576140837318369</v>
      </c>
    </row>
    <row r="10" spans="1:8" ht="15">
      <c r="A10" s="10"/>
      <c r="B10" s="46" t="s">
        <v>3045</v>
      </c>
      <c r="C10" s="146">
        <v>314.66116729000004</v>
      </c>
      <c r="D10" s="146">
        <v>1.066615552566021</v>
      </c>
      <c r="E10" s="146">
        <v>330.02386225999999</v>
      </c>
      <c r="F10" s="146">
        <v>1.0150639866205866</v>
      </c>
      <c r="G10" s="146">
        <v>15.36269496999995</v>
      </c>
      <c r="H10" s="146">
        <v>4.8822977116338242</v>
      </c>
    </row>
    <row r="11" spans="1:8" ht="15">
      <c r="A11" s="10"/>
      <c r="B11" s="46" t="s">
        <v>3046</v>
      </c>
      <c r="C11" s="146">
        <v>1894.77940274</v>
      </c>
      <c r="D11" s="146">
        <v>6.4227854903418455</v>
      </c>
      <c r="E11" s="146">
        <v>1965.3387600199999</v>
      </c>
      <c r="F11" s="146">
        <v>6.044849554648871</v>
      </c>
      <c r="G11" s="146">
        <v>70.559357279999858</v>
      </c>
      <c r="H11" s="146">
        <v>3.72388243074447</v>
      </c>
    </row>
    <row r="12" spans="1:8" ht="15">
      <c r="B12" s="46" t="s">
        <v>3047</v>
      </c>
      <c r="C12" s="146">
        <v>441.20481368999998</v>
      </c>
      <c r="D12" s="146">
        <v>1.4955640068386133</v>
      </c>
      <c r="E12" s="146">
        <v>487.56887201000001</v>
      </c>
      <c r="F12" s="146">
        <v>1.4996297527863891</v>
      </c>
      <c r="G12" s="146">
        <v>46.364058320000026</v>
      </c>
      <c r="H12" s="146">
        <v>10.508511439899298</v>
      </c>
    </row>
    <row r="13" spans="1:8" ht="14.5" customHeight="1">
      <c r="B13" s="46" t="s">
        <v>704</v>
      </c>
      <c r="C13" s="146">
        <v>902.43499777999205</v>
      </c>
      <c r="D13" s="146">
        <v>3.0590085586408238</v>
      </c>
      <c r="E13" s="146">
        <v>1025.6408262099999</v>
      </c>
      <c r="F13" s="146">
        <v>3.1545933035392464</v>
      </c>
      <c r="G13" s="146">
        <v>123.20582843000784</v>
      </c>
      <c r="H13" s="146">
        <v>13.652598661742577</v>
      </c>
    </row>
    <row r="14" spans="1:8" ht="14.5" customHeight="1">
      <c r="B14" s="13" t="s">
        <v>93</v>
      </c>
      <c r="C14" s="19">
        <v>29500.898100819999</v>
      </c>
      <c r="D14" s="19">
        <v>99.999999999999986</v>
      </c>
      <c r="E14" s="19">
        <v>32512.616604470004</v>
      </c>
      <c r="F14" s="19">
        <v>100</v>
      </c>
      <c r="G14" s="19">
        <v>3011.718503650005</v>
      </c>
      <c r="H14" s="19">
        <v>10.208904465746729</v>
      </c>
    </row>
    <row r="15" spans="1:8" ht="14.5" customHeight="1">
      <c r="B15" s="41" t="s">
        <v>2806</v>
      </c>
      <c r="C15" s="41"/>
      <c r="D15" s="41"/>
      <c r="E15" s="41"/>
      <c r="F15" s="41"/>
      <c r="G15" s="41"/>
      <c r="H15" s="41"/>
    </row>
    <row r="16" spans="1:8" ht="14.5" customHeight="1"/>
  </sheetData>
  <mergeCells count="5">
    <mergeCell ref="B4:B5"/>
    <mergeCell ref="C4:D4"/>
    <mergeCell ref="E4:F4"/>
    <mergeCell ref="G4:H4"/>
    <mergeCell ref="B3:H3"/>
  </mergeCell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5CA8A-602F-40C0-861B-28709D35E56D}">
  <sheetPr codeName="Folha83">
    <tabColor rgb="FF0035BA"/>
  </sheetPr>
  <dimension ref="A1:I19"/>
  <sheetViews>
    <sheetView showGridLines="0" workbookViewId="0">
      <selection activeCell="B3" sqref="B3:H3"/>
    </sheetView>
  </sheetViews>
  <sheetFormatPr baseColWidth="10" defaultColWidth="0" defaultRowHeight="14.5" customHeight="1" zeroHeight="1"/>
  <cols>
    <col min="1" max="1" width="9.1640625" customWidth="1"/>
    <col min="2" max="2" width="41.5" customWidth="1"/>
    <col min="3" max="8" width="8.83203125" customWidth="1"/>
    <col min="9" max="9" width="24.6640625" customWidth="1"/>
    <col min="10" max="16384" width="9.1640625" hidden="1"/>
  </cols>
  <sheetData>
    <row r="1" spans="1:8" ht="100" customHeight="1">
      <c r="A1" s="20" t="s">
        <v>50</v>
      </c>
    </row>
    <row r="2" spans="1:8" ht="16">
      <c r="A2" s="9"/>
      <c r="B2" s="9" t="s">
        <v>15</v>
      </c>
      <c r="C2" s="9"/>
      <c r="D2" s="9"/>
    </row>
    <row r="3" spans="1:8" ht="15">
      <c r="A3" s="10"/>
      <c r="B3" s="790" t="s">
        <v>1019</v>
      </c>
      <c r="C3" s="790"/>
      <c r="D3" s="790"/>
      <c r="E3" s="790"/>
      <c r="F3" s="790"/>
      <c r="G3" s="790"/>
      <c r="H3" s="790"/>
    </row>
    <row r="4" spans="1:8" ht="20" customHeight="1">
      <c r="B4" s="794" t="s">
        <v>332</v>
      </c>
      <c r="C4" s="791">
        <v>2022</v>
      </c>
      <c r="D4" s="793"/>
      <c r="E4" s="791">
        <v>2023</v>
      </c>
      <c r="F4" s="793"/>
      <c r="G4" s="791" t="s">
        <v>2188</v>
      </c>
      <c r="H4" s="793"/>
    </row>
    <row r="5" spans="1:8" ht="20" customHeight="1">
      <c r="B5" s="762"/>
      <c r="C5" s="11" t="s">
        <v>83</v>
      </c>
      <c r="D5" s="11" t="s">
        <v>84</v>
      </c>
      <c r="E5" s="11" t="s">
        <v>83</v>
      </c>
      <c r="F5" s="11" t="s">
        <v>84</v>
      </c>
      <c r="G5" s="11" t="s">
        <v>83</v>
      </c>
      <c r="H5" s="11" t="s">
        <v>84</v>
      </c>
    </row>
    <row r="6" spans="1:8" ht="15">
      <c r="B6" s="46" t="s">
        <v>2176</v>
      </c>
      <c r="C6" s="146">
        <v>309.53160972000001</v>
      </c>
      <c r="D6" s="146">
        <v>28.892485640095995</v>
      </c>
      <c r="E6" s="146">
        <v>384.84712135000001</v>
      </c>
      <c r="F6" s="146">
        <v>29.719136532390326</v>
      </c>
      <c r="G6" s="146">
        <v>75.315511630000003</v>
      </c>
      <c r="H6" s="146">
        <v>24.332090573279363</v>
      </c>
    </row>
    <row r="7" spans="1:8" ht="15">
      <c r="B7" s="46" t="s">
        <v>2177</v>
      </c>
      <c r="C7" s="146">
        <v>177.50757655999999</v>
      </c>
      <c r="D7" s="146">
        <v>16.569018949009326</v>
      </c>
      <c r="E7" s="146">
        <v>191.24552414000001</v>
      </c>
      <c r="F7" s="146">
        <v>14.768596483683197</v>
      </c>
      <c r="G7" s="146">
        <v>13.737947580000025</v>
      </c>
      <c r="H7" s="146">
        <v>7.7393584241495228</v>
      </c>
    </row>
    <row r="8" spans="1:8" ht="15">
      <c r="B8" s="46" t="s">
        <v>2178</v>
      </c>
      <c r="C8" s="146">
        <v>261.58900249999999</v>
      </c>
      <c r="D8" s="146">
        <v>24.417397968418008</v>
      </c>
      <c r="E8" s="146">
        <v>301.29893511</v>
      </c>
      <c r="F8" s="146">
        <v>23.267275998290128</v>
      </c>
      <c r="G8" s="146">
        <v>39.70993261000001</v>
      </c>
      <c r="H8" s="146">
        <v>15.180276017146399</v>
      </c>
    </row>
    <row r="9" spans="1:8" ht="15">
      <c r="A9" s="10"/>
      <c r="B9" s="46" t="s">
        <v>2179</v>
      </c>
      <c r="C9" s="146">
        <v>16.677659540000001</v>
      </c>
      <c r="D9" s="146">
        <v>1.5567361252886129</v>
      </c>
      <c r="E9" s="146">
        <v>12.828973749999999</v>
      </c>
      <c r="F9" s="146">
        <v>0.99069474940922919</v>
      </c>
      <c r="G9" s="146">
        <v>-3.8486857900000011</v>
      </c>
      <c r="H9" s="146">
        <v>-23.076893857733715</v>
      </c>
    </row>
    <row r="10" spans="1:8" ht="15">
      <c r="A10" s="10"/>
      <c r="B10" s="46" t="s">
        <v>2180</v>
      </c>
      <c r="C10" s="146">
        <v>78.702561189999997</v>
      </c>
      <c r="D10" s="146">
        <v>7.3463017915288695</v>
      </c>
      <c r="E10" s="146">
        <v>106.10195137999999</v>
      </c>
      <c r="F10" s="146">
        <v>8.1935350545275938</v>
      </c>
      <c r="G10" s="146">
        <v>27.399390189999991</v>
      </c>
      <c r="H10" s="146">
        <v>34.813848209912358</v>
      </c>
    </row>
    <row r="11" spans="1:8" ht="15">
      <c r="B11" s="46" t="s">
        <v>2181</v>
      </c>
      <c r="C11" s="146">
        <v>16.639475820000001</v>
      </c>
      <c r="D11" s="146">
        <v>1.553171957535977</v>
      </c>
      <c r="E11" s="146">
        <v>20.07440325</v>
      </c>
      <c r="F11" s="146">
        <v>1.5502101948956415</v>
      </c>
      <c r="G11" s="146">
        <v>3.4349274299999983</v>
      </c>
      <c r="H11" s="146">
        <v>20.643243015331937</v>
      </c>
    </row>
    <row r="12" spans="1:8" ht="14.5" customHeight="1">
      <c r="B12" s="46" t="s">
        <v>2182</v>
      </c>
      <c r="C12" s="146">
        <v>21.628300330000005</v>
      </c>
      <c r="D12" s="146">
        <v>2.0188418147971521</v>
      </c>
      <c r="E12" s="146">
        <v>77.588719990000001</v>
      </c>
      <c r="F12" s="146">
        <v>5.9916513203151505</v>
      </c>
      <c r="G12" s="146">
        <v>55.960419659999999</v>
      </c>
      <c r="H12" s="146">
        <v>258.73701958160285</v>
      </c>
    </row>
    <row r="13" spans="1:8" ht="14.5" customHeight="1">
      <c r="B13" s="46" t="s">
        <v>2183</v>
      </c>
      <c r="C13" s="146">
        <v>16.722138149999999</v>
      </c>
      <c r="D13" s="146">
        <v>1.5608878744488324</v>
      </c>
      <c r="E13" s="146">
        <v>19.013263460000001</v>
      </c>
      <c r="F13" s="146">
        <v>1.4682655562340952</v>
      </c>
      <c r="G13" s="146">
        <v>2.2911253100000017</v>
      </c>
      <c r="H13" s="146">
        <v>13.701150471598055</v>
      </c>
    </row>
    <row r="14" spans="1:8" ht="14.5" customHeight="1">
      <c r="B14" s="46" t="s">
        <v>2184</v>
      </c>
      <c r="C14" s="146">
        <v>123.11865395000001</v>
      </c>
      <c r="D14" s="146">
        <v>11.492215429939913</v>
      </c>
      <c r="E14" s="146">
        <v>127.67016245000001</v>
      </c>
      <c r="F14" s="146">
        <v>9.8591019094912671</v>
      </c>
      <c r="G14" s="146">
        <v>4.5515084999999971</v>
      </c>
      <c r="H14" s="146">
        <v>3.6968471908801259</v>
      </c>
    </row>
    <row r="15" spans="1:8" ht="14.5" customHeight="1">
      <c r="B15" s="46" t="s">
        <v>2185</v>
      </c>
      <c r="C15" s="146">
        <v>48.095793629999996</v>
      </c>
      <c r="D15" s="146">
        <v>4.4893864896732953</v>
      </c>
      <c r="E15" s="146">
        <v>53.587566150000008</v>
      </c>
      <c r="F15" s="146">
        <v>4.1382047740509842</v>
      </c>
      <c r="G15" s="146">
        <v>5.491772520000012</v>
      </c>
      <c r="H15" s="146">
        <v>11.418405031941269</v>
      </c>
    </row>
    <row r="16" spans="1:8" ht="14.5" customHeight="1">
      <c r="B16" s="46" t="s">
        <v>2186</v>
      </c>
      <c r="C16" s="146">
        <v>1.10941797</v>
      </c>
      <c r="D16" s="146">
        <v>0.10355595926401544</v>
      </c>
      <c r="E16" s="146">
        <v>0.69056201000000006</v>
      </c>
      <c r="F16" s="146">
        <v>5.332742671240432E-2</v>
      </c>
      <c r="G16" s="146">
        <v>-0.41885595999999992</v>
      </c>
      <c r="H16" s="146">
        <v>-37.754567829832418</v>
      </c>
    </row>
    <row r="17" spans="2:8" ht="14.5" customHeight="1">
      <c r="B17" s="13" t="s">
        <v>93</v>
      </c>
      <c r="C17" s="19">
        <v>1071.32218936</v>
      </c>
      <c r="D17" s="19">
        <v>100.00000000000001</v>
      </c>
      <c r="E17" s="19">
        <v>1294.9471830399998</v>
      </c>
      <c r="F17" s="19">
        <v>100.00000000000004</v>
      </c>
      <c r="G17" s="19">
        <v>223.62499367999999</v>
      </c>
      <c r="H17" s="19">
        <v>20.873738628861194</v>
      </c>
    </row>
    <row r="18" spans="2:8" ht="14.5" customHeight="1">
      <c r="B18" s="41" t="s">
        <v>5739</v>
      </c>
      <c r="C18" s="41"/>
      <c r="D18" s="41"/>
      <c r="E18" s="41"/>
      <c r="F18" s="41"/>
      <c r="G18" s="41"/>
      <c r="H18" s="41"/>
    </row>
    <row r="19" spans="2:8" ht="14.5" customHeight="1"/>
  </sheetData>
  <mergeCells count="5">
    <mergeCell ref="B4:B5"/>
    <mergeCell ref="C4:D4"/>
    <mergeCell ref="E4:F4"/>
    <mergeCell ref="G4:H4"/>
    <mergeCell ref="B3:H3"/>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18455-C754-41A1-853E-5E64890493CF}">
  <sheetPr codeName="Folha84">
    <tabColor rgb="FF0035BA"/>
  </sheetPr>
  <dimension ref="A1:I15"/>
  <sheetViews>
    <sheetView showGridLines="0" workbookViewId="0">
      <selection activeCell="B3" sqref="B3:H3"/>
    </sheetView>
  </sheetViews>
  <sheetFormatPr baseColWidth="10" defaultColWidth="0" defaultRowHeight="14.5" customHeight="1" zeroHeight="1"/>
  <cols>
    <col min="1" max="1" width="9.1640625" customWidth="1"/>
    <col min="2" max="2" width="41.5" customWidth="1"/>
    <col min="3" max="8" width="8.83203125" customWidth="1"/>
    <col min="9" max="9" width="24.5" customWidth="1"/>
    <col min="10" max="16384" width="9.1640625" hidden="1"/>
  </cols>
  <sheetData>
    <row r="1" spans="1:8" ht="100" customHeight="1">
      <c r="A1" s="20" t="s">
        <v>50</v>
      </c>
    </row>
    <row r="2" spans="1:8" ht="16">
      <c r="A2" s="9"/>
      <c r="B2" s="9" t="s">
        <v>16</v>
      </c>
      <c r="C2" s="9"/>
      <c r="D2" s="9"/>
    </row>
    <row r="3" spans="1:8" ht="15">
      <c r="A3" s="10"/>
      <c r="B3" s="790" t="s">
        <v>1019</v>
      </c>
      <c r="C3" s="790"/>
      <c r="D3" s="790"/>
      <c r="E3" s="790"/>
      <c r="F3" s="790"/>
      <c r="G3" s="790"/>
      <c r="H3" s="790"/>
    </row>
    <row r="4" spans="1:8" ht="20" customHeight="1">
      <c r="B4" s="794" t="s">
        <v>332</v>
      </c>
      <c r="C4" s="791">
        <v>2022</v>
      </c>
      <c r="D4" s="793"/>
      <c r="E4" s="791">
        <v>2023</v>
      </c>
      <c r="F4" s="793"/>
      <c r="G4" s="791" t="s">
        <v>2187</v>
      </c>
      <c r="H4" s="793"/>
    </row>
    <row r="5" spans="1:8" ht="20" customHeight="1">
      <c r="B5" s="762"/>
      <c r="C5" s="11" t="s">
        <v>83</v>
      </c>
      <c r="D5" s="11" t="s">
        <v>84</v>
      </c>
      <c r="E5" s="11" t="s">
        <v>83</v>
      </c>
      <c r="F5" s="11" t="s">
        <v>84</v>
      </c>
      <c r="G5" s="11" t="s">
        <v>83</v>
      </c>
      <c r="H5" s="11" t="s">
        <v>84</v>
      </c>
    </row>
    <row r="6" spans="1:8" ht="15">
      <c r="B6" s="46" t="s">
        <v>2176</v>
      </c>
      <c r="C6" s="146">
        <v>166.65417518999999</v>
      </c>
      <c r="D6" s="146">
        <v>24.652461905308094</v>
      </c>
      <c r="E6" s="146">
        <v>148.33278849000001</v>
      </c>
      <c r="F6" s="146">
        <v>1.4113603695058876</v>
      </c>
      <c r="G6" s="146">
        <v>-18.321386699999977</v>
      </c>
      <c r="H6" s="146">
        <v>-10.993655981983064</v>
      </c>
    </row>
    <row r="7" spans="1:8" ht="15">
      <c r="B7" s="46" t="s">
        <v>2177</v>
      </c>
      <c r="C7" s="146">
        <v>354.95609386000001</v>
      </c>
      <c r="D7" s="146">
        <v>52.507184845289657</v>
      </c>
      <c r="E7" s="146">
        <v>349.06515307000001</v>
      </c>
      <c r="F7" s="146">
        <v>3.3212934809198797</v>
      </c>
      <c r="G7" s="146">
        <v>-5.8909407900000019</v>
      </c>
      <c r="H7" s="146">
        <v>-1.6596252020745661</v>
      </c>
    </row>
    <row r="8" spans="1:8" ht="15">
      <c r="B8" s="46" t="s">
        <v>2189</v>
      </c>
      <c r="C8" s="146">
        <v>87.051218669999997</v>
      </c>
      <c r="D8" s="146">
        <v>12.877126238368561</v>
      </c>
      <c r="E8" s="146">
        <v>107.53896102</v>
      </c>
      <c r="F8" s="146">
        <v>1.0232142826041362</v>
      </c>
      <c r="G8" s="146">
        <v>20.487742350000005</v>
      </c>
      <c r="H8" s="146">
        <v>23.535273443633685</v>
      </c>
    </row>
    <row r="9" spans="1:8" ht="15">
      <c r="A9" s="10"/>
      <c r="B9" s="46" t="s">
        <v>2179</v>
      </c>
      <c r="C9" s="146">
        <v>12.145651050000001</v>
      </c>
      <c r="D9" s="146">
        <v>1.796655856259981</v>
      </c>
      <c r="E9" s="146">
        <v>9065.34337934</v>
      </c>
      <c r="F9" s="146">
        <v>86.255146362502344</v>
      </c>
      <c r="G9" s="146">
        <v>9053.1977282900007</v>
      </c>
      <c r="H9" s="146">
        <v>74538.595675280812</v>
      </c>
    </row>
    <row r="10" spans="1:8" ht="15">
      <c r="A10" s="10"/>
      <c r="B10" s="46" t="s">
        <v>2180</v>
      </c>
      <c r="C10" s="146">
        <v>1.9442777099999999</v>
      </c>
      <c r="D10" s="146">
        <v>0.28760894903754414</v>
      </c>
      <c r="E10" s="146">
        <v>1.73408757</v>
      </c>
      <c r="F10" s="146">
        <v>1.6499537954251846E-2</v>
      </c>
      <c r="G10" s="146">
        <v>-0.21019013999999991</v>
      </c>
      <c r="H10" s="146">
        <v>-10.8107056373135</v>
      </c>
    </row>
    <row r="11" spans="1:8" ht="15">
      <c r="B11" s="46" t="s">
        <v>2181</v>
      </c>
      <c r="C11" s="146">
        <v>50.752844150000001</v>
      </c>
      <c r="D11" s="146">
        <v>7.5076580323742803</v>
      </c>
      <c r="E11" s="146">
        <v>835.80192004999992</v>
      </c>
      <c r="F11" s="146">
        <v>7.9525081320440698</v>
      </c>
      <c r="G11" s="146">
        <v>785.04907589999993</v>
      </c>
      <c r="H11" s="146">
        <v>1546.8080440571721</v>
      </c>
    </row>
    <row r="12" spans="1:8" ht="14.5" customHeight="1">
      <c r="B12" s="46" t="s">
        <v>388</v>
      </c>
      <c r="C12" s="146">
        <v>2.5100694199999998</v>
      </c>
      <c r="D12" s="146">
        <v>0.37130417336187937</v>
      </c>
      <c r="E12" s="146">
        <v>2.0996536099999998</v>
      </c>
      <c r="F12" s="146">
        <v>1.9977834469441992E-2</v>
      </c>
      <c r="G12" s="146">
        <v>-0.41041580999999994</v>
      </c>
      <c r="H12" s="146">
        <v>-16.350775270589924</v>
      </c>
    </row>
    <row r="13" spans="1:8" ht="14.5" customHeight="1">
      <c r="B13" s="13" t="s">
        <v>93</v>
      </c>
      <c r="C13" s="19">
        <v>676.01433005000001</v>
      </c>
      <c r="D13" s="19">
        <v>99.999999999999986</v>
      </c>
      <c r="E13" s="19">
        <v>10509.915943149999</v>
      </c>
      <c r="F13" s="19">
        <v>100.00000000000001</v>
      </c>
      <c r="G13" s="19">
        <v>9833.9016130999989</v>
      </c>
      <c r="H13" s="19">
        <v>1454.6883366174582</v>
      </c>
    </row>
    <row r="14" spans="1:8" ht="14.5" customHeight="1">
      <c r="B14" s="41" t="s">
        <v>5739</v>
      </c>
      <c r="C14" s="41"/>
      <c r="D14" s="41"/>
      <c r="E14" s="41"/>
      <c r="F14" s="41"/>
      <c r="G14" s="41"/>
      <c r="H14" s="41"/>
    </row>
    <row r="15" spans="1:8" ht="14.5" customHeight="1"/>
  </sheetData>
  <mergeCells count="5">
    <mergeCell ref="B4:B5"/>
    <mergeCell ref="C4:D4"/>
    <mergeCell ref="E4:F4"/>
    <mergeCell ref="G4:H4"/>
    <mergeCell ref="B3:H3"/>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D2A3-0B9B-4B41-B96E-31D20B9E17B3}">
  <sheetPr codeName="Folha85">
    <tabColor rgb="FF0035BA"/>
  </sheetPr>
  <dimension ref="A1:I14"/>
  <sheetViews>
    <sheetView showGridLines="0" workbookViewId="0">
      <selection activeCell="B3" sqref="B3:H3"/>
    </sheetView>
  </sheetViews>
  <sheetFormatPr baseColWidth="10" defaultColWidth="0" defaultRowHeight="14.5" customHeight="1" zeroHeight="1"/>
  <cols>
    <col min="1" max="1" width="9.1640625" customWidth="1"/>
    <col min="2" max="2" width="49.83203125" customWidth="1"/>
    <col min="3" max="8" width="8.83203125" customWidth="1"/>
    <col min="9" max="9" width="25.1640625" customWidth="1"/>
    <col min="10" max="16384" width="9.1640625" hidden="1"/>
  </cols>
  <sheetData>
    <row r="1" spans="1:8" ht="100" customHeight="1">
      <c r="A1" s="20" t="s">
        <v>50</v>
      </c>
    </row>
    <row r="2" spans="1:8" ht="16">
      <c r="A2" s="9"/>
      <c r="B2" s="9" t="s">
        <v>17</v>
      </c>
      <c r="C2" s="9"/>
      <c r="D2" s="9"/>
    </row>
    <row r="3" spans="1:8" ht="15">
      <c r="A3" s="10"/>
      <c r="B3" s="790" t="s">
        <v>1019</v>
      </c>
      <c r="C3" s="790"/>
      <c r="D3" s="790"/>
      <c r="E3" s="790"/>
      <c r="F3" s="790"/>
      <c r="G3" s="790"/>
      <c r="H3" s="790"/>
    </row>
    <row r="4" spans="1:8" ht="20" customHeight="1">
      <c r="B4" s="794" t="s">
        <v>332</v>
      </c>
      <c r="C4" s="791">
        <v>2022</v>
      </c>
      <c r="D4" s="793"/>
      <c r="E4" s="791">
        <v>2023</v>
      </c>
      <c r="F4" s="793"/>
      <c r="G4" s="791" t="s">
        <v>2187</v>
      </c>
      <c r="H4" s="793"/>
    </row>
    <row r="5" spans="1:8" ht="20" customHeight="1">
      <c r="B5" s="762"/>
      <c r="C5" s="11" t="s">
        <v>83</v>
      </c>
      <c r="D5" s="11" t="s">
        <v>84</v>
      </c>
      <c r="E5" s="11" t="s">
        <v>83</v>
      </c>
      <c r="F5" s="11" t="s">
        <v>84</v>
      </c>
      <c r="G5" s="11" t="s">
        <v>83</v>
      </c>
      <c r="H5" s="11" t="s">
        <v>84</v>
      </c>
    </row>
    <row r="6" spans="1:8" ht="15">
      <c r="B6" s="46" t="s">
        <v>2176</v>
      </c>
      <c r="C6" s="146">
        <v>5.1168421399999993</v>
      </c>
      <c r="D6" s="146">
        <v>11.727534333803288</v>
      </c>
      <c r="E6" s="146">
        <v>3.8055473399999999</v>
      </c>
      <c r="F6" s="146">
        <v>19.462079220237758</v>
      </c>
      <c r="G6" s="146">
        <v>-1.3112947999999993</v>
      </c>
      <c r="H6" s="146">
        <v>-25.627032535344142</v>
      </c>
    </row>
    <row r="7" spans="1:8" ht="15">
      <c r="B7" s="46" t="s">
        <v>2177</v>
      </c>
      <c r="C7" s="146">
        <v>10.462442359999999</v>
      </c>
      <c r="D7" s="146">
        <v>23.979370212178935</v>
      </c>
      <c r="E7" s="146">
        <v>5.8008318899999995</v>
      </c>
      <c r="F7" s="146">
        <v>29.666231871513528</v>
      </c>
      <c r="G7" s="146">
        <v>-4.6616104699999994</v>
      </c>
      <c r="H7" s="146">
        <v>-44.555662144646689</v>
      </c>
    </row>
    <row r="8" spans="1:8" ht="15">
      <c r="B8" s="46" t="s">
        <v>2189</v>
      </c>
      <c r="C8" s="146">
        <v>25.08411736</v>
      </c>
      <c r="D8" s="146">
        <v>57.49148391209723</v>
      </c>
      <c r="E8" s="146">
        <v>8.4503020199999987</v>
      </c>
      <c r="F8" s="146">
        <v>43.215977270742641</v>
      </c>
      <c r="G8" s="146">
        <v>-16.633815340000002</v>
      </c>
      <c r="H8" s="146">
        <v>-66.31214126961811</v>
      </c>
    </row>
    <row r="9" spans="1:8" ht="15">
      <c r="A9" s="10"/>
      <c r="B9" s="46" t="s">
        <v>2179</v>
      </c>
      <c r="C9" s="146">
        <v>0.11745147</v>
      </c>
      <c r="D9" s="146">
        <v>0.26919262101384023</v>
      </c>
      <c r="E9" s="146">
        <v>0.55959866000000003</v>
      </c>
      <c r="F9" s="146">
        <v>2.8618625599488392</v>
      </c>
      <c r="G9" s="146">
        <v>0.44214719000000002</v>
      </c>
      <c r="H9" s="146">
        <v>376.45096310842263</v>
      </c>
    </row>
    <row r="10" spans="1:8" ht="15">
      <c r="A10" s="10"/>
      <c r="B10" s="46" t="s">
        <v>2180</v>
      </c>
      <c r="C10" s="146">
        <v>8.1758700000000004E-2</v>
      </c>
      <c r="D10" s="146">
        <v>0.18738666058146619</v>
      </c>
      <c r="E10" s="146">
        <v>3.9263010000000001E-2</v>
      </c>
      <c r="F10" s="146">
        <v>0.20079629624184031</v>
      </c>
      <c r="G10" s="146">
        <v>-4.2495690000000003E-2</v>
      </c>
      <c r="H10" s="146">
        <v>-51.976963919436095</v>
      </c>
    </row>
    <row r="11" spans="1:8" ht="15">
      <c r="B11" s="46" t="s">
        <v>2181</v>
      </c>
      <c r="C11" s="146">
        <v>2.7684019100000001</v>
      </c>
      <c r="D11" s="146">
        <v>6.345032260325234</v>
      </c>
      <c r="E11" s="146">
        <v>0.89810957999999996</v>
      </c>
      <c r="F11" s="146">
        <v>4.5930527813154098</v>
      </c>
      <c r="G11" s="146">
        <v>-1.8702923300000003</v>
      </c>
      <c r="H11" s="146">
        <v>-67.558555108784773</v>
      </c>
    </row>
    <row r="12" spans="1:8" ht="14.5" customHeight="1">
      <c r="B12" s="13" t="s">
        <v>93</v>
      </c>
      <c r="C12" s="19">
        <v>43.631013940000003</v>
      </c>
      <c r="D12" s="19">
        <v>100</v>
      </c>
      <c r="E12" s="19">
        <v>19.553652499999995</v>
      </c>
      <c r="F12" s="19">
        <v>100</v>
      </c>
      <c r="G12" s="19">
        <v>-24.077361440000001</v>
      </c>
      <c r="H12" s="19">
        <v>-55.184052044058475</v>
      </c>
    </row>
    <row r="13" spans="1:8" ht="14.5" customHeight="1">
      <c r="B13" s="41" t="s">
        <v>5739</v>
      </c>
      <c r="C13" s="41"/>
      <c r="D13" s="41"/>
      <c r="E13" s="41"/>
      <c r="F13" s="41"/>
      <c r="G13" s="41"/>
      <c r="H13" s="41"/>
    </row>
    <row r="14" spans="1:8" ht="14.5" customHeight="1"/>
  </sheetData>
  <mergeCells count="5">
    <mergeCell ref="B4:B5"/>
    <mergeCell ref="C4:D4"/>
    <mergeCell ref="E4:F4"/>
    <mergeCell ref="G4:H4"/>
    <mergeCell ref="B3:H3"/>
  </mergeCell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E14-BA33-4C4D-A880-F7AA8FB4C628}">
  <sheetPr codeName="Folha86">
    <tabColor rgb="FF0035BA"/>
  </sheetPr>
  <dimension ref="A1:K21"/>
  <sheetViews>
    <sheetView showGridLines="0" workbookViewId="0">
      <selection activeCell="B3" sqref="B3:J3"/>
    </sheetView>
  </sheetViews>
  <sheetFormatPr baseColWidth="10" defaultColWidth="0" defaultRowHeight="14.5" customHeight="1" zeroHeight="1"/>
  <cols>
    <col min="1" max="1" width="9.1640625" customWidth="1"/>
    <col min="2" max="2" width="6.83203125" customWidth="1"/>
    <col min="3" max="3" width="26.5" customWidth="1"/>
    <col min="4" max="4" width="15.5" customWidth="1"/>
    <col min="5" max="10" width="9.83203125" customWidth="1"/>
    <col min="11" max="11" width="9.1640625" customWidth="1"/>
    <col min="12" max="16384" width="9.1640625" hidden="1"/>
  </cols>
  <sheetData>
    <row r="1" spans="1:10" ht="100" customHeight="1">
      <c r="A1" s="20" t="s">
        <v>50</v>
      </c>
    </row>
    <row r="2" spans="1:10" ht="16">
      <c r="A2" s="9"/>
      <c r="B2" s="9" t="s">
        <v>2190</v>
      </c>
      <c r="C2" s="9"/>
      <c r="D2" s="9"/>
      <c r="E2" s="9"/>
      <c r="F2" s="9"/>
    </row>
    <row r="3" spans="1:10" ht="15">
      <c r="A3" s="10"/>
      <c r="B3" s="790" t="s">
        <v>1019</v>
      </c>
      <c r="C3" s="790"/>
      <c r="D3" s="790"/>
      <c r="E3" s="790"/>
      <c r="F3" s="790"/>
      <c r="G3" s="790"/>
      <c r="H3" s="790"/>
      <c r="I3" s="790"/>
      <c r="J3" s="790"/>
    </row>
    <row r="4" spans="1:10" ht="30" customHeight="1">
      <c r="B4" s="87" t="s">
        <v>2191</v>
      </c>
      <c r="C4" s="87" t="s">
        <v>2192</v>
      </c>
      <c r="D4" s="87" t="s">
        <v>2193</v>
      </c>
      <c r="E4" s="87" t="s">
        <v>2194</v>
      </c>
      <c r="F4" s="87" t="s">
        <v>1200</v>
      </c>
      <c r="G4" s="87" t="s">
        <v>2195</v>
      </c>
      <c r="H4" s="87" t="s">
        <v>2196</v>
      </c>
      <c r="I4" s="87" t="s">
        <v>2197</v>
      </c>
      <c r="J4" s="87" t="s">
        <v>56</v>
      </c>
    </row>
    <row r="5" spans="1:10" ht="15">
      <c r="B5" s="46" t="s">
        <v>2198</v>
      </c>
      <c r="C5" s="269" t="s">
        <v>2199</v>
      </c>
      <c r="D5" s="146">
        <v>1</v>
      </c>
      <c r="E5" s="146">
        <v>1775.4753029799999</v>
      </c>
      <c r="F5" s="146">
        <v>977.37278316999993</v>
      </c>
      <c r="G5" s="146">
        <v>2140.5207278399998</v>
      </c>
      <c r="H5" s="146">
        <v>172.77963825999998</v>
      </c>
      <c r="I5" s="146">
        <v>2097.3686444200002</v>
      </c>
      <c r="J5" s="146">
        <v>7163.5170966699998</v>
      </c>
    </row>
    <row r="6" spans="1:10" ht="15">
      <c r="B6" s="46"/>
      <c r="C6" s="269" t="s">
        <v>2200</v>
      </c>
      <c r="D6" s="146">
        <v>2</v>
      </c>
      <c r="E6" s="146">
        <v>2858.4133058699999</v>
      </c>
      <c r="F6" s="146">
        <v>655.44091815000002</v>
      </c>
      <c r="G6" s="146">
        <v>2722.1417870199998</v>
      </c>
      <c r="H6" s="146">
        <v>506.36077998000002</v>
      </c>
      <c r="I6" s="146">
        <v>1682.70009196</v>
      </c>
      <c r="J6" s="146">
        <v>8425.0568829799995</v>
      </c>
    </row>
    <row r="7" spans="1:10" ht="15">
      <c r="B7" s="46"/>
      <c r="C7" s="269" t="s">
        <v>2201</v>
      </c>
      <c r="D7" s="146">
        <v>3</v>
      </c>
      <c r="E7" s="146">
        <v>1782.3394132000001</v>
      </c>
      <c r="F7" s="146">
        <v>1080.1570000899999</v>
      </c>
      <c r="G7" s="146">
        <v>3361.3206524899997</v>
      </c>
      <c r="H7" s="146">
        <v>115.45860626999999</v>
      </c>
      <c r="I7" s="146">
        <v>2353.4139675699998</v>
      </c>
      <c r="J7" s="146">
        <v>8692.6896396199991</v>
      </c>
    </row>
    <row r="8" spans="1:10" ht="15">
      <c r="B8" s="46"/>
      <c r="C8" s="270" t="s">
        <v>2202</v>
      </c>
      <c r="D8" s="22" t="s">
        <v>2203</v>
      </c>
      <c r="E8" s="22">
        <v>6416.2280220500006</v>
      </c>
      <c r="F8" s="22">
        <v>2712.9707014099995</v>
      </c>
      <c r="G8" s="22">
        <v>8223.9831673499993</v>
      </c>
      <c r="H8" s="22">
        <v>794.59902451000005</v>
      </c>
      <c r="I8" s="22">
        <v>6133.4827039499996</v>
      </c>
      <c r="J8" s="22">
        <v>24281.263619269997</v>
      </c>
    </row>
    <row r="9" spans="1:10" ht="15">
      <c r="B9" s="46" t="s">
        <v>2204</v>
      </c>
      <c r="C9" s="269" t="s">
        <v>2205</v>
      </c>
      <c r="D9" s="146">
        <v>5</v>
      </c>
      <c r="E9" s="146">
        <v>727.68211897000003</v>
      </c>
      <c r="F9" s="146">
        <v>1752.6492922100001</v>
      </c>
      <c r="G9" s="146">
        <v>986.92786497999998</v>
      </c>
      <c r="H9" s="146">
        <v>214.55435097999998</v>
      </c>
      <c r="I9" s="146">
        <v>913.84607191999999</v>
      </c>
      <c r="J9" s="146">
        <v>4595.6596990600001</v>
      </c>
    </row>
    <row r="10" spans="1:10" ht="15">
      <c r="B10" s="46"/>
      <c r="C10" s="269" t="s">
        <v>2206</v>
      </c>
      <c r="D10" s="146">
        <v>6</v>
      </c>
      <c r="E10" s="146">
        <v>59.952586399998701</v>
      </c>
      <c r="F10" s="146">
        <v>21.563607469999802</v>
      </c>
      <c r="G10" s="146">
        <v>55.496632479999498</v>
      </c>
      <c r="H10" s="146">
        <v>2.8126701900000599</v>
      </c>
      <c r="I10" s="146">
        <v>12.599997260000229</v>
      </c>
      <c r="J10" s="146">
        <v>152.42549379999829</v>
      </c>
    </row>
    <row r="11" spans="1:10" ht="15">
      <c r="B11" s="46"/>
      <c r="C11" s="270" t="s">
        <v>2207</v>
      </c>
      <c r="D11" s="22" t="s">
        <v>2208</v>
      </c>
      <c r="E11" s="22">
        <v>787.63470536999876</v>
      </c>
      <c r="F11" s="22">
        <v>1774.21289968</v>
      </c>
      <c r="G11" s="22">
        <v>1042.4244974599994</v>
      </c>
      <c r="H11" s="22">
        <v>217.36702117000004</v>
      </c>
      <c r="I11" s="22">
        <v>926.44606918000022</v>
      </c>
      <c r="J11" s="22">
        <v>4748.0851928599986</v>
      </c>
    </row>
    <row r="12" spans="1:10" ht="15">
      <c r="B12" s="46" t="s">
        <v>2209</v>
      </c>
      <c r="C12" s="269" t="s">
        <v>2210</v>
      </c>
      <c r="D12" s="146">
        <v>8</v>
      </c>
      <c r="E12" s="146">
        <v>198.16429116999998</v>
      </c>
      <c r="F12" s="146">
        <v>397.21697482000002</v>
      </c>
      <c r="G12" s="146">
        <v>300.75911499</v>
      </c>
      <c r="H12" s="146">
        <v>111.97598090999999</v>
      </c>
      <c r="I12" s="146">
        <v>279.54132387999999</v>
      </c>
      <c r="J12" s="146">
        <v>1287.6576857699999</v>
      </c>
    </row>
    <row r="13" spans="1:10" ht="15">
      <c r="B13" s="46"/>
      <c r="C13" s="269" t="s">
        <v>2211</v>
      </c>
      <c r="D13" s="146">
        <v>9</v>
      </c>
      <c r="E13" s="146">
        <v>339.09685337999997</v>
      </c>
      <c r="F13" s="146">
        <v>158.20141504</v>
      </c>
      <c r="G13" s="146">
        <v>173.57862623</v>
      </c>
      <c r="H13" s="146">
        <v>72.859054880000002</v>
      </c>
      <c r="I13" s="146">
        <v>207.18936633999999</v>
      </c>
      <c r="J13" s="146">
        <v>950.92531586999996</v>
      </c>
    </row>
    <row r="14" spans="1:10" ht="15">
      <c r="B14" s="46"/>
      <c r="C14" s="269" t="s">
        <v>2212</v>
      </c>
      <c r="D14" s="146">
        <v>10</v>
      </c>
      <c r="E14" s="146">
        <v>5.8008318899999995</v>
      </c>
      <c r="F14" s="146">
        <v>3.8055473399999999</v>
      </c>
      <c r="G14" s="146">
        <v>8.4503020199999987</v>
      </c>
      <c r="H14" s="146">
        <v>0.71157242000000009</v>
      </c>
      <c r="I14" s="146">
        <v>14.294840189999999</v>
      </c>
      <c r="J14" s="146">
        <v>33.063093859999995</v>
      </c>
    </row>
    <row r="15" spans="1:10" ht="15">
      <c r="B15" s="46"/>
      <c r="C15" s="270" t="s">
        <v>2213</v>
      </c>
      <c r="D15" s="22" t="s">
        <v>2214</v>
      </c>
      <c r="E15" s="22">
        <v>543.06197643999997</v>
      </c>
      <c r="F15" s="22">
        <v>559.22393720000002</v>
      </c>
      <c r="G15" s="22">
        <v>482.78804323999998</v>
      </c>
      <c r="H15" s="22">
        <v>185.54660821000002</v>
      </c>
      <c r="I15" s="22">
        <v>501.02553040999999</v>
      </c>
      <c r="J15" s="22">
        <v>2271.6460955000002</v>
      </c>
    </row>
    <row r="16" spans="1:10" ht="15">
      <c r="A16" s="10"/>
      <c r="B16" s="46" t="s">
        <v>2215</v>
      </c>
      <c r="C16" s="269" t="s">
        <v>2199</v>
      </c>
      <c r="D16" s="146">
        <v>12</v>
      </c>
      <c r="E16" s="146">
        <v>1973.22140102</v>
      </c>
      <c r="F16" s="146">
        <v>1086.63145781</v>
      </c>
      <c r="G16" s="146">
        <v>2361.1418326200001</v>
      </c>
      <c r="H16" s="146">
        <v>190.34464699</v>
      </c>
      <c r="I16" s="146">
        <v>2273.60203503</v>
      </c>
      <c r="J16" s="146">
        <v>7884.9413734699992</v>
      </c>
    </row>
    <row r="17" spans="1:10" ht="15">
      <c r="A17" s="10"/>
      <c r="B17" s="46"/>
      <c r="C17" s="269" t="s">
        <v>2200</v>
      </c>
      <c r="D17" s="146">
        <v>13</v>
      </c>
      <c r="E17" s="146">
        <v>2727.6253439000002</v>
      </c>
      <c r="F17" s="146">
        <v>668.86706764999997</v>
      </c>
      <c r="G17" s="146">
        <v>2831.4184586000001</v>
      </c>
      <c r="H17" s="146">
        <v>507.96945295999996</v>
      </c>
      <c r="I17" s="146">
        <v>1717.5808859900001</v>
      </c>
      <c r="J17" s="146">
        <v>8453.4612091000017</v>
      </c>
    </row>
    <row r="18" spans="1:10" ht="15">
      <c r="B18" s="46"/>
      <c r="C18" s="269" t="s">
        <v>2201</v>
      </c>
      <c r="D18" s="146">
        <v>14</v>
      </c>
      <c r="E18" s="146">
        <v>1959.95400606</v>
      </c>
      <c r="F18" s="146">
        <v>2172.4611384299997</v>
      </c>
      <c r="G18" s="146">
        <v>3591.05933035</v>
      </c>
      <c r="H18" s="146">
        <v>128.10533752000001</v>
      </c>
      <c r="I18" s="146">
        <v>2567.7203216999997</v>
      </c>
      <c r="J18" s="146">
        <v>10419.300134059999</v>
      </c>
    </row>
    <row r="19" spans="1:10" ht="14.5" customHeight="1">
      <c r="B19" s="46"/>
      <c r="C19" s="270" t="s">
        <v>2202</v>
      </c>
      <c r="D19" s="22" t="s">
        <v>2216</v>
      </c>
      <c r="E19" s="22">
        <v>6660.80075098</v>
      </c>
      <c r="F19" s="22">
        <v>3927.9596638899998</v>
      </c>
      <c r="G19" s="22">
        <v>8783.6196215700002</v>
      </c>
      <c r="H19" s="22">
        <v>826.41943746999993</v>
      </c>
      <c r="I19" s="22">
        <v>6558.90324272</v>
      </c>
      <c r="J19" s="22">
        <v>26757.702716629999</v>
      </c>
    </row>
    <row r="20" spans="1:10" ht="14.5" customHeight="1">
      <c r="B20" s="41" t="s">
        <v>5739</v>
      </c>
      <c r="C20" s="41"/>
      <c r="D20" s="41"/>
      <c r="E20" s="41"/>
      <c r="F20" s="41"/>
      <c r="G20" s="41"/>
      <c r="H20" s="41"/>
      <c r="I20" s="41"/>
      <c r="J20" s="41"/>
    </row>
    <row r="21" spans="1:10" ht="14.5" customHeight="1"/>
  </sheetData>
  <mergeCells count="1">
    <mergeCell ref="B3:J3"/>
  </mergeCells>
  <pageMargins left="0.7" right="0.7" top="0.75" bottom="0.75" header="0.3" footer="0.3"/>
  <pageSetup paperSize="9" orientation="portrait" horizontalDpi="200" verticalDpi="200"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8AB1D-895A-4D86-B625-873ABA07CBAA}">
  <sheetPr codeName="Folha87">
    <tabColor rgb="FF0035BA"/>
  </sheetPr>
  <dimension ref="A1:XFC19"/>
  <sheetViews>
    <sheetView showGridLines="0" workbookViewId="0">
      <selection activeCell="B3" sqref="B3:H3"/>
    </sheetView>
  </sheetViews>
  <sheetFormatPr baseColWidth="10" defaultColWidth="0" defaultRowHeight="14.5" customHeight="1" zeroHeight="1"/>
  <cols>
    <col min="1" max="1" width="9.1640625" customWidth="1"/>
    <col min="2" max="2" width="9.5" customWidth="1"/>
    <col min="3" max="3" width="16.33203125" customWidth="1"/>
    <col min="4" max="7" width="9.83203125" customWidth="1"/>
    <col min="8" max="8" width="7.5" customWidth="1"/>
    <col min="9" max="9" width="41.33203125" customWidth="1"/>
    <col min="10" max="16383" width="9.1640625" hidden="1"/>
    <col min="16384" max="16384" width="17.1640625" hidden="1" customWidth="1"/>
  </cols>
  <sheetData>
    <row r="1" spans="1:8" ht="100" customHeight="1">
      <c r="A1" s="20" t="s">
        <v>50</v>
      </c>
    </row>
    <row r="2" spans="1:8" ht="16">
      <c r="A2" s="9"/>
      <c r="B2" s="9" t="s">
        <v>18</v>
      </c>
      <c r="C2" s="9"/>
      <c r="D2" s="9"/>
    </row>
    <row r="3" spans="1:8" ht="15">
      <c r="A3" s="10"/>
      <c r="B3" s="790" t="s">
        <v>1019</v>
      </c>
      <c r="C3" s="790"/>
      <c r="D3" s="790"/>
      <c r="E3" s="790"/>
      <c r="F3" s="790"/>
      <c r="G3" s="790"/>
      <c r="H3" s="790"/>
    </row>
    <row r="4" spans="1:8" ht="20" customHeight="1">
      <c r="B4" s="794" t="s">
        <v>1138</v>
      </c>
      <c r="C4" s="794" t="s">
        <v>332</v>
      </c>
      <c r="D4" s="794">
        <v>2021</v>
      </c>
      <c r="E4" s="794">
        <v>2022</v>
      </c>
      <c r="F4" s="794">
        <v>2023</v>
      </c>
      <c r="G4" s="791" t="s">
        <v>2187</v>
      </c>
      <c r="H4" s="793"/>
    </row>
    <row r="5" spans="1:8" ht="20" customHeight="1">
      <c r="B5" s="762"/>
      <c r="C5" s="762"/>
      <c r="D5" s="762"/>
      <c r="E5" s="762"/>
      <c r="F5" s="762"/>
      <c r="G5" s="11" t="s">
        <v>83</v>
      </c>
      <c r="H5" s="11" t="s">
        <v>84</v>
      </c>
    </row>
    <row r="6" spans="1:8" ht="15">
      <c r="B6" s="21" t="s">
        <v>1197</v>
      </c>
      <c r="C6" s="271" t="s">
        <v>1198</v>
      </c>
      <c r="D6" s="22">
        <v>2658.3257906000008</v>
      </c>
      <c r="E6" s="22">
        <v>3394.1597229400004</v>
      </c>
      <c r="F6" s="22">
        <v>3730.6051242499998</v>
      </c>
      <c r="G6" s="22">
        <v>336.4454013099994</v>
      </c>
      <c r="H6" s="22">
        <v>9.9124799294528323</v>
      </c>
    </row>
    <row r="7" spans="1:8" ht="15">
      <c r="B7" s="46" t="s">
        <v>1199</v>
      </c>
      <c r="C7" s="269" t="s">
        <v>1200</v>
      </c>
      <c r="D7" s="146">
        <v>1555.6945044699999</v>
      </c>
      <c r="E7" s="146">
        <v>2025.4416189200001</v>
      </c>
      <c r="F7" s="146">
        <v>2066.0657395899998</v>
      </c>
      <c r="G7" s="146">
        <v>40.624120669999684</v>
      </c>
      <c r="H7" s="146">
        <v>2.005692007635409</v>
      </c>
    </row>
    <row r="8" spans="1:8" ht="15">
      <c r="B8" s="46" t="s">
        <v>1366</v>
      </c>
      <c r="C8" s="269" t="s">
        <v>2194</v>
      </c>
      <c r="D8" s="146">
        <v>1102.6312861300009</v>
      </c>
      <c r="E8" s="146">
        <v>1368.7181040200003</v>
      </c>
      <c r="F8" s="146">
        <v>1664.53938466</v>
      </c>
      <c r="G8" s="146">
        <v>295.82128063999971</v>
      </c>
      <c r="H8" s="146">
        <v>21.613017302186357</v>
      </c>
    </row>
    <row r="9" spans="1:8" ht="15">
      <c r="B9" s="21" t="s">
        <v>1653</v>
      </c>
      <c r="C9" s="271" t="s">
        <v>1654</v>
      </c>
      <c r="D9" s="22">
        <v>1181.1548587599996</v>
      </c>
      <c r="E9" s="22">
        <v>1240.0370260795039</v>
      </c>
      <c r="F9" s="22">
        <v>1308.3982465425127</v>
      </c>
      <c r="G9" s="22">
        <v>68.361220463008749</v>
      </c>
      <c r="H9" s="22">
        <v>5.512837038353549</v>
      </c>
    </row>
    <row r="10" spans="1:8" ht="15">
      <c r="B10" s="46" t="s">
        <v>2217</v>
      </c>
      <c r="C10" s="269" t="s">
        <v>2218</v>
      </c>
      <c r="D10" s="146">
        <v>13.706099929999999</v>
      </c>
      <c r="E10" s="146">
        <v>14.583521380000001</v>
      </c>
      <c r="F10" s="146">
        <v>15.855964561888253</v>
      </c>
      <c r="G10" s="146">
        <v>1.2724431818882529</v>
      </c>
      <c r="H10" s="146">
        <v>8.7252121674350569</v>
      </c>
    </row>
    <row r="11" spans="1:8" ht="15">
      <c r="B11" s="46" t="s">
        <v>1655</v>
      </c>
      <c r="C11" s="269" t="s">
        <v>2219</v>
      </c>
      <c r="D11" s="146">
        <v>1167.4487588299996</v>
      </c>
      <c r="E11" s="146">
        <v>1225.4535046995038</v>
      </c>
      <c r="F11" s="146">
        <v>1292.5422819806245</v>
      </c>
      <c r="G11" s="146">
        <v>67.088777281120656</v>
      </c>
      <c r="H11" s="146">
        <v>5.4746081368114936</v>
      </c>
    </row>
    <row r="12" spans="1:8" ht="15">
      <c r="B12" s="21" t="s">
        <v>1612</v>
      </c>
      <c r="C12" s="271" t="s">
        <v>57</v>
      </c>
      <c r="D12" s="22">
        <v>8467.4361862999995</v>
      </c>
      <c r="E12" s="22">
        <v>11807.063085490001</v>
      </c>
      <c r="F12" s="22">
        <v>10061.828590889998</v>
      </c>
      <c r="G12" s="22">
        <v>-1745.234494600003</v>
      </c>
      <c r="H12" s="22">
        <v>-14.781275258406691</v>
      </c>
    </row>
    <row r="13" spans="1:8" ht="15">
      <c r="A13" s="10"/>
      <c r="B13" s="46" t="s">
        <v>2220</v>
      </c>
      <c r="C13" s="269" t="s">
        <v>2221</v>
      </c>
      <c r="D13" s="146">
        <v>282.35865160000003</v>
      </c>
      <c r="E13" s="146">
        <v>289.81061008</v>
      </c>
      <c r="F13" s="146">
        <v>363.38104628000002</v>
      </c>
      <c r="G13" s="146">
        <v>73.570436200000017</v>
      </c>
      <c r="H13" s="146">
        <v>25.385694533299336</v>
      </c>
    </row>
    <row r="14" spans="1:8" ht="15">
      <c r="A14" s="10"/>
      <c r="B14" s="46" t="s">
        <v>1613</v>
      </c>
      <c r="C14" s="269" t="s">
        <v>1614</v>
      </c>
      <c r="D14" s="146">
        <v>7872.9872117000004</v>
      </c>
      <c r="E14" s="146">
        <v>11154.14579341</v>
      </c>
      <c r="F14" s="146">
        <v>9210.4724926099989</v>
      </c>
      <c r="G14" s="146">
        <v>-1943.673300800001</v>
      </c>
      <c r="H14" s="146">
        <v>-17.425568365336826</v>
      </c>
    </row>
    <row r="15" spans="1:8" ht="15">
      <c r="B15" s="46" t="s">
        <v>1876</v>
      </c>
      <c r="C15" s="269" t="s">
        <v>1877</v>
      </c>
      <c r="D15" s="146">
        <v>257.68563899999998</v>
      </c>
      <c r="E15" s="146">
        <v>310.36218200000002</v>
      </c>
      <c r="F15" s="146">
        <v>437.98933399999999</v>
      </c>
      <c r="G15" s="146">
        <v>127.62715199999997</v>
      </c>
      <c r="H15" s="146">
        <v>41.122004999951947</v>
      </c>
    </row>
    <row r="16" spans="1:8" ht="14.5" customHeight="1">
      <c r="B16" s="46" t="s">
        <v>1922</v>
      </c>
      <c r="C16" s="269" t="s">
        <v>1923</v>
      </c>
      <c r="D16" s="146">
        <v>54.404684000000003</v>
      </c>
      <c r="E16" s="146">
        <v>52.744499999999995</v>
      </c>
      <c r="F16" s="146">
        <v>49.985717999999999</v>
      </c>
      <c r="G16" s="146">
        <v>-2.7587819999999965</v>
      </c>
      <c r="H16" s="146">
        <v>-5.2304638398316357</v>
      </c>
    </row>
    <row r="17" spans="2:8" ht="14.5" customHeight="1">
      <c r="B17" s="825" t="s">
        <v>93</v>
      </c>
      <c r="C17" s="826"/>
      <c r="D17" s="19">
        <v>12306.91683566</v>
      </c>
      <c r="E17" s="19">
        <v>16441.259834509503</v>
      </c>
      <c r="F17" s="19">
        <v>15100.83196168251</v>
      </c>
      <c r="G17" s="19">
        <v>-1340.4278728269928</v>
      </c>
      <c r="H17" s="19">
        <v>-8.1528294444534719</v>
      </c>
    </row>
    <row r="18" spans="2:8" ht="14.5" customHeight="1">
      <c r="B18" s="41" t="s">
        <v>5739</v>
      </c>
      <c r="C18" s="41"/>
      <c r="D18" s="41"/>
      <c r="E18" s="41"/>
      <c r="F18" s="41"/>
      <c r="G18" s="41"/>
      <c r="H18" s="41"/>
    </row>
    <row r="19" spans="2:8" ht="14.5" customHeight="1"/>
  </sheetData>
  <mergeCells count="8">
    <mergeCell ref="B3:H3"/>
    <mergeCell ref="B17:C17"/>
    <mergeCell ref="B4:B5"/>
    <mergeCell ref="G4:H4"/>
    <mergeCell ref="C4:C5"/>
    <mergeCell ref="D4:D5"/>
    <mergeCell ref="E4:E5"/>
    <mergeCell ref="F4:F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0856D-061B-4BDF-8D08-C8FC805D8609}">
  <sheetPr codeName="Folha81">
    <tabColor rgb="FF0035BA"/>
  </sheetPr>
  <dimension ref="A1:N60"/>
  <sheetViews>
    <sheetView showGridLines="0" workbookViewId="0">
      <selection activeCell="G14" sqref="G14"/>
    </sheetView>
  </sheetViews>
  <sheetFormatPr baseColWidth="10" defaultColWidth="0" defaultRowHeight="15" customHeight="1" zeroHeight="1"/>
  <cols>
    <col min="1" max="1" width="9.1640625" customWidth="1"/>
    <col min="2" max="2" width="18.1640625" customWidth="1"/>
    <col min="3" max="13" width="7.5" customWidth="1"/>
    <col min="14" max="14" width="20.33203125" customWidth="1"/>
    <col min="15" max="16384" width="9.1640625" hidden="1"/>
  </cols>
  <sheetData>
    <row r="1" spans="1:13" ht="100" customHeight="1">
      <c r="A1" s="20" t="s">
        <v>50</v>
      </c>
    </row>
    <row r="2" spans="1:13" ht="16">
      <c r="B2" s="9" t="s">
        <v>1119</v>
      </c>
    </row>
    <row r="3" spans="1:13">
      <c r="B3" s="758" t="s">
        <v>1120</v>
      </c>
      <c r="C3" s="758"/>
      <c r="D3" s="758"/>
      <c r="E3" s="758"/>
      <c r="F3" s="758"/>
      <c r="G3" s="758"/>
      <c r="H3" s="758"/>
      <c r="I3" s="758"/>
      <c r="J3" s="758"/>
      <c r="K3" s="758"/>
      <c r="L3" s="758"/>
      <c r="M3" s="758"/>
    </row>
    <row r="4" spans="1:13" ht="20" customHeight="1">
      <c r="B4" s="761"/>
      <c r="C4" s="761">
        <v>2021</v>
      </c>
      <c r="D4" s="761">
        <v>2022</v>
      </c>
      <c r="E4" s="761">
        <v>2023</v>
      </c>
      <c r="F4" s="759">
        <v>2022</v>
      </c>
      <c r="G4" s="760"/>
      <c r="H4" s="760"/>
      <c r="I4" s="754"/>
      <c r="J4" s="759">
        <v>2023</v>
      </c>
      <c r="K4" s="760"/>
      <c r="L4" s="760"/>
      <c r="M4" s="754"/>
    </row>
    <row r="5" spans="1:13" ht="20" customHeight="1">
      <c r="B5" s="762"/>
      <c r="C5" s="762"/>
      <c r="D5" s="762"/>
      <c r="E5" s="762"/>
      <c r="F5" s="156" t="s">
        <v>1121</v>
      </c>
      <c r="G5" s="156" t="s">
        <v>1122</v>
      </c>
      <c r="H5" s="156" t="s">
        <v>1123</v>
      </c>
      <c r="I5" s="156" t="s">
        <v>1124</v>
      </c>
      <c r="J5" s="156" t="s">
        <v>1121</v>
      </c>
      <c r="K5" s="156" t="s">
        <v>1122</v>
      </c>
      <c r="L5" s="156" t="s">
        <v>1123</v>
      </c>
      <c r="M5" s="156" t="s">
        <v>1124</v>
      </c>
    </row>
    <row r="6" spans="1:13">
      <c r="B6" s="21" t="s">
        <v>1125</v>
      </c>
      <c r="C6" s="22">
        <v>1.2656571906904723</v>
      </c>
      <c r="D6" s="22">
        <v>7.8326912423331674</v>
      </c>
      <c r="E6" s="22">
        <v>4.3112819189867979</v>
      </c>
      <c r="F6" s="22">
        <v>4.2918441141020613</v>
      </c>
      <c r="G6" s="22">
        <v>7.9779023736248567</v>
      </c>
      <c r="H6" s="22">
        <v>9.0958648820824273</v>
      </c>
      <c r="I6" s="22">
        <v>9.8891781284807792</v>
      </c>
      <c r="J6" s="22">
        <v>8.0085552795567061</v>
      </c>
      <c r="K6" s="22">
        <v>4.3557003639779213</v>
      </c>
      <c r="L6" s="22">
        <v>3.4533548701977779</v>
      </c>
      <c r="M6" s="22">
        <v>1.6932455248719558</v>
      </c>
    </row>
    <row r="7" spans="1:13">
      <c r="B7" s="23" t="s">
        <v>1126</v>
      </c>
      <c r="C7" s="119">
        <v>1.7071764593497019</v>
      </c>
      <c r="D7" s="119">
        <v>10.222723516515408</v>
      </c>
      <c r="E7" s="119">
        <v>4.0865584063685567</v>
      </c>
      <c r="F7" s="119">
        <v>5.4062571240830914</v>
      </c>
      <c r="G7" s="119">
        <v>10.169363375170114</v>
      </c>
      <c r="H7" s="119">
        <v>11.704029207209299</v>
      </c>
      <c r="I7" s="119">
        <v>13.477965003240433</v>
      </c>
      <c r="J7" s="119">
        <v>10.357494990617354</v>
      </c>
      <c r="K7" s="119">
        <v>3.8650326885147024</v>
      </c>
      <c r="L7" s="119">
        <v>2.5147224547382496</v>
      </c>
      <c r="M7" s="119">
        <v>0.18589749081221463</v>
      </c>
    </row>
    <row r="8" spans="1:13">
      <c r="B8" s="23" t="s">
        <v>1127</v>
      </c>
      <c r="C8" s="119">
        <v>0.62433582298366819</v>
      </c>
      <c r="D8" s="119">
        <v>4.2595117402844052</v>
      </c>
      <c r="E8" s="119">
        <v>4.5591072871524974</v>
      </c>
      <c r="F8" s="119">
        <v>2.5950699114616116</v>
      </c>
      <c r="G8" s="119">
        <v>4.7010655387558886</v>
      </c>
      <c r="H8" s="119">
        <v>5.2017583913047449</v>
      </c>
      <c r="I8" s="119">
        <v>4.5212370152097003</v>
      </c>
      <c r="J8" s="119">
        <v>4.4136804937427332</v>
      </c>
      <c r="K8" s="119">
        <v>5.0080306630540639</v>
      </c>
      <c r="L8" s="119">
        <v>4.7666868079963898</v>
      </c>
      <c r="M8" s="119">
        <v>4.0463036792345308</v>
      </c>
    </row>
    <row r="9" spans="1:13">
      <c r="B9" s="21" t="s">
        <v>1128</v>
      </c>
      <c r="C9" s="22">
        <v>0.75087535308782094</v>
      </c>
      <c r="D9" s="22">
        <v>5.6152592441682803</v>
      </c>
      <c r="E9" s="22">
        <v>5.0248806452390493</v>
      </c>
      <c r="F9" s="22">
        <v>3.1499789142954704</v>
      </c>
      <c r="G9" s="22">
        <v>5.5053947974766038</v>
      </c>
      <c r="H9" s="22">
        <v>6.5414900060569492</v>
      </c>
      <c r="I9" s="22">
        <v>7.2205394308456405</v>
      </c>
      <c r="J9" s="22">
        <v>7.0834711723914312</v>
      </c>
      <c r="K9" s="22">
        <v>5.743754104187615</v>
      </c>
      <c r="L9" s="22">
        <v>4.3981329104455069</v>
      </c>
      <c r="M9" s="22">
        <v>3.0021202492614529</v>
      </c>
    </row>
    <row r="10" spans="1:13">
      <c r="B10" s="21" t="s">
        <v>1108</v>
      </c>
      <c r="C10" s="22"/>
      <c r="D10" s="22"/>
      <c r="E10" s="22"/>
      <c r="F10" s="22"/>
      <c r="G10" s="22"/>
      <c r="H10" s="22"/>
      <c r="I10" s="22"/>
      <c r="J10" s="22"/>
      <c r="K10" s="22"/>
      <c r="L10" s="22"/>
      <c r="M10" s="22"/>
    </row>
    <row r="11" spans="1:13">
      <c r="B11" s="73" t="s">
        <v>1129</v>
      </c>
      <c r="C11" s="22">
        <v>0.94130898266222562</v>
      </c>
      <c r="D11" s="22">
        <v>8.1026581118240024</v>
      </c>
      <c r="E11" s="22">
        <v>5.2642832390825456</v>
      </c>
      <c r="F11" s="22">
        <v>4.4199073924165555</v>
      </c>
      <c r="G11" s="22">
        <v>8.16638532343854</v>
      </c>
      <c r="H11" s="22">
        <v>9.5312350825828229</v>
      </c>
      <c r="I11" s="22">
        <v>10.207165795604812</v>
      </c>
      <c r="J11" s="22">
        <v>8.3943190275365787</v>
      </c>
      <c r="K11" s="22">
        <v>5.6535437707959213</v>
      </c>
      <c r="L11" s="22">
        <v>4.8143413330234086</v>
      </c>
      <c r="M11" s="22">
        <v>2.4454348074505861</v>
      </c>
    </row>
    <row r="12" spans="1:13">
      <c r="B12" s="73" t="s">
        <v>1130</v>
      </c>
      <c r="C12" s="22">
        <v>2.5881009224521634</v>
      </c>
      <c r="D12" s="22">
        <v>8.3841039121694614</v>
      </c>
      <c r="E12" s="22">
        <v>5.4221594475831747</v>
      </c>
      <c r="F12" s="22">
        <v>6.147011563061211</v>
      </c>
      <c r="G12" s="22">
        <v>8.0462980202321113</v>
      </c>
      <c r="H12" s="22">
        <v>9.3128027895207808</v>
      </c>
      <c r="I12" s="22">
        <v>9.9551079834991452</v>
      </c>
      <c r="J12" s="22">
        <v>7.999406352033267</v>
      </c>
      <c r="K12" s="22">
        <v>6.1891496022286718</v>
      </c>
      <c r="L12" s="22">
        <v>4.9597741707833487</v>
      </c>
      <c r="M12" s="22">
        <v>2.7420689655172303</v>
      </c>
    </row>
    <row r="13" spans="1:13">
      <c r="B13" s="23" t="s">
        <v>1131</v>
      </c>
      <c r="C13" s="119">
        <v>-1.6467919397899378</v>
      </c>
      <c r="D13" s="119">
        <v>-0.28144580034545896</v>
      </c>
      <c r="E13" s="119">
        <v>-0.15787620850062911</v>
      </c>
      <c r="F13" s="119">
        <v>-1.7271041706446555</v>
      </c>
      <c r="G13" s="119">
        <v>0.12008730320642869</v>
      </c>
      <c r="H13" s="119">
        <v>0.21843229306204215</v>
      </c>
      <c r="I13" s="119">
        <v>0.25205781210566691</v>
      </c>
      <c r="J13" s="119">
        <v>0.39491267550331166</v>
      </c>
      <c r="K13" s="119">
        <v>-0.53560583143275053</v>
      </c>
      <c r="L13" s="119">
        <v>-0.14543283775994009</v>
      </c>
      <c r="M13" s="119">
        <v>-0.29663415806664428</v>
      </c>
    </row>
    <row r="14" spans="1:13">
      <c r="B14" s="179" t="s">
        <v>1118</v>
      </c>
      <c r="C14" s="154"/>
      <c r="D14" s="154"/>
      <c r="E14" s="154"/>
      <c r="F14" s="154"/>
      <c r="G14" s="154"/>
      <c r="H14" s="154"/>
      <c r="I14" s="154"/>
      <c r="J14" s="154"/>
      <c r="K14" s="154"/>
      <c r="L14" s="154"/>
      <c r="M14" s="154"/>
    </row>
    <row r="15" spans="1:13"/>
    <row r="16" spans="1:13"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t="69.75" hidden="1" customHeight="1"/>
    <row r="60" hidden="1"/>
  </sheetData>
  <mergeCells count="7">
    <mergeCell ref="B3:M3"/>
    <mergeCell ref="J4:M4"/>
    <mergeCell ref="B4:B5"/>
    <mergeCell ref="C4:C5"/>
    <mergeCell ref="D4:D5"/>
    <mergeCell ref="E4:E5"/>
    <mergeCell ref="F4:I4"/>
  </mergeCells>
  <pageMargins left="0.7" right="0.7" top="0.75" bottom="0.75" header="0.3" footer="0.3"/>
  <pageSetup paperSize="9" orientation="portrait" horizontalDpi="200" verticalDpi="20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35AAB-447D-4163-8026-CDCB81E60B24}">
  <sheetPr codeName="Folha207">
    <tabColor rgb="FF0035BA"/>
  </sheetPr>
  <dimension ref="A1:I18"/>
  <sheetViews>
    <sheetView showGridLines="0" workbookViewId="0">
      <selection activeCell="B3" sqref="B3:F3"/>
    </sheetView>
  </sheetViews>
  <sheetFormatPr baseColWidth="10" defaultColWidth="0" defaultRowHeight="0" customHeight="1" zeroHeight="1"/>
  <cols>
    <col min="1" max="1" width="9.1640625" customWidth="1"/>
    <col min="2" max="2" width="41.5" customWidth="1"/>
    <col min="3" max="6" width="8.83203125" customWidth="1"/>
    <col min="7" max="7" width="41.83203125" customWidth="1"/>
    <col min="8" max="9" width="0" hidden="1" customWidth="1"/>
    <col min="10" max="16384" width="9.1640625" hidden="1"/>
  </cols>
  <sheetData>
    <row r="1" spans="1:6" ht="100" customHeight="1">
      <c r="A1" s="20" t="s">
        <v>50</v>
      </c>
    </row>
    <row r="2" spans="1:6" ht="16">
      <c r="A2" s="9"/>
      <c r="B2" s="9" t="s">
        <v>19</v>
      </c>
      <c r="C2" s="9"/>
      <c r="D2" s="9"/>
    </row>
    <row r="3" spans="1:6" ht="15">
      <c r="A3" s="10"/>
      <c r="B3" s="790" t="s">
        <v>1019</v>
      </c>
      <c r="C3" s="790"/>
      <c r="D3" s="790"/>
      <c r="E3" s="790"/>
      <c r="F3" s="790"/>
    </row>
    <row r="4" spans="1:6" ht="20" customHeight="1">
      <c r="B4" s="794" t="s">
        <v>332</v>
      </c>
      <c r="C4" s="791" t="s">
        <v>2809</v>
      </c>
      <c r="D4" s="793"/>
      <c r="E4" s="791" t="s">
        <v>3048</v>
      </c>
      <c r="F4" s="793"/>
    </row>
    <row r="5" spans="1:6" ht="20" customHeight="1">
      <c r="B5" s="762"/>
      <c r="C5" s="11">
        <v>2022</v>
      </c>
      <c r="D5" s="11">
        <v>2023</v>
      </c>
      <c r="E5" s="11" t="s">
        <v>83</v>
      </c>
      <c r="F5" s="11" t="s">
        <v>84</v>
      </c>
    </row>
    <row r="6" spans="1:6" ht="15">
      <c r="B6" s="21" t="s">
        <v>3559</v>
      </c>
      <c r="C6" s="22">
        <v>4147.2351437299994</v>
      </c>
      <c r="D6" s="22">
        <v>4198.2775283299989</v>
      </c>
      <c r="E6" s="22">
        <v>51.042384599999423</v>
      </c>
      <c r="F6" s="22">
        <v>1.2307569460383236</v>
      </c>
    </row>
    <row r="7" spans="1:6" ht="15">
      <c r="B7" s="21" t="s">
        <v>3560</v>
      </c>
      <c r="C7" s="22">
        <v>14262.961506490004</v>
      </c>
      <c r="D7" s="22">
        <v>19361.843097639998</v>
      </c>
      <c r="E7" s="22">
        <v>5098.8815911499933</v>
      </c>
      <c r="F7" s="22">
        <v>35.749108548248373</v>
      </c>
    </row>
    <row r="8" spans="1:6" ht="15">
      <c r="B8" s="52" t="s">
        <v>3232</v>
      </c>
      <c r="C8" s="146">
        <v>3322.0903169100006</v>
      </c>
      <c r="D8" s="146">
        <v>3573.3484088600003</v>
      </c>
      <c r="E8" s="146">
        <v>251.25809194999965</v>
      </c>
      <c r="F8" s="146">
        <v>7.5632528914416781</v>
      </c>
    </row>
    <row r="9" spans="1:6" ht="15">
      <c r="B9" s="52" t="s">
        <v>3561</v>
      </c>
      <c r="C9" s="146">
        <v>872.86691557999995</v>
      </c>
      <c r="D9" s="146">
        <v>831.6774744899999</v>
      </c>
      <c r="E9" s="146">
        <v>-41.189441090000059</v>
      </c>
      <c r="F9" s="146">
        <v>-4.7188684041977496</v>
      </c>
    </row>
    <row r="10" spans="1:6" ht="15">
      <c r="B10" s="52" t="s">
        <v>3562</v>
      </c>
      <c r="C10" s="146">
        <v>4465.7530135300003</v>
      </c>
      <c r="D10" s="146">
        <v>8670.4751458799983</v>
      </c>
      <c r="E10" s="146">
        <v>4204.722132349998</v>
      </c>
      <c r="F10" s="146">
        <v>94.154829423186854</v>
      </c>
    </row>
    <row r="11" spans="1:6" ht="15">
      <c r="B11" s="52" t="s">
        <v>3563</v>
      </c>
      <c r="C11" s="146">
        <v>3780.3429364200033</v>
      </c>
      <c r="D11" s="146">
        <v>3860.9591134499965</v>
      </c>
      <c r="E11" s="146">
        <v>80.616177029993196</v>
      </c>
      <c r="F11" s="146">
        <v>2.1325096263974657</v>
      </c>
    </row>
    <row r="12" spans="1:6" ht="15">
      <c r="B12" s="52" t="s">
        <v>3564</v>
      </c>
      <c r="C12" s="146">
        <v>140.10507992999999</v>
      </c>
      <c r="D12" s="146">
        <v>156.50013945000001</v>
      </c>
      <c r="E12" s="146">
        <v>16.395059520000018</v>
      </c>
      <c r="F12" s="146">
        <v>11.701973638779837</v>
      </c>
    </row>
    <row r="13" spans="1:6" ht="15">
      <c r="B13" s="52" t="s">
        <v>3565</v>
      </c>
      <c r="C13" s="146">
        <v>1426.5023525800004</v>
      </c>
      <c r="D13" s="146">
        <v>2268.861097320003</v>
      </c>
      <c r="E13" s="146">
        <v>842.35874474000252</v>
      </c>
      <c r="F13" s="146">
        <v>59.050638312407678</v>
      </c>
    </row>
    <row r="14" spans="1:6" ht="15">
      <c r="B14" s="52" t="s">
        <v>3068</v>
      </c>
      <c r="C14" s="146">
        <v>255.30089154000001</v>
      </c>
      <c r="D14" s="146">
        <v>2.1718189999999981E-2</v>
      </c>
      <c r="E14" s="146"/>
      <c r="F14" s="146"/>
    </row>
    <row r="15" spans="1:6" ht="15">
      <c r="A15" s="10"/>
      <c r="B15" s="13" t="s">
        <v>3118</v>
      </c>
      <c r="C15" s="19">
        <v>18410.196650220005</v>
      </c>
      <c r="D15" s="19">
        <v>23560.120625969997</v>
      </c>
      <c r="E15" s="19">
        <v>5149.9239757499927</v>
      </c>
      <c r="F15" s="19">
        <v>27.973215460946477</v>
      </c>
    </row>
    <row r="16" spans="1:6" ht="15">
      <c r="A16" s="10"/>
      <c r="B16" s="69" t="s">
        <v>3566</v>
      </c>
      <c r="C16" s="19">
        <v>71294.007248010006</v>
      </c>
      <c r="D16" s="19">
        <v>83201.648779699986</v>
      </c>
      <c r="E16" s="19">
        <v>11907.64153168998</v>
      </c>
      <c r="F16" s="19">
        <v>16.702163325266518</v>
      </c>
    </row>
    <row r="17" spans="2:6" ht="14.5" customHeight="1">
      <c r="B17" s="41" t="s">
        <v>2806</v>
      </c>
      <c r="C17" s="41"/>
      <c r="D17" s="41"/>
      <c r="E17" s="41"/>
      <c r="F17" s="41"/>
    </row>
    <row r="18" spans="2:6" ht="14.5" customHeight="1"/>
  </sheetData>
  <mergeCells count="4">
    <mergeCell ref="B4:B5"/>
    <mergeCell ref="C4:D4"/>
    <mergeCell ref="E4:F4"/>
    <mergeCell ref="B3:F3"/>
  </mergeCells>
  <pageMargins left="0.7" right="0.7" top="0.75" bottom="0.75" header="0.3" footer="0.3"/>
  <pageSetup paperSize="9" orientation="portrait" horizontalDpi="200" verticalDpi="200"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A89A2-FDC5-42A0-AE02-8FBC06754D9B}">
  <sheetPr codeName="Folha208">
    <tabColor rgb="FF0035BA"/>
  </sheetPr>
  <dimension ref="A1:H44"/>
  <sheetViews>
    <sheetView showGridLines="0" workbookViewId="0">
      <selection activeCell="B3" sqref="B3:F3"/>
    </sheetView>
  </sheetViews>
  <sheetFormatPr baseColWidth="10" defaultColWidth="0" defaultRowHeight="14.5" customHeight="1" zeroHeight="1"/>
  <cols>
    <col min="1" max="1" width="9.1640625" customWidth="1"/>
    <col min="2" max="2" width="50.5" customWidth="1"/>
    <col min="3" max="6" width="8.83203125" customWidth="1"/>
    <col min="7" max="7" width="42.83203125" customWidth="1"/>
    <col min="8" max="8" width="8.83203125" hidden="1" customWidth="1"/>
    <col min="9" max="9" width="9.1640625" hidden="1" customWidth="1"/>
    <col min="10" max="16384" width="9.1640625" hidden="1"/>
  </cols>
  <sheetData>
    <row r="1" spans="1:6" ht="100" customHeight="1">
      <c r="A1" s="20" t="s">
        <v>50</v>
      </c>
    </row>
    <row r="2" spans="1:6" ht="16">
      <c r="A2" s="9"/>
      <c r="B2" s="9" t="s">
        <v>20</v>
      </c>
      <c r="C2" s="9"/>
      <c r="D2" s="9"/>
    </row>
    <row r="3" spans="1:6" ht="15">
      <c r="A3" s="10"/>
      <c r="B3" s="790" t="s">
        <v>1019</v>
      </c>
      <c r="C3" s="790"/>
      <c r="D3" s="790"/>
      <c r="E3" s="790"/>
      <c r="F3" s="790"/>
    </row>
    <row r="4" spans="1:6" ht="20" customHeight="1">
      <c r="A4" s="10"/>
      <c r="B4" s="794" t="s">
        <v>332</v>
      </c>
      <c r="C4" s="791" t="s">
        <v>2809</v>
      </c>
      <c r="D4" s="793"/>
      <c r="E4" s="791" t="s">
        <v>3048</v>
      </c>
      <c r="F4" s="793"/>
    </row>
    <row r="5" spans="1:6" ht="20" customHeight="1">
      <c r="A5" s="10"/>
      <c r="B5" s="762"/>
      <c r="C5" s="11">
        <v>2022</v>
      </c>
      <c r="D5" s="11">
        <v>2023</v>
      </c>
      <c r="E5" s="11" t="s">
        <v>83</v>
      </c>
      <c r="F5" s="11" t="s">
        <v>84</v>
      </c>
    </row>
    <row r="6" spans="1:6" ht="15">
      <c r="A6" s="10"/>
      <c r="B6" s="21" t="s">
        <v>3568</v>
      </c>
      <c r="C6" s="22">
        <v>2250.6776678299998</v>
      </c>
      <c r="D6" s="22">
        <v>3325.7983399</v>
      </c>
      <c r="E6" s="22">
        <v>1075.1206720700002</v>
      </c>
      <c r="F6" s="22">
        <v>47.768753715256892</v>
      </c>
    </row>
    <row r="7" spans="1:6" ht="15">
      <c r="A7" s="10"/>
      <c r="B7" s="52" t="s">
        <v>3569</v>
      </c>
      <c r="C7" s="146">
        <v>136.65228593000001</v>
      </c>
      <c r="D7" s="146">
        <v>774.8968070200001</v>
      </c>
      <c r="E7" s="146">
        <v>638.24452109000003</v>
      </c>
      <c r="F7" s="146">
        <v>467.05733222563151</v>
      </c>
    </row>
    <row r="8" spans="1:6" ht="15">
      <c r="A8" s="10"/>
      <c r="B8" s="52" t="s">
        <v>3570</v>
      </c>
      <c r="C8" s="146">
        <v>46.193347039999999</v>
      </c>
      <c r="D8" s="146">
        <v>169.60157549000002</v>
      </c>
      <c r="E8" s="146">
        <v>123.40822845000002</v>
      </c>
      <c r="F8" s="146">
        <v>267.15584896486865</v>
      </c>
    </row>
    <row r="9" spans="1:6" ht="15">
      <c r="A9" s="10"/>
      <c r="B9" s="52" t="s">
        <v>954</v>
      </c>
      <c r="C9" s="146">
        <v>33.579743779999994</v>
      </c>
      <c r="D9" s="146">
        <v>156.81359539000002</v>
      </c>
      <c r="E9" s="146">
        <v>123.23385161000002</v>
      </c>
      <c r="F9" s="146">
        <v>366.9886596436682</v>
      </c>
    </row>
    <row r="10" spans="1:6" ht="15">
      <c r="A10" s="10"/>
      <c r="B10" s="52" t="s">
        <v>953</v>
      </c>
      <c r="C10" s="146">
        <v>168.37396406999997</v>
      </c>
      <c r="D10" s="146">
        <v>267.17381478000004</v>
      </c>
      <c r="E10" s="146">
        <v>98.799850710000072</v>
      </c>
      <c r="F10" s="146">
        <v>58.678817271846683</v>
      </c>
    </row>
    <row r="11" spans="1:6" ht="15">
      <c r="A11" s="10"/>
      <c r="B11" s="52" t="s">
        <v>3571</v>
      </c>
      <c r="C11" s="146">
        <v>19.352948120000001</v>
      </c>
      <c r="D11" s="146">
        <v>112.71390561</v>
      </c>
      <c r="E11" s="146">
        <v>93.360957490000004</v>
      </c>
      <c r="F11" s="146">
        <v>482.41206926771838</v>
      </c>
    </row>
    <row r="12" spans="1:6" ht="15">
      <c r="A12" s="10"/>
      <c r="B12" s="52" t="s">
        <v>323</v>
      </c>
      <c r="C12" s="146">
        <v>50.019903759999998</v>
      </c>
      <c r="D12" s="146">
        <v>103.04261491</v>
      </c>
      <c r="E12" s="146">
        <v>53.022711149999999</v>
      </c>
      <c r="F12" s="146">
        <v>106.00322504498958</v>
      </c>
    </row>
    <row r="13" spans="1:6" ht="15">
      <c r="A13" s="10"/>
      <c r="B13" s="52" t="s">
        <v>3572</v>
      </c>
      <c r="C13" s="146">
        <v>3.5149360199999999</v>
      </c>
      <c r="D13" s="146">
        <v>46.338348760000002</v>
      </c>
      <c r="E13" s="146">
        <v>42.823412740000002</v>
      </c>
      <c r="F13" s="146" t="s">
        <v>3080</v>
      </c>
    </row>
    <row r="14" spans="1:6" ht="15">
      <c r="A14" s="10"/>
      <c r="B14" s="52" t="s">
        <v>3573</v>
      </c>
      <c r="C14" s="146">
        <v>0</v>
      </c>
      <c r="D14" s="146">
        <v>34.432372310000005</v>
      </c>
      <c r="E14" s="146">
        <v>34.432372310000005</v>
      </c>
      <c r="F14" s="146" t="s">
        <v>3080</v>
      </c>
    </row>
    <row r="15" spans="1:6" ht="15">
      <c r="A15" s="10"/>
      <c r="B15" s="52" t="s">
        <v>3574</v>
      </c>
      <c r="C15" s="146">
        <v>294.75517791000004</v>
      </c>
      <c r="D15" s="146">
        <v>13.946752719999999</v>
      </c>
      <c r="E15" s="146">
        <v>-280.80842519000004</v>
      </c>
      <c r="F15" s="146">
        <v>-95.268360400352833</v>
      </c>
    </row>
    <row r="16" spans="1:6" ht="15">
      <c r="A16" s="10"/>
      <c r="B16" s="52" t="s">
        <v>3575</v>
      </c>
      <c r="C16" s="146">
        <v>124.43385595999999</v>
      </c>
      <c r="D16" s="146">
        <v>57.192865879999999</v>
      </c>
      <c r="E16" s="146">
        <v>-67.240990079999989</v>
      </c>
      <c r="F16" s="146">
        <v>-54.037536296886124</v>
      </c>
    </row>
    <row r="17" spans="1:6" ht="15">
      <c r="A17" s="10"/>
      <c r="B17" s="52" t="s">
        <v>3576</v>
      </c>
      <c r="C17" s="146">
        <v>506.57348834999999</v>
      </c>
      <c r="D17" s="146">
        <v>468.60240315000004</v>
      </c>
      <c r="E17" s="146">
        <v>-37.971085199999948</v>
      </c>
      <c r="F17" s="146">
        <v>-7.4956716198628026</v>
      </c>
    </row>
    <row r="18" spans="1:6" ht="15">
      <c r="A18" s="10"/>
      <c r="B18" s="52" t="s">
        <v>3577</v>
      </c>
      <c r="C18" s="146">
        <v>116.21471161000001</v>
      </c>
      <c r="D18" s="146">
        <v>96.67903475</v>
      </c>
      <c r="E18" s="146">
        <v>-19.535676860000009</v>
      </c>
      <c r="F18" s="146">
        <v>-16.809986093291659</v>
      </c>
    </row>
    <row r="19" spans="1:6" ht="15">
      <c r="A19" s="10"/>
      <c r="B19" s="52" t="s">
        <v>72</v>
      </c>
      <c r="C19" s="146">
        <v>751.01330527999971</v>
      </c>
      <c r="D19" s="146">
        <v>1024.3642491300002</v>
      </c>
      <c r="E19" s="146">
        <v>273.35094385000048</v>
      </c>
      <c r="F19" s="146">
        <v>36.397616650491599</v>
      </c>
    </row>
    <row r="20" spans="1:6" ht="15">
      <c r="A20" s="10"/>
      <c r="B20" s="21" t="s">
        <v>3578</v>
      </c>
      <c r="C20" s="22">
        <v>1645.35883294</v>
      </c>
      <c r="D20" s="22">
        <v>1588.79024426</v>
      </c>
      <c r="E20" s="22">
        <v>-56.568588679999948</v>
      </c>
      <c r="F20" s="22">
        <v>-3.4380700153364536</v>
      </c>
    </row>
    <row r="21" spans="1:6" ht="15">
      <c r="A21" s="10"/>
      <c r="B21" s="52" t="s">
        <v>3570</v>
      </c>
      <c r="C21" s="146">
        <v>852.11294363000002</v>
      </c>
      <c r="D21" s="146">
        <v>774.13678531000005</v>
      </c>
      <c r="E21" s="146">
        <v>-77.976158319999968</v>
      </c>
      <c r="F21" s="146">
        <v>-9.1509181855425918</v>
      </c>
    </row>
    <row r="22" spans="1:6" ht="15">
      <c r="A22" s="10"/>
      <c r="B22" s="52" t="s">
        <v>3579</v>
      </c>
      <c r="C22" s="146">
        <v>35.451000000000001</v>
      </c>
      <c r="D22" s="146">
        <v>0</v>
      </c>
      <c r="E22" s="146">
        <v>-35.451000000000001</v>
      </c>
      <c r="F22" s="146">
        <v>-100</v>
      </c>
    </row>
    <row r="23" spans="1:6" ht="15">
      <c r="A23" s="10"/>
      <c r="B23" s="52" t="s">
        <v>3580</v>
      </c>
      <c r="C23" s="146">
        <v>30.684145860000001</v>
      </c>
      <c r="D23" s="146">
        <v>0</v>
      </c>
      <c r="E23" s="146">
        <v>-30.684145860000001</v>
      </c>
      <c r="F23" s="146">
        <v>-100</v>
      </c>
    </row>
    <row r="24" spans="1:6" ht="15">
      <c r="A24" s="10"/>
      <c r="B24" s="52" t="s">
        <v>3581</v>
      </c>
      <c r="C24" s="146">
        <v>37.825962230000002</v>
      </c>
      <c r="D24" s="146">
        <v>23.393164550000002</v>
      </c>
      <c r="E24" s="146">
        <v>-14.43279768</v>
      </c>
      <c r="F24" s="146">
        <v>-38.155797841286002</v>
      </c>
    </row>
    <row r="25" spans="1:6" ht="15">
      <c r="A25" s="10"/>
      <c r="B25" s="52" t="s">
        <v>3582</v>
      </c>
      <c r="C25" s="146">
        <v>7.9940900800000003</v>
      </c>
      <c r="D25" s="146">
        <v>2.2324500000000001E-2</v>
      </c>
      <c r="E25" s="146">
        <v>-7.9717655800000005</v>
      </c>
      <c r="F25" s="146" t="s">
        <v>3080</v>
      </c>
    </row>
    <row r="26" spans="1:6" ht="15">
      <c r="A26" s="10"/>
      <c r="B26" s="52" t="s">
        <v>3583</v>
      </c>
      <c r="C26" s="146">
        <v>0</v>
      </c>
      <c r="D26" s="146">
        <v>60.345827</v>
      </c>
      <c r="E26" s="146">
        <v>60.345827</v>
      </c>
      <c r="F26" s="146" t="s">
        <v>3080</v>
      </c>
    </row>
    <row r="27" spans="1:6" ht="15">
      <c r="A27" s="10"/>
      <c r="B27" s="52" t="s">
        <v>3160</v>
      </c>
      <c r="C27" s="146">
        <v>0</v>
      </c>
      <c r="D27" s="146">
        <v>36.433934379999997</v>
      </c>
      <c r="E27" s="146">
        <v>36.433934379999997</v>
      </c>
      <c r="F27" s="146" t="s">
        <v>3080</v>
      </c>
    </row>
    <row r="28" spans="1:6" ht="15">
      <c r="A28" s="10"/>
      <c r="B28" s="52" t="s">
        <v>3584</v>
      </c>
      <c r="C28" s="146">
        <v>561.98403883000003</v>
      </c>
      <c r="D28" s="146">
        <v>594.09348536000005</v>
      </c>
      <c r="E28" s="146">
        <v>32.109446530000014</v>
      </c>
      <c r="F28" s="146">
        <v>5.7135869190963104</v>
      </c>
    </row>
    <row r="29" spans="1:6" ht="15">
      <c r="A29" s="10"/>
      <c r="B29" s="52" t="s">
        <v>3585</v>
      </c>
      <c r="C29" s="146">
        <v>32.374028000000003</v>
      </c>
      <c r="D29" s="146">
        <v>27.226395010000001</v>
      </c>
      <c r="E29" s="146">
        <v>-5.1476329900000017</v>
      </c>
      <c r="F29" s="146">
        <v>-15.90050206294997</v>
      </c>
    </row>
    <row r="30" spans="1:6" ht="15">
      <c r="A30" s="10"/>
      <c r="B30" s="52" t="s">
        <v>3586</v>
      </c>
      <c r="C30" s="146">
        <v>38.397144000000004</v>
      </c>
      <c r="D30" s="146">
        <v>40.887808</v>
      </c>
      <c r="E30" s="146">
        <v>2.4906639999999953</v>
      </c>
      <c r="F30" s="146">
        <v>6.4865866065455151</v>
      </c>
    </row>
    <row r="31" spans="1:6" ht="15">
      <c r="A31" s="10"/>
      <c r="B31" s="52" t="s">
        <v>72</v>
      </c>
      <c r="C31" s="146">
        <v>48.535480310000139</v>
      </c>
      <c r="D31" s="146">
        <v>32.250520150000057</v>
      </c>
      <c r="E31" s="146">
        <v>-16.284960160000082</v>
      </c>
      <c r="F31" s="146">
        <v>-33.552691878161482</v>
      </c>
    </row>
    <row r="32" spans="1:6" ht="15">
      <c r="A32" s="10"/>
      <c r="B32" s="21" t="s">
        <v>3587</v>
      </c>
      <c r="C32" s="22">
        <v>569.71651276</v>
      </c>
      <c r="D32" s="22">
        <v>3755.8865617199999</v>
      </c>
      <c r="E32" s="22">
        <v>3186.1700489599998</v>
      </c>
      <c r="F32" s="22" t="s">
        <v>3080</v>
      </c>
    </row>
    <row r="33" spans="1:6" ht="15">
      <c r="A33" s="10"/>
      <c r="B33" s="52" t="s">
        <v>3588</v>
      </c>
      <c r="C33" s="146">
        <v>0</v>
      </c>
      <c r="D33" s="146">
        <v>3018.3403669999998</v>
      </c>
      <c r="E33" s="146">
        <v>3018.3403669999998</v>
      </c>
      <c r="F33" s="146" t="s">
        <v>3080</v>
      </c>
    </row>
    <row r="34" spans="1:6" ht="15">
      <c r="A34" s="10"/>
      <c r="B34" s="52" t="s">
        <v>3589</v>
      </c>
      <c r="C34" s="146">
        <v>3.1940388300000002</v>
      </c>
      <c r="D34" s="146">
        <v>253.08458425999999</v>
      </c>
      <c r="E34" s="146">
        <v>249.89054542999997</v>
      </c>
      <c r="F34" s="146" t="s">
        <v>3080</v>
      </c>
    </row>
    <row r="35" spans="1:6" ht="15">
      <c r="A35" s="10"/>
      <c r="B35" s="52" t="s">
        <v>3590</v>
      </c>
      <c r="C35" s="146">
        <v>0</v>
      </c>
      <c r="D35" s="146">
        <v>104.3694223</v>
      </c>
      <c r="E35" s="146">
        <v>104.3694223</v>
      </c>
      <c r="F35" s="146" t="s">
        <v>3080</v>
      </c>
    </row>
    <row r="36" spans="1:6" ht="15">
      <c r="A36" s="10"/>
      <c r="B36" s="52" t="s">
        <v>3591</v>
      </c>
      <c r="C36" s="146">
        <v>90.527062110000003</v>
      </c>
      <c r="D36" s="146">
        <v>0</v>
      </c>
      <c r="E36" s="146">
        <v>-90.527062110000003</v>
      </c>
      <c r="F36" s="146">
        <v>-100</v>
      </c>
    </row>
    <row r="37" spans="1:6" ht="15">
      <c r="A37" s="10"/>
      <c r="B37" s="52" t="s">
        <v>3592</v>
      </c>
      <c r="C37" s="146">
        <v>241.88381103999998</v>
      </c>
      <c r="D37" s="146">
        <v>161.08289212</v>
      </c>
      <c r="E37" s="146">
        <v>-80.800918919999987</v>
      </c>
      <c r="F37" s="146">
        <v>-33.404847795555057</v>
      </c>
    </row>
    <row r="38" spans="1:6" ht="15">
      <c r="A38" s="10"/>
      <c r="B38" s="52" t="s">
        <v>3593</v>
      </c>
      <c r="C38" s="146">
        <v>20.103299700000001</v>
      </c>
      <c r="D38" s="146">
        <v>6.5331390000000003E-2</v>
      </c>
      <c r="E38" s="146">
        <v>-20.03796831</v>
      </c>
      <c r="F38" s="146">
        <v>-99.675021558774247</v>
      </c>
    </row>
    <row r="39" spans="1:6" ht="15">
      <c r="A39" s="10"/>
      <c r="B39" s="52" t="s">
        <v>3594</v>
      </c>
      <c r="C39" s="146">
        <v>6.8864592999999994</v>
      </c>
      <c r="D39" s="146">
        <v>1.3778701899999999</v>
      </c>
      <c r="E39" s="146">
        <v>-5.5085891099999991</v>
      </c>
      <c r="F39" s="146">
        <v>-79.991601925244808</v>
      </c>
    </row>
    <row r="40" spans="1:6" ht="15">
      <c r="A40" s="10"/>
      <c r="B40" s="52" t="s">
        <v>3595</v>
      </c>
      <c r="C40" s="146">
        <v>48.473560920000004</v>
      </c>
      <c r="D40" s="146">
        <v>49.81378642</v>
      </c>
      <c r="E40" s="146">
        <v>1.3402254999999954</v>
      </c>
      <c r="F40" s="146">
        <v>2.7648587695298108</v>
      </c>
    </row>
    <row r="41" spans="1:6" ht="15">
      <c r="B41" s="13" t="s">
        <v>72</v>
      </c>
      <c r="C41" s="19">
        <v>158.64828086</v>
      </c>
      <c r="D41" s="19">
        <v>167.75230803999966</v>
      </c>
      <c r="E41" s="19">
        <v>9.1040271799996617</v>
      </c>
      <c r="F41" s="19">
        <v>5.7384972157583967</v>
      </c>
    </row>
    <row r="42" spans="1:6" ht="15">
      <c r="B42" s="69" t="s">
        <v>3596</v>
      </c>
      <c r="C42" s="19">
        <v>4465.7530135299994</v>
      </c>
      <c r="D42" s="19">
        <v>8670.4751458800001</v>
      </c>
      <c r="E42" s="19">
        <v>4204.7221323500007</v>
      </c>
      <c r="F42" s="19">
        <v>94.154829423186925</v>
      </c>
    </row>
    <row r="43" spans="1:6" ht="15">
      <c r="B43" s="41" t="s">
        <v>2806</v>
      </c>
      <c r="C43" s="41"/>
      <c r="D43" s="41"/>
      <c r="E43" s="41"/>
      <c r="F43" s="41"/>
    </row>
    <row r="44" spans="1:6" ht="15"/>
  </sheetData>
  <mergeCells count="4">
    <mergeCell ref="B4:B5"/>
    <mergeCell ref="C4:D4"/>
    <mergeCell ref="E4:F4"/>
    <mergeCell ref="B3:F3"/>
  </mergeCell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E7A17-B65A-4C8D-BB47-B31E89DAB288}">
  <sheetPr codeName="Folha209">
    <tabColor rgb="FF0035BA"/>
  </sheetPr>
  <dimension ref="A1:H21"/>
  <sheetViews>
    <sheetView showGridLines="0" workbookViewId="0">
      <selection activeCell="B3" sqref="B3:F3"/>
    </sheetView>
  </sheetViews>
  <sheetFormatPr baseColWidth="10" defaultColWidth="0" defaultRowHeight="14.5" customHeight="1" zeroHeight="1"/>
  <cols>
    <col min="1" max="1" width="9.1640625" customWidth="1"/>
    <col min="2" max="2" width="39.5" customWidth="1"/>
    <col min="3" max="6" width="8.83203125" customWidth="1"/>
    <col min="7" max="7" width="44.83203125" customWidth="1"/>
    <col min="8" max="8" width="8.83203125" hidden="1" customWidth="1"/>
    <col min="9" max="9" width="9.1640625" hidden="1" customWidth="1"/>
    <col min="10" max="16384" width="9.1640625" hidden="1"/>
  </cols>
  <sheetData>
    <row r="1" spans="1:6" ht="100" customHeight="1">
      <c r="A1" s="20" t="s">
        <v>50</v>
      </c>
    </row>
    <row r="2" spans="1:6" ht="16">
      <c r="A2" s="9"/>
      <c r="B2" s="9" t="s">
        <v>21</v>
      </c>
      <c r="C2" s="9"/>
      <c r="D2" s="9"/>
    </row>
    <row r="3" spans="1:6" ht="15">
      <c r="A3" s="10"/>
      <c r="B3" s="790" t="s">
        <v>1019</v>
      </c>
      <c r="C3" s="790"/>
      <c r="D3" s="790"/>
      <c r="E3" s="790"/>
      <c r="F3" s="790"/>
    </row>
    <row r="4" spans="1:6" ht="20" customHeight="1">
      <c r="A4" s="10"/>
      <c r="B4" s="794" t="s">
        <v>332</v>
      </c>
      <c r="C4" s="791" t="s">
        <v>2809</v>
      </c>
      <c r="D4" s="793"/>
      <c r="E4" s="791" t="s">
        <v>3048</v>
      </c>
      <c r="F4" s="793"/>
    </row>
    <row r="5" spans="1:6" ht="20" customHeight="1">
      <c r="A5" s="10"/>
      <c r="B5" s="762"/>
      <c r="C5" s="11">
        <v>2022</v>
      </c>
      <c r="D5" s="11">
        <v>2023</v>
      </c>
      <c r="E5" s="11" t="s">
        <v>83</v>
      </c>
      <c r="F5" s="11" t="s">
        <v>84</v>
      </c>
    </row>
    <row r="6" spans="1:6" ht="15">
      <c r="A6" s="10"/>
      <c r="B6" s="21" t="s">
        <v>3064</v>
      </c>
      <c r="C6" s="22">
        <v>661.91608721</v>
      </c>
      <c r="D6" s="22">
        <v>709.44396458000006</v>
      </c>
      <c r="E6" s="22">
        <v>47.527877370000056</v>
      </c>
      <c r="F6" s="22">
        <v>7.1803478248023493</v>
      </c>
    </row>
    <row r="7" spans="1:6" ht="15">
      <c r="A7" s="10"/>
      <c r="B7" s="52" t="s">
        <v>3065</v>
      </c>
      <c r="C7" s="146">
        <v>37.520134430000006</v>
      </c>
      <c r="D7" s="146">
        <v>30.082435650000001</v>
      </c>
      <c r="E7" s="146">
        <v>-7.4376987800000052</v>
      </c>
      <c r="F7" s="146">
        <v>-19.823219967071967</v>
      </c>
    </row>
    <row r="8" spans="1:6" ht="15">
      <c r="A8" s="10"/>
      <c r="B8" s="52" t="s">
        <v>3597</v>
      </c>
      <c r="C8" s="146">
        <v>346.45562649999999</v>
      </c>
      <c r="D8" s="146">
        <v>251.35232789999998</v>
      </c>
      <c r="E8" s="146">
        <v>-95.103298600000016</v>
      </c>
      <c r="F8" s="146">
        <v>-27.450354771478946</v>
      </c>
    </row>
    <row r="9" spans="1:6" ht="15">
      <c r="A9" s="10"/>
      <c r="B9" s="52" t="s">
        <v>72</v>
      </c>
      <c r="C9" s="146">
        <v>277.94032628000002</v>
      </c>
      <c r="D9" s="146">
        <v>428.0092010300001</v>
      </c>
      <c r="E9" s="146">
        <v>150.06887475000008</v>
      </c>
      <c r="F9" s="146">
        <v>53.993199460670958</v>
      </c>
    </row>
    <row r="10" spans="1:6" ht="15">
      <c r="A10" s="10"/>
      <c r="B10" s="21" t="s">
        <v>401</v>
      </c>
      <c r="C10" s="22">
        <v>97.669388710000007</v>
      </c>
      <c r="D10" s="22">
        <v>49.28552337</v>
      </c>
      <c r="E10" s="22">
        <v>-48.383865340000007</v>
      </c>
      <c r="F10" s="22">
        <v>-49.538413190709527</v>
      </c>
    </row>
    <row r="11" spans="1:6" ht="15">
      <c r="B11" s="21" t="s">
        <v>3236</v>
      </c>
      <c r="C11" s="22">
        <v>365.09426996000002</v>
      </c>
      <c r="D11" s="22">
        <v>304.35453831000001</v>
      </c>
      <c r="E11" s="22">
        <v>-60.73973165000001</v>
      </c>
      <c r="F11" s="22">
        <v>-16.636725538490289</v>
      </c>
    </row>
    <row r="12" spans="1:6" ht="15">
      <c r="B12" s="21" t="s">
        <v>3598</v>
      </c>
      <c r="C12" s="22">
        <v>301.82260669999994</v>
      </c>
      <c r="D12" s="22">
        <v>1205.7770710600003</v>
      </c>
      <c r="E12" s="22">
        <v>903.95446436000032</v>
      </c>
      <c r="F12" s="22">
        <v>299.49859430459969</v>
      </c>
    </row>
    <row r="13" spans="1:6" ht="15">
      <c r="B13" s="52" t="s">
        <v>3599</v>
      </c>
      <c r="C13" s="146">
        <v>0.29384104</v>
      </c>
      <c r="D13" s="146">
        <v>109.45497566</v>
      </c>
      <c r="E13" s="146">
        <v>109.16113462</v>
      </c>
      <c r="F13" s="146" t="s">
        <v>3080</v>
      </c>
    </row>
    <row r="14" spans="1:6" ht="15">
      <c r="A14" s="10"/>
      <c r="B14" s="52" t="s">
        <v>3600</v>
      </c>
      <c r="C14" s="146">
        <v>59.979275030000004</v>
      </c>
      <c r="D14" s="146">
        <v>60.904780049999999</v>
      </c>
      <c r="E14" s="146">
        <v>0.92550501999999568</v>
      </c>
      <c r="F14" s="146">
        <v>1.5430413580975817</v>
      </c>
    </row>
    <row r="15" spans="1:6" ht="15">
      <c r="A15" s="10"/>
      <c r="B15" s="52" t="s">
        <v>3601</v>
      </c>
      <c r="C15" s="146">
        <v>132.53363461999999</v>
      </c>
      <c r="D15" s="146">
        <v>33.742197339999997</v>
      </c>
      <c r="E15" s="146">
        <v>-98.791437279999997</v>
      </c>
      <c r="F15" s="146">
        <v>-74.540653444881741</v>
      </c>
    </row>
    <row r="16" spans="1:6" ht="15">
      <c r="B16" s="52" t="s">
        <v>3602</v>
      </c>
      <c r="C16" s="146">
        <v>0</v>
      </c>
      <c r="D16" s="146">
        <v>712.49581250000006</v>
      </c>
      <c r="E16" s="146">
        <v>712.49581250000006</v>
      </c>
      <c r="F16" s="146" t="s">
        <v>3080</v>
      </c>
    </row>
    <row r="17" spans="2:6" ht="15">
      <c r="B17" s="52" t="s">
        <v>3603</v>
      </c>
      <c r="C17" s="146">
        <v>0</v>
      </c>
      <c r="D17" s="146">
        <v>107.70333479</v>
      </c>
      <c r="E17" s="146">
        <v>107.70333479</v>
      </c>
      <c r="F17" s="146" t="s">
        <v>3080</v>
      </c>
    </row>
    <row r="18" spans="2:6" ht="15">
      <c r="B18" s="52" t="s">
        <v>72</v>
      </c>
      <c r="C18" s="146">
        <v>109.01585600999996</v>
      </c>
      <c r="D18" s="146">
        <v>181.47597071999996</v>
      </c>
      <c r="E18" s="146">
        <v>72.460114709999999</v>
      </c>
      <c r="F18" s="146">
        <v>66.467500565562929</v>
      </c>
    </row>
    <row r="19" spans="2:6" ht="14.5" customHeight="1">
      <c r="B19" s="13" t="s">
        <v>3566</v>
      </c>
      <c r="C19" s="19">
        <v>1426.5023525800002</v>
      </c>
      <c r="D19" s="19">
        <v>2268.8610973200002</v>
      </c>
      <c r="E19" s="19">
        <v>842.35874474000002</v>
      </c>
      <c r="F19" s="19">
        <v>59.050638312407514</v>
      </c>
    </row>
    <row r="20" spans="2:6" ht="14.5" customHeight="1">
      <c r="B20" s="41" t="s">
        <v>2806</v>
      </c>
      <c r="C20" s="41"/>
      <c r="D20" s="41"/>
      <c r="E20" s="41"/>
      <c r="F20" s="41"/>
    </row>
    <row r="21" spans="2:6" ht="14.5" customHeight="1"/>
  </sheetData>
  <mergeCells count="4">
    <mergeCell ref="C4:D4"/>
    <mergeCell ref="E4:F4"/>
    <mergeCell ref="B4:B5"/>
    <mergeCell ref="B3:F3"/>
  </mergeCell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1CDB-C456-4721-80D4-9384BF829FBC}">
  <sheetPr codeName="Folha210">
    <tabColor rgb="FF0035BA"/>
  </sheetPr>
  <dimension ref="A1:J20"/>
  <sheetViews>
    <sheetView showGridLines="0" workbookViewId="0">
      <selection activeCell="B3" sqref="B3:H3"/>
    </sheetView>
  </sheetViews>
  <sheetFormatPr baseColWidth="10" defaultColWidth="0" defaultRowHeight="14.5" customHeight="1" zeroHeight="1"/>
  <cols>
    <col min="1" max="1" width="9.1640625" customWidth="1"/>
    <col min="2" max="2" width="44.5" customWidth="1"/>
    <col min="3" max="8" width="10.5" customWidth="1"/>
    <col min="9" max="9" width="9.83203125" customWidth="1"/>
    <col min="10" max="10" width="9.83203125" hidden="1" customWidth="1"/>
    <col min="11" max="11" width="9.1640625" hidden="1" customWidth="1"/>
    <col min="12" max="16384" width="9.1640625" hidden="1"/>
  </cols>
  <sheetData>
    <row r="1" spans="1:8" ht="100" customHeight="1">
      <c r="A1" s="20" t="s">
        <v>50</v>
      </c>
    </row>
    <row r="2" spans="1:8" ht="16">
      <c r="A2" s="9"/>
      <c r="B2" s="9" t="s">
        <v>22</v>
      </c>
      <c r="C2" s="9"/>
      <c r="D2" s="9"/>
      <c r="E2" s="9"/>
      <c r="F2" s="9"/>
    </row>
    <row r="3" spans="1:8" ht="15">
      <c r="A3" s="10"/>
      <c r="B3" s="790" t="s">
        <v>1019</v>
      </c>
      <c r="C3" s="790"/>
      <c r="D3" s="790"/>
      <c r="E3" s="790"/>
      <c r="F3" s="790"/>
      <c r="G3" s="790"/>
      <c r="H3" s="790"/>
    </row>
    <row r="4" spans="1:8" ht="20" customHeight="1">
      <c r="A4" s="10"/>
      <c r="B4" s="794" t="s">
        <v>332</v>
      </c>
      <c r="C4" s="791" t="s">
        <v>3973</v>
      </c>
      <c r="D4" s="793"/>
      <c r="E4" s="791" t="s">
        <v>3606</v>
      </c>
      <c r="F4" s="793"/>
      <c r="G4" s="791" t="s">
        <v>2188</v>
      </c>
      <c r="H4" s="793"/>
    </row>
    <row r="5" spans="1:8" ht="20" customHeight="1">
      <c r="B5" s="762"/>
      <c r="C5" s="11" t="s">
        <v>83</v>
      </c>
      <c r="D5" s="11" t="s">
        <v>84</v>
      </c>
      <c r="E5" s="11" t="s">
        <v>83</v>
      </c>
      <c r="F5" s="11" t="s">
        <v>84</v>
      </c>
      <c r="G5" s="11" t="s">
        <v>83</v>
      </c>
      <c r="H5" s="11" t="s">
        <v>84</v>
      </c>
    </row>
    <row r="6" spans="1:8" ht="15">
      <c r="B6" s="21" t="s">
        <v>3237</v>
      </c>
      <c r="C6" s="22">
        <v>5349.8471296899997</v>
      </c>
      <c r="D6" s="22">
        <v>100</v>
      </c>
      <c r="E6" s="22">
        <v>5081.9989858400004</v>
      </c>
      <c r="F6" s="22">
        <v>100.00000000000001</v>
      </c>
      <c r="G6" s="22">
        <v>-267.84814384999999</v>
      </c>
      <c r="H6" s="22">
        <v>-5.0066504211592422</v>
      </c>
    </row>
    <row r="7" spans="1:8" ht="15">
      <c r="B7" s="52" t="s">
        <v>3967</v>
      </c>
      <c r="C7" s="146">
        <v>3523.5334077100001</v>
      </c>
      <c r="D7" s="146">
        <v>65.862319469942932</v>
      </c>
      <c r="E7" s="146">
        <v>3215.97182122</v>
      </c>
      <c r="F7" s="146">
        <v>63.281630519421178</v>
      </c>
      <c r="G7" s="146">
        <v>-307.56158649000008</v>
      </c>
      <c r="H7" s="146">
        <v>-8.7287830396899579</v>
      </c>
    </row>
    <row r="8" spans="1:8" ht="15">
      <c r="B8" s="52" t="s">
        <v>3968</v>
      </c>
      <c r="C8" s="146">
        <v>1813.8053380199999</v>
      </c>
      <c r="D8" s="146">
        <v>33.903872279900121</v>
      </c>
      <c r="E8" s="146">
        <v>1856.55069056</v>
      </c>
      <c r="F8" s="146">
        <v>36.531898092323843</v>
      </c>
      <c r="G8" s="146">
        <v>42.745352540000113</v>
      </c>
      <c r="H8" s="146">
        <v>2.3566670382976218</v>
      </c>
    </row>
    <row r="9" spans="1:8" ht="15">
      <c r="B9" s="52" t="s">
        <v>3969</v>
      </c>
      <c r="C9" s="146">
        <v>12.50838396</v>
      </c>
      <c r="D9" s="146">
        <v>0.23380825015694989</v>
      </c>
      <c r="E9" s="146">
        <v>9.4764740599999993</v>
      </c>
      <c r="F9" s="146">
        <v>0.18647138825498288</v>
      </c>
      <c r="G9" s="146">
        <v>-3.0319099000000005</v>
      </c>
      <c r="H9" s="146">
        <v>-24.239021680943029</v>
      </c>
    </row>
    <row r="10" spans="1:8" ht="15">
      <c r="B10" s="21" t="s">
        <v>3241</v>
      </c>
      <c r="C10" s="22">
        <v>8059.8387561600002</v>
      </c>
      <c r="D10" s="22">
        <v>100.00000000000001</v>
      </c>
      <c r="E10" s="22">
        <v>9238.3095046099988</v>
      </c>
      <c r="F10" s="22">
        <v>100</v>
      </c>
      <c r="G10" s="22">
        <v>1178.4707484499991</v>
      </c>
      <c r="H10" s="22">
        <v>14.621517676756419</v>
      </c>
    </row>
    <row r="11" spans="1:8" ht="15">
      <c r="B11" s="52" t="s">
        <v>3042</v>
      </c>
      <c r="C11" s="146">
        <v>126.81569313999999</v>
      </c>
      <c r="D11" s="146">
        <v>1.5734271736277214</v>
      </c>
      <c r="E11" s="146">
        <v>122.47719915</v>
      </c>
      <c r="F11" s="146">
        <v>1.3257533652545714</v>
      </c>
      <c r="G11" s="146">
        <v>-4.3384939899999893</v>
      </c>
      <c r="H11" s="146">
        <v>-3.421101823108319</v>
      </c>
    </row>
    <row r="12" spans="1:8" ht="15">
      <c r="B12" s="52" t="s">
        <v>2189</v>
      </c>
      <c r="C12" s="146">
        <v>7874.6114495900001</v>
      </c>
      <c r="D12" s="146">
        <v>97.701848483898843</v>
      </c>
      <c r="E12" s="146">
        <v>9033.7160077699991</v>
      </c>
      <c r="F12" s="146">
        <v>97.785379492450375</v>
      </c>
      <c r="G12" s="146">
        <v>1159.104558179999</v>
      </c>
      <c r="H12" s="146">
        <v>14.719514297309866</v>
      </c>
    </row>
    <row r="13" spans="1:8" ht="15">
      <c r="B13" s="52" t="s">
        <v>3970</v>
      </c>
      <c r="C13" s="146">
        <v>16.017001369999999</v>
      </c>
      <c r="D13" s="146">
        <v>0.19872607696721564</v>
      </c>
      <c r="E13" s="146">
        <v>9.1005823100000001</v>
      </c>
      <c r="F13" s="146">
        <v>9.8509173192982205E-2</v>
      </c>
      <c r="G13" s="146">
        <v>-6.9164190599999991</v>
      </c>
      <c r="H13" s="146">
        <v>-43.18173483430251</v>
      </c>
    </row>
    <row r="14" spans="1:8" ht="15">
      <c r="B14" s="52" t="s">
        <v>3971</v>
      </c>
      <c r="C14" s="146">
        <v>9.41446702</v>
      </c>
      <c r="D14" s="146">
        <v>0.11680713851508108</v>
      </c>
      <c r="E14" s="146">
        <v>24.46105992</v>
      </c>
      <c r="F14" s="146">
        <v>0.26477852801742263</v>
      </c>
      <c r="G14" s="146">
        <v>15.0465929</v>
      </c>
      <c r="H14" s="146">
        <v>159.82416070963092</v>
      </c>
    </row>
    <row r="15" spans="1:8" ht="15">
      <c r="B15" s="52" t="s">
        <v>3045</v>
      </c>
      <c r="C15" s="146">
        <v>0.52512579000000004</v>
      </c>
      <c r="D15" s="146">
        <v>6.5153386548664535E-3</v>
      </c>
      <c r="E15" s="146">
        <v>0.25718065000000001</v>
      </c>
      <c r="F15" s="146">
        <v>2.7838496845301037E-3</v>
      </c>
      <c r="G15" s="146">
        <v>-0.26794514000000003</v>
      </c>
      <c r="H15" s="146">
        <v>-51.024943947239763</v>
      </c>
    </row>
    <row r="16" spans="1:8" ht="15">
      <c r="A16" s="10"/>
      <c r="B16" s="52" t="s">
        <v>3046</v>
      </c>
      <c r="C16" s="146">
        <v>26.10372061</v>
      </c>
      <c r="D16" s="146">
        <v>0.32387398060599365</v>
      </c>
      <c r="E16" s="146">
        <v>44.839574970000001</v>
      </c>
      <c r="F16" s="146">
        <v>0.48536558498743365</v>
      </c>
      <c r="G16" s="146">
        <v>18.735854360000001</v>
      </c>
      <c r="H16" s="146">
        <v>71.774650977617853</v>
      </c>
    </row>
    <row r="17" spans="1:8" ht="15">
      <c r="A17" s="10"/>
      <c r="B17" s="52" t="s">
        <v>3972</v>
      </c>
      <c r="C17" s="146">
        <v>6.3512986400000004</v>
      </c>
      <c r="D17" s="146">
        <v>7.8801807730282544E-2</v>
      </c>
      <c r="E17" s="146">
        <v>3.4578998400000001</v>
      </c>
      <c r="F17" s="146">
        <v>3.7430006412693548E-2</v>
      </c>
      <c r="G17" s="146">
        <v>-2.8933988000000004</v>
      </c>
      <c r="H17" s="146">
        <v>-45.556018760912806</v>
      </c>
    </row>
    <row r="18" spans="1:8" ht="15">
      <c r="B18" s="13" t="s">
        <v>93</v>
      </c>
      <c r="C18" s="19">
        <v>13409.68588585</v>
      </c>
      <c r="D18" s="19"/>
      <c r="E18" s="19">
        <v>14320.308490449999</v>
      </c>
      <c r="F18" s="19"/>
      <c r="G18" s="19">
        <v>910.62260459999902</v>
      </c>
      <c r="H18" s="19">
        <v>6.7907825160982691</v>
      </c>
    </row>
    <row r="19" spans="1:8" ht="14.5" customHeight="1">
      <c r="B19" s="41" t="s">
        <v>2806</v>
      </c>
      <c r="C19" s="41"/>
      <c r="D19" s="41"/>
      <c r="E19" s="41"/>
      <c r="F19" s="41"/>
      <c r="G19" s="41"/>
      <c r="H19" s="41"/>
    </row>
    <row r="20" spans="1:8" ht="14.5" customHeight="1"/>
  </sheetData>
  <mergeCells count="5">
    <mergeCell ref="B4:B5"/>
    <mergeCell ref="C4:D4"/>
    <mergeCell ref="E4:F4"/>
    <mergeCell ref="G4:H4"/>
    <mergeCell ref="B3:H3"/>
  </mergeCells>
  <pageMargins left="0.7" right="0.7" top="0.75" bottom="0.75" header="0.3" footer="0.3"/>
  <pageSetup paperSize="9" orientation="portrait" horizontalDpi="200" verticalDpi="200" r:id="rId1"/>
  <ignoredErrors>
    <ignoredError sqref="C4 E4" numberStoredAsText="1"/>
  </ignoredErrors>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5DF5-9C98-4E61-859E-DD9EB7007C1A}">
  <sheetPr codeName="Folha211">
    <tabColor rgb="FF0035BA"/>
  </sheetPr>
  <dimension ref="A1:I28"/>
  <sheetViews>
    <sheetView showGridLines="0" workbookViewId="0">
      <selection activeCell="B3" sqref="B3:H3"/>
    </sheetView>
  </sheetViews>
  <sheetFormatPr baseColWidth="10" defaultColWidth="0" defaultRowHeight="0" customHeight="1" zeroHeight="1"/>
  <cols>
    <col min="1" max="1" width="9.1640625" customWidth="1"/>
    <col min="2" max="2" width="44.5" customWidth="1"/>
    <col min="3" max="8" width="10.5" customWidth="1"/>
    <col min="9" max="9" width="9.6640625" customWidth="1"/>
    <col min="10" max="16384" width="9.1640625" hidden="1"/>
  </cols>
  <sheetData>
    <row r="1" spans="1:8" ht="100" customHeight="1">
      <c r="A1" s="20" t="s">
        <v>50</v>
      </c>
    </row>
    <row r="2" spans="1:8" ht="16">
      <c r="A2" s="9"/>
      <c r="B2" s="9" t="s">
        <v>23</v>
      </c>
      <c r="C2" s="9"/>
      <c r="D2" s="9"/>
      <c r="E2" s="9"/>
      <c r="F2" s="9"/>
    </row>
    <row r="3" spans="1:8" ht="15">
      <c r="A3" s="10"/>
      <c r="B3" s="790" t="s">
        <v>1019</v>
      </c>
      <c r="C3" s="790"/>
      <c r="D3" s="790"/>
      <c r="E3" s="790"/>
      <c r="F3" s="790"/>
      <c r="G3" s="790"/>
      <c r="H3" s="790"/>
    </row>
    <row r="4" spans="1:8" ht="20" customHeight="1">
      <c r="B4" s="794" t="s">
        <v>332</v>
      </c>
      <c r="C4" s="791" t="s">
        <v>3973</v>
      </c>
      <c r="D4" s="793"/>
      <c r="E4" s="791" t="s">
        <v>3606</v>
      </c>
      <c r="F4" s="793"/>
      <c r="G4" s="791" t="s">
        <v>2188</v>
      </c>
      <c r="H4" s="793"/>
    </row>
    <row r="5" spans="1:8" ht="20" customHeight="1">
      <c r="B5" s="762"/>
      <c r="C5" s="11" t="s">
        <v>83</v>
      </c>
      <c r="D5" s="11" t="s">
        <v>84</v>
      </c>
      <c r="E5" s="11" t="s">
        <v>83</v>
      </c>
      <c r="F5" s="11" t="s">
        <v>84</v>
      </c>
      <c r="G5" s="11" t="s">
        <v>83</v>
      </c>
      <c r="H5" s="11" t="s">
        <v>84</v>
      </c>
    </row>
    <row r="6" spans="1:8" ht="15">
      <c r="B6" s="21" t="s">
        <v>3974</v>
      </c>
      <c r="C6" s="22">
        <v>221.66619446999997</v>
      </c>
      <c r="D6" s="22">
        <v>8.1997138194905741</v>
      </c>
      <c r="E6" s="22">
        <v>308.94393206000001</v>
      </c>
      <c r="F6" s="22">
        <v>13.282299544948033</v>
      </c>
      <c r="G6" s="22">
        <v>87.277737590000001</v>
      </c>
      <c r="H6" s="22">
        <v>39.373499327978088</v>
      </c>
    </row>
    <row r="7" spans="1:8" ht="15">
      <c r="B7" s="52" t="s">
        <v>3975</v>
      </c>
      <c r="C7" s="146">
        <v>3.5504884800000003</v>
      </c>
      <c r="D7" s="146">
        <v>0.13133707431124866</v>
      </c>
      <c r="E7" s="146">
        <v>14.6088776</v>
      </c>
      <c r="F7" s="146">
        <v>0.62807347276526904</v>
      </c>
      <c r="G7" s="146">
        <v>11.058389119999999</v>
      </c>
      <c r="H7" s="146" t="s">
        <v>137</v>
      </c>
    </row>
    <row r="8" spans="1:8" ht="15">
      <c r="B8" s="52" t="s">
        <v>3232</v>
      </c>
      <c r="C8" s="146">
        <v>57.389515769999996</v>
      </c>
      <c r="D8" s="146">
        <v>2.1229110134645661</v>
      </c>
      <c r="E8" s="146">
        <v>74.249488749999998</v>
      </c>
      <c r="F8" s="146">
        <v>3.1921777652691312</v>
      </c>
      <c r="G8" s="146">
        <v>16.859972980000002</v>
      </c>
      <c r="H8" s="146">
        <v>29.378141205389731</v>
      </c>
    </row>
    <row r="9" spans="1:8" ht="15">
      <c r="B9" s="52" t="s">
        <v>3561</v>
      </c>
      <c r="C9" s="146">
        <v>0.10574433999999999</v>
      </c>
      <c r="D9" s="146">
        <v>3.9116173221815228E-3</v>
      </c>
      <c r="E9" s="146">
        <v>1.605036E-2</v>
      </c>
      <c r="F9" s="146">
        <v>6.9004653337178764E-4</v>
      </c>
      <c r="G9" s="146">
        <v>-8.9693979999999993E-2</v>
      </c>
      <c r="H9" s="146" t="s">
        <v>137</v>
      </c>
    </row>
    <row r="10" spans="1:8" ht="15">
      <c r="B10" s="52" t="s">
        <v>429</v>
      </c>
      <c r="C10" s="146">
        <v>81.322577029999991</v>
      </c>
      <c r="D10" s="146">
        <v>3.0082253196245698</v>
      </c>
      <c r="E10" s="146">
        <v>149.96643355999998</v>
      </c>
      <c r="F10" s="146">
        <v>6.4474452660381774</v>
      </c>
      <c r="G10" s="146">
        <v>68.643856529999994</v>
      </c>
      <c r="H10" s="146">
        <v>84.409347363250916</v>
      </c>
    </row>
    <row r="11" spans="1:8" ht="15">
      <c r="B11" s="52" t="s">
        <v>2185</v>
      </c>
      <c r="C11" s="146">
        <v>77.142182320000003</v>
      </c>
      <c r="D11" s="146">
        <v>2.8535872145383592</v>
      </c>
      <c r="E11" s="146">
        <v>67.595757390000003</v>
      </c>
      <c r="F11" s="146">
        <v>2.9061166265186515</v>
      </c>
      <c r="G11" s="146">
        <v>-9.5464249300000006</v>
      </c>
      <c r="H11" s="146">
        <v>-12.375103533368648</v>
      </c>
    </row>
    <row r="12" spans="1:8" ht="15">
      <c r="B12" s="52" t="s">
        <v>395</v>
      </c>
      <c r="C12" s="146">
        <v>2.1556865299999997</v>
      </c>
      <c r="D12" s="146">
        <v>7.9741580229649903E-2</v>
      </c>
      <c r="E12" s="146">
        <v>2.5073243999999999</v>
      </c>
      <c r="F12" s="146">
        <v>0.10779636782343185</v>
      </c>
      <c r="G12" s="146">
        <v>0.35163787000000024</v>
      </c>
      <c r="H12" s="146">
        <v>16.312105916438611</v>
      </c>
    </row>
    <row r="13" spans="1:8" ht="15">
      <c r="A13" s="10"/>
      <c r="B13" s="21" t="s">
        <v>3976</v>
      </c>
      <c r="C13" s="22">
        <v>1172.3902175200001</v>
      </c>
      <c r="D13" s="22">
        <v>43.368201865058644</v>
      </c>
      <c r="E13" s="22">
        <v>480.03185864</v>
      </c>
      <c r="F13" s="22">
        <v>20.637812482869421</v>
      </c>
      <c r="G13" s="22">
        <v>-692.30514987999993</v>
      </c>
      <c r="H13" s="22" t="s">
        <v>137</v>
      </c>
    </row>
    <row r="14" spans="1:8" ht="15">
      <c r="A14" s="10"/>
      <c r="B14" s="52" t="s">
        <v>3071</v>
      </c>
      <c r="C14" s="146">
        <v>5.3309000000000002E-2</v>
      </c>
      <c r="D14" s="146">
        <v>1.9719675571115655E-3</v>
      </c>
      <c r="E14" s="146">
        <v>1E-4</v>
      </c>
      <c r="F14" s="146">
        <v>4.2992589161351383E-6</v>
      </c>
      <c r="G14" s="146">
        <v>-5.3208999999999999E-2</v>
      </c>
      <c r="H14" s="146" t="s">
        <v>137</v>
      </c>
    </row>
    <row r="15" spans="1:8" ht="15">
      <c r="B15" s="52" t="s">
        <v>3234</v>
      </c>
      <c r="C15" s="146">
        <v>268.55359845999999</v>
      </c>
      <c r="D15" s="146">
        <v>9.9341383914289594</v>
      </c>
      <c r="E15" s="146">
        <v>242.38602730000002</v>
      </c>
      <c r="F15" s="146">
        <v>10.420802890161001</v>
      </c>
      <c r="G15" s="146">
        <v>-26.167571159999966</v>
      </c>
      <c r="H15" s="146">
        <v>-9.7438914652627666</v>
      </c>
    </row>
    <row r="16" spans="1:8" ht="14.5" customHeight="1">
      <c r="B16" s="52" t="s">
        <v>3977</v>
      </c>
      <c r="C16" s="146">
        <v>294.70209899999998</v>
      </c>
      <c r="D16" s="146">
        <v>10.901404607865102</v>
      </c>
      <c r="E16" s="146">
        <v>237.5975</v>
      </c>
      <c r="F16" s="146">
        <v>10.214931703264185</v>
      </c>
      <c r="G16" s="146">
        <v>-57.104598999999979</v>
      </c>
      <c r="H16" s="146" t="s">
        <v>137</v>
      </c>
    </row>
    <row r="17" spans="2:8" ht="14.5" customHeight="1">
      <c r="B17" s="52" t="s">
        <v>3978</v>
      </c>
      <c r="C17" s="146">
        <v>609.08111499999995</v>
      </c>
      <c r="D17" s="146">
        <v>22.530683344826173</v>
      </c>
      <c r="E17" s="146">
        <v>4.8158340000000001E-2</v>
      </c>
      <c r="F17" s="146">
        <v>2.0704517263126746E-3</v>
      </c>
      <c r="G17" s="146">
        <v>-609.03295665999997</v>
      </c>
      <c r="H17" s="146" t="s">
        <v>137</v>
      </c>
    </row>
    <row r="18" spans="2:8" ht="14.5" customHeight="1">
      <c r="B18" s="52" t="s">
        <v>401</v>
      </c>
      <c r="C18" s="146">
        <v>9.6059999999999998E-5</v>
      </c>
      <c r="D18" s="146">
        <v>3.5533812965191051E-6</v>
      </c>
      <c r="E18" s="146">
        <v>7.2999999999999999E-5</v>
      </c>
      <c r="F18" s="146">
        <v>3.1384590087786508E-6</v>
      </c>
      <c r="G18" s="146">
        <v>-2.3059999999999999E-5</v>
      </c>
      <c r="H18" s="146">
        <v>-24.005829689777226</v>
      </c>
    </row>
    <row r="19" spans="2:8" ht="14.5" customHeight="1">
      <c r="B19" s="52" t="s">
        <v>3236</v>
      </c>
      <c r="C19" s="146">
        <v>1.28124959</v>
      </c>
      <c r="D19" s="146">
        <v>4.7395048191534173E-2</v>
      </c>
      <c r="E19" s="146">
        <v>3.8816818199999998</v>
      </c>
      <c r="F19" s="146">
        <v>0.1668835517423467</v>
      </c>
      <c r="G19" s="146">
        <v>2.60043223</v>
      </c>
      <c r="H19" s="146">
        <v>202.96062924008424</v>
      </c>
    </row>
    <row r="20" spans="2:8" ht="14.5" customHeight="1">
      <c r="B20" s="52" t="s">
        <v>2186</v>
      </c>
      <c r="C20" s="146">
        <v>1.2311428900000001</v>
      </c>
      <c r="D20" s="146">
        <v>4.5541537775020596E-2</v>
      </c>
      <c r="E20" s="146">
        <v>1.91878218</v>
      </c>
      <c r="F20" s="146">
        <v>8.2493413954862177E-2</v>
      </c>
      <c r="G20" s="146">
        <v>0.6876392899999999</v>
      </c>
      <c r="H20" s="146">
        <v>55.853735223211977</v>
      </c>
    </row>
    <row r="21" spans="2:8" ht="14.5" customHeight="1">
      <c r="B21" s="52" t="s">
        <v>3979</v>
      </c>
      <c r="C21" s="146">
        <v>1298.0788237300001</v>
      </c>
      <c r="D21" s="146">
        <v>48.017582902870103</v>
      </c>
      <c r="E21" s="146">
        <v>1524.1345208499999</v>
      </c>
      <c r="F21" s="146">
        <v>65.526489281537181</v>
      </c>
      <c r="G21" s="146">
        <v>226.05569711999988</v>
      </c>
      <c r="H21" s="146">
        <v>17.414635612838513</v>
      </c>
    </row>
    <row r="22" spans="2:8" ht="14.5" customHeight="1">
      <c r="B22" s="52" t="s">
        <v>3980</v>
      </c>
      <c r="C22" s="146">
        <v>8.6929925800000003</v>
      </c>
      <c r="D22" s="146">
        <v>0.32156482661410951</v>
      </c>
      <c r="E22" s="146">
        <v>7.0714914100000001</v>
      </c>
      <c r="F22" s="146">
        <v>0.30402172494815538</v>
      </c>
      <c r="G22" s="146">
        <v>-1.6215011700000002</v>
      </c>
      <c r="H22" s="146">
        <v>-18.652968526978775</v>
      </c>
    </row>
    <row r="23" spans="2:8" ht="14.5" customHeight="1">
      <c r="B23" s="13" t="s">
        <v>93</v>
      </c>
      <c r="C23" s="19">
        <v>2703.3406207800003</v>
      </c>
      <c r="D23" s="19"/>
      <c r="E23" s="19">
        <v>2325.9822669599998</v>
      </c>
      <c r="F23" s="19"/>
      <c r="G23" s="19">
        <v>-377.30514482000001</v>
      </c>
      <c r="H23" s="19">
        <v>-13.9569960928984</v>
      </c>
    </row>
    <row r="24" spans="2:8" ht="14.5" customHeight="1">
      <c r="B24" s="41" t="s">
        <v>2806</v>
      </c>
      <c r="C24" s="41"/>
      <c r="D24" s="41"/>
      <c r="E24" s="41"/>
      <c r="F24" s="41"/>
      <c r="G24" s="41"/>
      <c r="H24" s="41"/>
    </row>
    <row r="25" spans="2:8" ht="14.5" customHeight="1"/>
    <row r="26" spans="2:8" ht="14.5" hidden="1" customHeight="1"/>
    <row r="27" spans="2:8" ht="14.5" hidden="1" customHeight="1"/>
    <row r="28" spans="2:8" ht="14.5" hidden="1" customHeight="1"/>
  </sheetData>
  <mergeCells count="5">
    <mergeCell ref="B4:B5"/>
    <mergeCell ref="C4:D4"/>
    <mergeCell ref="E4:F4"/>
    <mergeCell ref="G4:H4"/>
    <mergeCell ref="B3:H3"/>
  </mergeCells>
  <pageMargins left="0.7" right="0.7" top="0.75" bottom="0.75" header="0.3" footer="0.3"/>
  <ignoredErrors>
    <ignoredError sqref="C4:F4" numberStoredAsText="1"/>
  </ignoredErrors>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A8996-DD4B-49BA-A480-8EF9D120D693}">
  <sheetPr codeName="Folha94">
    <tabColor rgb="FF0035BA"/>
  </sheetPr>
  <dimension ref="A1:J27"/>
  <sheetViews>
    <sheetView showGridLines="0" workbookViewId="0">
      <selection activeCell="B3" sqref="B3:H3"/>
    </sheetView>
  </sheetViews>
  <sheetFormatPr baseColWidth="10" defaultColWidth="0" defaultRowHeight="14.5" customHeight="1" zeroHeight="1"/>
  <cols>
    <col min="1" max="1" width="9.1640625" customWidth="1"/>
    <col min="2" max="2" width="35.6640625" customWidth="1"/>
    <col min="3" max="3" width="11.5" customWidth="1"/>
    <col min="4" max="4" width="8.6640625" customWidth="1"/>
    <col min="5" max="5" width="11.5" customWidth="1"/>
    <col min="6" max="6" width="8.6640625" customWidth="1"/>
    <col min="7" max="7" width="11.5" customWidth="1"/>
    <col min="8" max="8" width="8.6640625" customWidth="1"/>
    <col min="9" max="9" width="22" customWidth="1"/>
    <col min="10" max="10" width="9.83203125" hidden="1" customWidth="1"/>
    <col min="11" max="11" width="9.1640625" hidden="1" customWidth="1"/>
    <col min="12" max="16384" width="9.1640625" hidden="1"/>
  </cols>
  <sheetData>
    <row r="1" spans="1:8" ht="100" customHeight="1">
      <c r="A1" s="20" t="s">
        <v>50</v>
      </c>
    </row>
    <row r="2" spans="1:8" ht="16">
      <c r="A2" s="9"/>
      <c r="B2" s="9" t="s">
        <v>24</v>
      </c>
      <c r="C2" s="9"/>
      <c r="D2" s="9"/>
      <c r="E2" s="9"/>
      <c r="F2" s="9"/>
    </row>
    <row r="3" spans="1:8" ht="15">
      <c r="A3" s="10"/>
      <c r="B3" s="790" t="s">
        <v>1019</v>
      </c>
      <c r="C3" s="790"/>
      <c r="D3" s="790"/>
      <c r="E3" s="790"/>
      <c r="F3" s="790"/>
      <c r="G3" s="790"/>
      <c r="H3" s="790"/>
    </row>
    <row r="4" spans="1:8" ht="30" customHeight="1">
      <c r="B4" s="797" t="s">
        <v>332</v>
      </c>
      <c r="C4" s="827" t="s">
        <v>3226</v>
      </c>
      <c r="D4" s="827"/>
      <c r="E4" s="827" t="s">
        <v>3227</v>
      </c>
      <c r="F4" s="827"/>
      <c r="G4" s="827" t="s">
        <v>3228</v>
      </c>
      <c r="H4" s="827"/>
    </row>
    <row r="5" spans="1:8" ht="15">
      <c r="B5" s="797"/>
      <c r="C5" s="11" t="s">
        <v>83</v>
      </c>
      <c r="D5" s="11" t="s">
        <v>84</v>
      </c>
      <c r="E5" s="11" t="s">
        <v>83</v>
      </c>
      <c r="F5" s="11" t="s">
        <v>84</v>
      </c>
      <c r="G5" s="11" t="s">
        <v>83</v>
      </c>
      <c r="H5" s="11" t="s">
        <v>84</v>
      </c>
    </row>
    <row r="6" spans="1:8" ht="15">
      <c r="B6" s="21" t="s">
        <v>3229</v>
      </c>
      <c r="C6" s="22">
        <v>18932.253316790004</v>
      </c>
      <c r="D6" s="22">
        <v>99.867303395025402</v>
      </c>
      <c r="E6" s="22">
        <v>20975.663430370001</v>
      </c>
      <c r="F6" s="22">
        <v>99.88607084607608</v>
      </c>
      <c r="G6" s="22">
        <v>2043.5103490800011</v>
      </c>
      <c r="H6" s="22">
        <v>10.793274732743017</v>
      </c>
    </row>
    <row r="7" spans="1:8" ht="15">
      <c r="B7" s="148" t="s">
        <v>3230</v>
      </c>
      <c r="C7" s="24">
        <v>9849.4309684599993</v>
      </c>
      <c r="D7" s="24">
        <v>51.955575194169811</v>
      </c>
      <c r="E7" s="24">
        <v>11423.683179170001</v>
      </c>
      <c r="F7" s="24">
        <v>54.399579870258684</v>
      </c>
      <c r="G7" s="24">
        <v>1574.2522107100012</v>
      </c>
      <c r="H7" s="24">
        <v>15.983179289758931</v>
      </c>
    </row>
    <row r="8" spans="1:8" ht="15">
      <c r="B8" s="148" t="s">
        <v>3231</v>
      </c>
      <c r="C8" s="24">
        <v>8363.1722958800001</v>
      </c>
      <c r="D8" s="24">
        <v>44.115586826467108</v>
      </c>
      <c r="E8" s="24">
        <v>8750.0695550700002</v>
      </c>
      <c r="F8" s="24">
        <v>41.667831658644936</v>
      </c>
      <c r="G8" s="24">
        <v>386.89725919000011</v>
      </c>
      <c r="H8" s="24">
        <v>4.6262021814449481</v>
      </c>
    </row>
    <row r="9" spans="1:8" ht="15">
      <c r="B9" s="148" t="s">
        <v>3232</v>
      </c>
      <c r="C9" s="24">
        <v>718.71615047</v>
      </c>
      <c r="D9" s="24">
        <v>3.7912150578630657</v>
      </c>
      <c r="E9" s="24">
        <v>801.57461056</v>
      </c>
      <c r="F9" s="24">
        <v>3.8170983355561168</v>
      </c>
      <c r="G9" s="24">
        <v>82.858460089999994</v>
      </c>
      <c r="H9" s="24">
        <v>11.528676520739824</v>
      </c>
    </row>
    <row r="10" spans="1:8" ht="15">
      <c r="B10" s="148" t="s">
        <v>429</v>
      </c>
      <c r="C10" s="24">
        <v>0.10852149</v>
      </c>
      <c r="D10" s="24">
        <v>5.724489518159361E-4</v>
      </c>
      <c r="E10" s="24">
        <v>8.28599E-3</v>
      </c>
      <c r="F10" s="24">
        <v>0</v>
      </c>
      <c r="G10" s="24"/>
      <c r="H10" s="24" t="s">
        <v>137</v>
      </c>
    </row>
    <row r="11" spans="1:8" ht="15">
      <c r="B11" s="148" t="s">
        <v>2185</v>
      </c>
      <c r="C11" s="24">
        <v>0.82516259000000003</v>
      </c>
      <c r="D11" s="24">
        <v>4.3527181549315539E-3</v>
      </c>
      <c r="E11" s="24">
        <v>0.32779957999999998</v>
      </c>
      <c r="F11" s="24">
        <v>1.560981616346162E-3</v>
      </c>
      <c r="G11" s="24">
        <v>-0.49736301000000005</v>
      </c>
      <c r="H11" s="24">
        <v>-60.274546619957661</v>
      </c>
    </row>
    <row r="12" spans="1:8" ht="15">
      <c r="B12" s="148" t="s">
        <v>395</v>
      </c>
      <c r="C12" s="24">
        <v>2.1790000000000001E-4</v>
      </c>
      <c r="D12" s="24">
        <v>1.1494186690644635E-6</v>
      </c>
      <c r="E12" s="24">
        <v>0</v>
      </c>
      <c r="F12" s="24">
        <v>0</v>
      </c>
      <c r="G12" s="24">
        <v>-2.1790000000000001E-4</v>
      </c>
      <c r="H12" s="24" t="s">
        <v>137</v>
      </c>
    </row>
    <row r="13" spans="1:8" ht="15">
      <c r="B13" s="21" t="s">
        <v>3233</v>
      </c>
      <c r="C13" s="22">
        <v>3.7684849999999999E-2</v>
      </c>
      <c r="D13" s="22">
        <v>1.9878692120648897E-4</v>
      </c>
      <c r="E13" s="22">
        <v>1.17114E-3</v>
      </c>
      <c r="F13" s="22">
        <v>5.5769687385433623E-6</v>
      </c>
      <c r="G13" s="22">
        <v>0</v>
      </c>
      <c r="H13" s="22">
        <v>-96.892278992751727</v>
      </c>
    </row>
    <row r="14" spans="1:8" ht="15">
      <c r="B14" s="148" t="s">
        <v>3234</v>
      </c>
      <c r="C14" s="24">
        <v>1.1701400000000001E-3</v>
      </c>
      <c r="D14" s="24">
        <v>6.1724679275772885E-6</v>
      </c>
      <c r="E14" s="24">
        <v>1.17114E-3</v>
      </c>
      <c r="F14" s="24">
        <v>5.5769687385433623E-6</v>
      </c>
      <c r="G14" s="24"/>
      <c r="H14" s="24" t="s">
        <v>137</v>
      </c>
    </row>
    <row r="15" spans="1:8" ht="15">
      <c r="B15" s="148" t="s">
        <v>3235</v>
      </c>
      <c r="C15" s="24">
        <v>3.6514709999999999E-2</v>
      </c>
      <c r="D15" s="24">
        <v>1.9261445327891169E-4</v>
      </c>
      <c r="E15" s="24">
        <v>0</v>
      </c>
      <c r="F15" s="24">
        <v>0</v>
      </c>
      <c r="G15" s="24"/>
      <c r="H15" s="24" t="s">
        <v>137</v>
      </c>
    </row>
    <row r="16" spans="1:8" ht="15">
      <c r="A16" s="10"/>
      <c r="B16" s="21" t="s">
        <v>3236</v>
      </c>
      <c r="C16" s="22">
        <v>25.114822319999998</v>
      </c>
      <c r="D16" s="22">
        <v>0.13248024619020138</v>
      </c>
      <c r="E16" s="22">
        <v>22.968972669999999</v>
      </c>
      <c r="F16" s="22">
        <v>0.10937824900272117</v>
      </c>
      <c r="G16" s="22">
        <v>-2.1458496499999988</v>
      </c>
      <c r="H16" s="22">
        <v>-8.5441562064771901</v>
      </c>
    </row>
    <row r="17" spans="1:8" ht="15">
      <c r="A17" s="10"/>
      <c r="B17" s="21" t="s">
        <v>2186</v>
      </c>
      <c r="C17" s="22">
        <v>3.3311700000000001E-3</v>
      </c>
      <c r="D17" s="22">
        <v>1.7571863184155434E-5</v>
      </c>
      <c r="E17" s="22">
        <v>0.94621378</v>
      </c>
      <c r="F17" s="22">
        <v>4.5058700676596708E-3</v>
      </c>
      <c r="G17" s="22"/>
      <c r="H17" s="22"/>
    </row>
    <row r="18" spans="1:8" ht="15">
      <c r="B18" s="13" t="s">
        <v>93</v>
      </c>
      <c r="C18" s="19">
        <v>18957.409155130001</v>
      </c>
      <c r="D18" s="19">
        <v>99.999999999999986</v>
      </c>
      <c r="E18" s="19">
        <v>20999.579787960003</v>
      </c>
      <c r="F18" s="19">
        <v>99.99996054211519</v>
      </c>
      <c r="G18" s="19">
        <v>2042.1706328300024</v>
      </c>
      <c r="H18" s="19">
        <v>10.772414184442379</v>
      </c>
    </row>
    <row r="19" spans="1:8" ht="14.5" customHeight="1">
      <c r="B19" s="41" t="s">
        <v>2806</v>
      </c>
      <c r="C19" s="41"/>
      <c r="D19" s="41"/>
      <c r="E19" s="41"/>
      <c r="F19" s="41"/>
      <c r="G19" s="41"/>
      <c r="H19" s="41"/>
    </row>
    <row r="20" spans="1:8" ht="14.5" customHeight="1"/>
    <row r="27" spans="1:8" ht="14.5" customHeight="1"/>
  </sheetData>
  <mergeCells count="5">
    <mergeCell ref="B4:B5"/>
    <mergeCell ref="C4:D4"/>
    <mergeCell ref="E4:F4"/>
    <mergeCell ref="G4:H4"/>
    <mergeCell ref="B3:H3"/>
  </mergeCells>
  <pageMargins left="0.7" right="0.7" top="0.75" bottom="0.75" header="0.3" footer="0.3"/>
  <pageSetup paperSize="9" orientation="portrait" horizontalDpi="200" verticalDpi="200"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58D0-D36A-49C7-AB97-0C84BE9CC493}">
  <sheetPr codeName="Folha95">
    <tabColor rgb="FF0035BA"/>
  </sheetPr>
  <dimension ref="A1:I25"/>
  <sheetViews>
    <sheetView showGridLines="0" workbookViewId="0">
      <selection activeCell="B3" sqref="B3:H3"/>
    </sheetView>
  </sheetViews>
  <sheetFormatPr baseColWidth="10" defaultColWidth="0" defaultRowHeight="14.5" customHeight="1" zeroHeight="1"/>
  <cols>
    <col min="1" max="1" width="9.1640625" customWidth="1"/>
    <col min="2" max="2" width="49.33203125" customWidth="1"/>
    <col min="3" max="3" width="10.5" customWidth="1"/>
    <col min="4" max="4" width="8" customWidth="1"/>
    <col min="5" max="5" width="10.5" customWidth="1"/>
    <col min="6" max="6" width="8" customWidth="1"/>
    <col min="7" max="7" width="10.5" customWidth="1"/>
    <col min="8" max="8" width="8" customWidth="1"/>
    <col min="9" max="9" width="12" customWidth="1"/>
    <col min="10" max="16384" width="9.1640625" hidden="1"/>
  </cols>
  <sheetData>
    <row r="1" spans="1:8" ht="100" customHeight="1">
      <c r="A1" s="20" t="s">
        <v>50</v>
      </c>
    </row>
    <row r="2" spans="1:8" ht="16">
      <c r="A2" s="9"/>
      <c r="B2" s="9" t="s">
        <v>25</v>
      </c>
      <c r="C2" s="9"/>
      <c r="D2" s="9"/>
    </row>
    <row r="3" spans="1:8" ht="15">
      <c r="A3" s="10"/>
      <c r="B3" s="790" t="s">
        <v>1019</v>
      </c>
      <c r="C3" s="790"/>
      <c r="D3" s="790"/>
      <c r="E3" s="790"/>
      <c r="F3" s="790"/>
      <c r="G3" s="790"/>
      <c r="H3" s="790"/>
    </row>
    <row r="4" spans="1:8" ht="30" customHeight="1">
      <c r="B4" s="797" t="s">
        <v>332</v>
      </c>
      <c r="C4" s="827" t="s">
        <v>3226</v>
      </c>
      <c r="D4" s="827"/>
      <c r="E4" s="827" t="s">
        <v>3227</v>
      </c>
      <c r="F4" s="827"/>
      <c r="G4" s="827" t="s">
        <v>3228</v>
      </c>
      <c r="H4" s="827"/>
    </row>
    <row r="5" spans="1:8" ht="15">
      <c r="B5" s="797"/>
      <c r="C5" s="11" t="s">
        <v>83</v>
      </c>
      <c r="D5" s="11" t="s">
        <v>84</v>
      </c>
      <c r="E5" s="11" t="s">
        <v>83</v>
      </c>
      <c r="F5" s="11" t="s">
        <v>84</v>
      </c>
      <c r="G5" s="11" t="s">
        <v>83</v>
      </c>
      <c r="H5" s="11" t="s">
        <v>84</v>
      </c>
    </row>
    <row r="6" spans="1:8" ht="15">
      <c r="B6" s="21" t="s">
        <v>3237</v>
      </c>
      <c r="C6" s="22">
        <v>9849.4309684599993</v>
      </c>
      <c r="D6" s="22">
        <v>54.080302664611573</v>
      </c>
      <c r="E6" s="22">
        <v>11423.68319917</v>
      </c>
      <c r="F6" s="22">
        <v>56.626465776274763</v>
      </c>
      <c r="G6" s="22">
        <v>1574.25223071</v>
      </c>
      <c r="H6" s="22">
        <v>15.983179492816344</v>
      </c>
    </row>
    <row r="7" spans="1:8" ht="15">
      <c r="A7" s="10"/>
      <c r="B7" s="148" t="s">
        <v>3238</v>
      </c>
      <c r="C7" s="24">
        <v>4518.6164350999998</v>
      </c>
      <c r="D7" s="24">
        <v>24.810381961964666</v>
      </c>
      <c r="E7" s="24">
        <v>6112.7139979599997</v>
      </c>
      <c r="F7" s="24">
        <v>30.300331685562398</v>
      </c>
      <c r="G7" s="24">
        <v>1594.0975628599999</v>
      </c>
      <c r="H7" s="24">
        <v>35.278443872271751</v>
      </c>
    </row>
    <row r="8" spans="1:8" ht="15">
      <c r="A8" s="10"/>
      <c r="B8" s="148" t="s">
        <v>3239</v>
      </c>
      <c r="C8" s="24">
        <v>5275.8211333199997</v>
      </c>
      <c r="D8" s="24">
        <v>28.967968262120859</v>
      </c>
      <c r="E8" s="24">
        <v>5254.6456125499999</v>
      </c>
      <c r="F8" s="24">
        <v>26.046941670015311</v>
      </c>
      <c r="G8" s="24">
        <v>-21.175520769999821</v>
      </c>
      <c r="H8" s="24">
        <v>-0.40136919419545153</v>
      </c>
    </row>
    <row r="9" spans="1:8" ht="15">
      <c r="A9" s="10"/>
      <c r="B9" s="148" t="s">
        <v>3240</v>
      </c>
      <c r="C9" s="24">
        <v>54.993400039999997</v>
      </c>
      <c r="D9" s="24">
        <v>0.3019524405260407</v>
      </c>
      <c r="E9" s="24">
        <v>56.323588659999999</v>
      </c>
      <c r="F9" s="24">
        <v>0.27919242069704775</v>
      </c>
      <c r="G9" s="24">
        <v>1.3301886200000013</v>
      </c>
      <c r="H9" s="24">
        <v>2.4188150196795895</v>
      </c>
    </row>
    <row r="10" spans="1:8" ht="15">
      <c r="A10" s="10"/>
      <c r="B10" s="21" t="s">
        <v>3241</v>
      </c>
      <c r="C10" s="22">
        <v>8363.1722958800019</v>
      </c>
      <c r="D10" s="22">
        <v>45.91969733538842</v>
      </c>
      <c r="E10" s="22">
        <v>8750.0695550700002</v>
      </c>
      <c r="F10" s="22">
        <v>43.373534223725251</v>
      </c>
      <c r="G10" s="22">
        <v>386.89725918999977</v>
      </c>
      <c r="H10" s="22">
        <v>4.626202181444925</v>
      </c>
    </row>
    <row r="11" spans="1:8" ht="15">
      <c r="A11" s="10"/>
      <c r="B11" s="148" t="s">
        <v>3242</v>
      </c>
      <c r="C11" s="24">
        <v>136.81625980000001</v>
      </c>
      <c r="D11" s="24">
        <v>0.75121748282896028</v>
      </c>
      <c r="E11" s="24">
        <v>78.633423910000005</v>
      </c>
      <c r="F11" s="24">
        <v>0.38978084478344416</v>
      </c>
      <c r="G11" s="24">
        <v>-58.182835890000007</v>
      </c>
      <c r="H11" s="24">
        <v>-42.526258191133508</v>
      </c>
    </row>
    <row r="12" spans="1:8" ht="15">
      <c r="A12" s="10"/>
      <c r="B12" s="148" t="s">
        <v>3243</v>
      </c>
      <c r="C12" s="24">
        <v>7707.6984004400001</v>
      </c>
      <c r="D12" s="24">
        <v>42.320684685047496</v>
      </c>
      <c r="E12" s="24">
        <v>8186.4869325099999</v>
      </c>
      <c r="F12" s="24">
        <v>40.579891268814194</v>
      </c>
      <c r="G12" s="24">
        <v>478.78853206999975</v>
      </c>
      <c r="H12" s="24">
        <v>6.2118223520872036</v>
      </c>
    </row>
    <row r="13" spans="1:8" ht="15">
      <c r="A13" s="10"/>
      <c r="B13" s="148" t="s">
        <v>3244</v>
      </c>
      <c r="C13" s="24">
        <v>47.632262840000003</v>
      </c>
      <c r="D13" s="24">
        <v>0.26153462055181992</v>
      </c>
      <c r="E13" s="24">
        <v>48.618553060000004</v>
      </c>
      <c r="F13" s="24">
        <v>0.24099905283999104</v>
      </c>
      <c r="G13" s="24">
        <v>0.98629022000000077</v>
      </c>
      <c r="H13" s="24">
        <v>2.0706348201701363</v>
      </c>
    </row>
    <row r="14" spans="1:8" ht="15">
      <c r="A14" s="10"/>
      <c r="B14" s="148" t="s">
        <v>3245</v>
      </c>
      <c r="C14" s="24">
        <v>4.0532243299999999</v>
      </c>
      <c r="D14" s="24">
        <v>2.2255052016293304E-2</v>
      </c>
      <c r="E14" s="24">
        <v>3.3996372699999999</v>
      </c>
      <c r="F14" s="24">
        <v>1.6851784154465185E-2</v>
      </c>
      <c r="G14" s="24">
        <v>-0.65358706</v>
      </c>
      <c r="H14" s="24">
        <v>-16.125114397504863</v>
      </c>
    </row>
    <row r="15" spans="1:8" ht="15">
      <c r="A15" s="10"/>
      <c r="B15" s="148" t="s">
        <v>3246</v>
      </c>
      <c r="C15" s="24">
        <v>2.75596336</v>
      </c>
      <c r="D15" s="24">
        <v>1.5132176987548693E-2</v>
      </c>
      <c r="E15" s="24">
        <v>2.8363664200000001</v>
      </c>
      <c r="F15" s="24">
        <v>1.4059686636160789E-2</v>
      </c>
      <c r="G15" s="24">
        <v>8.0403060000000082E-2</v>
      </c>
      <c r="H15" s="24">
        <v>2.9174212243518389</v>
      </c>
    </row>
    <row r="16" spans="1:8" ht="15">
      <c r="A16" s="10"/>
      <c r="B16" s="148" t="s">
        <v>3247</v>
      </c>
      <c r="C16" s="24">
        <v>464.01460501999998</v>
      </c>
      <c r="D16" s="24">
        <v>2.547766501500274</v>
      </c>
      <c r="E16" s="24">
        <v>429.86384867999999</v>
      </c>
      <c r="F16" s="24">
        <v>2.1308075592908899</v>
      </c>
      <c r="G16" s="24">
        <v>-34.150756339999987</v>
      </c>
      <c r="H16" s="24">
        <v>-7.3598451364538446</v>
      </c>
    </row>
    <row r="17" spans="1:8" ht="15">
      <c r="A17" s="10"/>
      <c r="B17" s="148" t="s">
        <v>3248</v>
      </c>
      <c r="C17" s="24">
        <v>0.20158008999999999</v>
      </c>
      <c r="D17" s="24">
        <v>1.1068164560235642E-3</v>
      </c>
      <c r="E17" s="24">
        <v>0.23079322000000002</v>
      </c>
      <c r="F17" s="24">
        <v>1.1440272061007254E-3</v>
      </c>
      <c r="G17" s="24">
        <v>2.9213130000000032E-2</v>
      </c>
      <c r="H17" s="24">
        <v>14.492071116745722</v>
      </c>
    </row>
    <row r="18" spans="1:8" ht="15">
      <c r="B18" s="13" t="s">
        <v>3249</v>
      </c>
      <c r="C18" s="19">
        <v>18212.603264340003</v>
      </c>
      <c r="D18" s="19">
        <v>100</v>
      </c>
      <c r="E18" s="19">
        <v>20173.752754239998</v>
      </c>
      <c r="F18" s="19">
        <v>100.00000000000001</v>
      </c>
      <c r="G18" s="19">
        <v>1961.1494898999954</v>
      </c>
      <c r="H18" s="19">
        <v>10.768089884985832</v>
      </c>
    </row>
    <row r="19" spans="1:8" ht="15">
      <c r="B19" s="21" t="s">
        <v>3051</v>
      </c>
      <c r="C19" s="22">
        <v>718.69867096999997</v>
      </c>
      <c r="D19" s="22">
        <v>100</v>
      </c>
      <c r="E19" s="22">
        <v>801.57461056</v>
      </c>
      <c r="F19" s="22">
        <v>100.00000000000001</v>
      </c>
      <c r="G19" s="22">
        <v>82.875939590000044</v>
      </c>
      <c r="H19" s="22">
        <v>11.531389014278481</v>
      </c>
    </row>
    <row r="20" spans="1:8" ht="15">
      <c r="B20" s="148" t="s">
        <v>2180</v>
      </c>
      <c r="C20" s="24">
        <v>407.72509538999998</v>
      </c>
      <c r="D20" s="24">
        <v>56.731021199706554</v>
      </c>
      <c r="E20" s="24">
        <v>409.85278269000003</v>
      </c>
      <c r="F20" s="24">
        <v>51.130958651954636</v>
      </c>
      <c r="G20" s="24">
        <v>2.1276873000000478</v>
      </c>
      <c r="H20" s="24">
        <v>0.52184359610360942</v>
      </c>
    </row>
    <row r="21" spans="1:8" ht="15">
      <c r="B21" s="148" t="s">
        <v>2181</v>
      </c>
      <c r="C21" s="24">
        <v>310.66586969000002</v>
      </c>
      <c r="D21" s="24">
        <v>43.226164488478354</v>
      </c>
      <c r="E21" s="24">
        <v>391.39853526000002</v>
      </c>
      <c r="F21" s="24">
        <v>48.828709156164422</v>
      </c>
      <c r="G21" s="24">
        <v>80.732665569999995</v>
      </c>
      <c r="H21" s="24">
        <v>25.986976184593313</v>
      </c>
    </row>
    <row r="22" spans="1:8" ht="15">
      <c r="B22" s="148" t="s">
        <v>72</v>
      </c>
      <c r="C22" s="24">
        <v>0.30770589000000004</v>
      </c>
      <c r="D22" s="24">
        <v>4.2814311815089517E-2</v>
      </c>
      <c r="E22" s="24">
        <v>0.32329261000000004</v>
      </c>
      <c r="F22" s="24">
        <v>4.0332191880945403E-2</v>
      </c>
      <c r="G22" s="24">
        <v>1.5586719999999998E-2</v>
      </c>
      <c r="H22" s="24">
        <v>5.065460397914384</v>
      </c>
    </row>
    <row r="23" spans="1:8" ht="15">
      <c r="B23" s="13" t="s">
        <v>3250</v>
      </c>
      <c r="C23" s="19">
        <v>18931.301935310003</v>
      </c>
      <c r="D23" s="19"/>
      <c r="E23" s="19">
        <v>20975.327364799999</v>
      </c>
      <c r="F23" s="19"/>
      <c r="G23" s="19">
        <v>2044.0254294899969</v>
      </c>
      <c r="H23" s="19">
        <v>10.797067399139369</v>
      </c>
    </row>
    <row r="24" spans="1:8" ht="14.5" customHeight="1">
      <c r="B24" s="41" t="s">
        <v>2806</v>
      </c>
      <c r="C24" s="41"/>
      <c r="D24" s="41"/>
      <c r="E24" s="41"/>
      <c r="F24" s="41"/>
      <c r="G24" s="41"/>
      <c r="H24" s="41"/>
    </row>
    <row r="25" spans="1:8" ht="14.5" customHeight="1"/>
  </sheetData>
  <mergeCells count="5">
    <mergeCell ref="C4:D4"/>
    <mergeCell ref="E4:F4"/>
    <mergeCell ref="B4:B5"/>
    <mergeCell ref="G4:H4"/>
    <mergeCell ref="B3:H3"/>
  </mergeCell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4F854-B709-4139-BD88-33E4EB579108}">
  <sheetPr codeName="Folha52">
    <tabColor rgb="FF0035BA"/>
  </sheetPr>
  <dimension ref="A1:I39"/>
  <sheetViews>
    <sheetView showGridLines="0" workbookViewId="0">
      <selection activeCell="B3" sqref="B3:F3"/>
    </sheetView>
  </sheetViews>
  <sheetFormatPr baseColWidth="10" defaultColWidth="0" defaultRowHeight="15" zeroHeight="1"/>
  <cols>
    <col min="1" max="1" width="8.6640625" customWidth="1"/>
    <col min="2" max="2" width="35.5" customWidth="1"/>
    <col min="3" max="4" width="10.5" customWidth="1"/>
    <col min="5" max="6" width="11.1640625" customWidth="1"/>
    <col min="7" max="7" width="36.1640625" customWidth="1"/>
    <col min="8" max="9" width="0" hidden="1" customWidth="1"/>
    <col min="10" max="16384" width="8.6640625" hidden="1"/>
  </cols>
  <sheetData>
    <row r="1" spans="1:6" ht="100" customHeight="1">
      <c r="A1" s="20" t="s">
        <v>50</v>
      </c>
    </row>
    <row r="2" spans="1:6" ht="16">
      <c r="A2" s="9"/>
      <c r="B2" s="9" t="s">
        <v>26</v>
      </c>
      <c r="C2" s="9"/>
      <c r="D2" s="9"/>
    </row>
    <row r="3" spans="1:6">
      <c r="A3" s="10"/>
      <c r="B3" s="790" t="s">
        <v>51</v>
      </c>
      <c r="C3" s="790"/>
      <c r="D3" s="790"/>
      <c r="E3" s="790"/>
      <c r="F3" s="790"/>
    </row>
    <row r="4" spans="1:6" ht="30.5" customHeight="1">
      <c r="B4" s="797" t="s">
        <v>3857</v>
      </c>
      <c r="C4" s="827" t="s">
        <v>2826</v>
      </c>
      <c r="D4" s="827"/>
      <c r="E4" s="139" t="s">
        <v>3858</v>
      </c>
      <c r="F4" s="139" t="s">
        <v>3859</v>
      </c>
    </row>
    <row r="5" spans="1:6" ht="20" customHeight="1">
      <c r="B5" s="797"/>
      <c r="C5" s="11">
        <v>2022</v>
      </c>
      <c r="D5" s="11">
        <v>2023</v>
      </c>
      <c r="E5" s="791" t="s">
        <v>3860</v>
      </c>
      <c r="F5" s="793"/>
    </row>
    <row r="6" spans="1:6">
      <c r="B6" s="21" t="s">
        <v>3467</v>
      </c>
      <c r="C6" s="22">
        <v>72995.983937929996</v>
      </c>
      <c r="D6" s="22">
        <v>74421.57321717999</v>
      </c>
      <c r="E6" s="22">
        <v>1.9529694681041667</v>
      </c>
      <c r="F6" s="22">
        <v>1.8064673663361335</v>
      </c>
    </row>
    <row r="7" spans="1:6">
      <c r="B7" s="148" t="s">
        <v>3861</v>
      </c>
      <c r="C7" s="24">
        <v>19016.91730958</v>
      </c>
      <c r="D7" s="24">
        <v>20284.181717409992</v>
      </c>
      <c r="E7" s="24">
        <v>6.6638792565585439</v>
      </c>
      <c r="F7" s="24">
        <v>1.60584246148972</v>
      </c>
    </row>
    <row r="8" spans="1:6">
      <c r="B8" s="149" t="s">
        <v>3862</v>
      </c>
      <c r="C8" s="24">
        <v>13515.512487929998</v>
      </c>
      <c r="D8" s="24">
        <v>14347.528303599991</v>
      </c>
      <c r="E8" s="24">
        <v>6.156006414207547</v>
      </c>
      <c r="F8" s="24">
        <v>1.0543074651025139</v>
      </c>
    </row>
    <row r="9" spans="1:6">
      <c r="B9" s="149" t="s">
        <v>3863</v>
      </c>
      <c r="C9" s="24">
        <v>1386.0143795399999</v>
      </c>
      <c r="D9" s="24">
        <v>1567.3464852199997</v>
      </c>
      <c r="E9" s="24">
        <v>13.082988773910238</v>
      </c>
      <c r="F9" s="24">
        <v>0.22977903674491035</v>
      </c>
    </row>
    <row r="10" spans="1:6">
      <c r="B10" s="149" t="s">
        <v>3061</v>
      </c>
      <c r="C10" s="24">
        <v>4115.3904421099996</v>
      </c>
      <c r="D10" s="24">
        <v>4369.3069285900019</v>
      </c>
      <c r="E10" s="24">
        <v>6.1699245807116396</v>
      </c>
      <c r="F10" s="24">
        <v>0.32175595964229819</v>
      </c>
    </row>
    <row r="11" spans="1:6">
      <c r="B11" s="148" t="s">
        <v>3864</v>
      </c>
      <c r="C11" s="24">
        <v>12461.112805809997</v>
      </c>
      <c r="D11" s="24">
        <v>13226.587311830004</v>
      </c>
      <c r="E11" s="24">
        <v>6.1429064799341582</v>
      </c>
      <c r="F11" s="24">
        <v>0.96998815508412928</v>
      </c>
    </row>
    <row r="12" spans="1:6">
      <c r="B12" s="148" t="s">
        <v>3464</v>
      </c>
      <c r="C12" s="24">
        <v>6398.3051961200008</v>
      </c>
      <c r="D12" s="24">
        <v>6563.9689221100016</v>
      </c>
      <c r="E12" s="24">
        <v>2.5891813677544016</v>
      </c>
      <c r="F12" s="24">
        <v>0.20992449869153906</v>
      </c>
    </row>
    <row r="13" spans="1:6">
      <c r="B13" s="148" t="s">
        <v>429</v>
      </c>
      <c r="C13" s="24">
        <v>33214.683366340003</v>
      </c>
      <c r="D13" s="24">
        <v>32558.06050657</v>
      </c>
      <c r="E13" s="24">
        <v>-1.9769053720241969</v>
      </c>
      <c r="F13" s="24">
        <v>-0.83205435494637192</v>
      </c>
    </row>
    <row r="14" spans="1:6">
      <c r="B14" s="148" t="s">
        <v>3865</v>
      </c>
      <c r="C14" s="24">
        <v>883.48623868999982</v>
      </c>
      <c r="D14" s="24">
        <v>885.43024189999994</v>
      </c>
      <c r="E14" s="24">
        <v>0.22003774647159349</v>
      </c>
      <c r="F14" s="24">
        <v>2.4633871831341624E-3</v>
      </c>
    </row>
    <row r="15" spans="1:6">
      <c r="B15" s="148" t="s">
        <v>428</v>
      </c>
      <c r="C15" s="24">
        <v>967.55381211999998</v>
      </c>
      <c r="D15" s="24">
        <v>668.92948595000007</v>
      </c>
      <c r="E15" s="24">
        <v>-30.863846788602523</v>
      </c>
      <c r="F15" s="24">
        <v>-0.37840849946909727</v>
      </c>
    </row>
    <row r="16" spans="1:6">
      <c r="B16" s="148" t="s">
        <v>3068</v>
      </c>
      <c r="C16" s="24">
        <v>53.925209270000934</v>
      </c>
      <c r="D16" s="24">
        <v>234.41503140999134</v>
      </c>
      <c r="E16" s="24"/>
      <c r="F16" s="24"/>
    </row>
    <row r="17" spans="2:6">
      <c r="B17" s="21" t="s">
        <v>3866</v>
      </c>
      <c r="C17" s="22">
        <v>5919.8772514899993</v>
      </c>
      <c r="D17" s="22">
        <v>6886.8149885799994</v>
      </c>
      <c r="E17" s="22">
        <v>16.333746393924425</v>
      </c>
      <c r="F17" s="22">
        <v>1.2252767979925872</v>
      </c>
    </row>
    <row r="18" spans="2:6">
      <c r="B18" s="148" t="s">
        <v>1164</v>
      </c>
      <c r="C18" s="24">
        <v>3876.97495497</v>
      </c>
      <c r="D18" s="24">
        <v>4204.0654130299999</v>
      </c>
      <c r="E18" s="24">
        <v>8.4367441590174259</v>
      </c>
      <c r="F18" s="24">
        <v>0.41447999569426469</v>
      </c>
    </row>
    <row r="19" spans="2:6">
      <c r="B19" s="148" t="s">
        <v>3867</v>
      </c>
      <c r="C19" s="24">
        <v>1639.0740331899997</v>
      </c>
      <c r="D19" s="24">
        <v>2264.1164583200002</v>
      </c>
      <c r="E19" s="24">
        <v>38.133873911328465</v>
      </c>
      <c r="F19" s="24">
        <v>0.79203650027936079</v>
      </c>
    </row>
    <row r="20" spans="2:6">
      <c r="B20" s="148" t="s">
        <v>3868</v>
      </c>
      <c r="C20" s="24">
        <v>329.72049600999998</v>
      </c>
      <c r="D20" s="24">
        <v>293.19927809999996</v>
      </c>
      <c r="E20" s="24">
        <v>-11.076417253992114</v>
      </c>
      <c r="F20" s="24">
        <v>-4.6278678784660215E-2</v>
      </c>
    </row>
    <row r="21" spans="2:6">
      <c r="B21" s="148" t="s">
        <v>3068</v>
      </c>
      <c r="C21" s="24">
        <v>74.107767319999851</v>
      </c>
      <c r="D21" s="24">
        <v>125.43383912999977</v>
      </c>
      <c r="E21" s="24"/>
      <c r="F21" s="24"/>
    </row>
    <row r="22" spans="2:6">
      <c r="B22" s="21" t="s">
        <v>3869</v>
      </c>
      <c r="C22" s="22">
        <v>72517.555993300004</v>
      </c>
      <c r="D22" s="22">
        <v>74744.419283649986</v>
      </c>
      <c r="E22" s="22">
        <v>3.0707919756089477</v>
      </c>
      <c r="F22" s="22">
        <v>2.8218196656371668</v>
      </c>
    </row>
    <row r="23" spans="2:6">
      <c r="B23" s="21" t="s">
        <v>3870</v>
      </c>
      <c r="C23" s="22">
        <v>78915.86118942</v>
      </c>
      <c r="D23" s="22">
        <v>81308.388205759984</v>
      </c>
      <c r="E23" s="22">
        <v>3.0317441643287069</v>
      </c>
      <c r="F23" s="22"/>
    </row>
    <row r="24" spans="2:6">
      <c r="B24" s="148" t="s">
        <v>789</v>
      </c>
      <c r="C24" s="24">
        <v>2757.1336604800017</v>
      </c>
      <c r="D24" s="24">
        <v>7025.7615783200008</v>
      </c>
      <c r="E24" s="24">
        <v>154.82121810144142</v>
      </c>
      <c r="F24" s="24"/>
    </row>
    <row r="25" spans="2:6">
      <c r="B25" s="148" t="s">
        <v>790</v>
      </c>
      <c r="C25" s="24">
        <v>55433.456807710005</v>
      </c>
      <c r="D25" s="24">
        <v>72747.186077430029</v>
      </c>
      <c r="E25" s="24">
        <v>31.233356652785783</v>
      </c>
      <c r="F25" s="24"/>
    </row>
    <row r="26" spans="2:6">
      <c r="B26" s="21" t="s">
        <v>3871</v>
      </c>
      <c r="C26" s="22">
        <v>58190.590468190007</v>
      </c>
      <c r="D26" s="22">
        <v>79772.947655750031</v>
      </c>
      <c r="E26" s="22">
        <v>37.089084358678335</v>
      </c>
      <c r="F26" s="22"/>
    </row>
    <row r="27" spans="2:6">
      <c r="B27" s="21" t="s">
        <v>3872</v>
      </c>
      <c r="C27" s="22">
        <v>137106.45165761001</v>
      </c>
      <c r="D27" s="22">
        <v>161081.33586151002</v>
      </c>
      <c r="E27" s="22">
        <v>17.486328261029932</v>
      </c>
      <c r="F27" s="22"/>
    </row>
    <row r="28" spans="2:6">
      <c r="B28" s="21" t="s">
        <v>3873</v>
      </c>
      <c r="C28" s="22">
        <v>50872.753518349993</v>
      </c>
      <c r="D28" s="22">
        <v>52938.202112190003</v>
      </c>
      <c r="E28" s="22">
        <v>4.0600290941495736</v>
      </c>
      <c r="F28" s="22"/>
    </row>
    <row r="29" spans="2:6">
      <c r="B29" s="148" t="s">
        <v>3874</v>
      </c>
      <c r="C29" s="24">
        <v>7110.8449373099984</v>
      </c>
      <c r="D29" s="24">
        <v>8193.0442362500016</v>
      </c>
      <c r="E29" s="24"/>
      <c r="F29" s="24"/>
    </row>
    <row r="30" spans="2:6">
      <c r="B30" s="148" t="s">
        <v>3057</v>
      </c>
      <c r="C30" s="24">
        <v>23.747775439999998</v>
      </c>
      <c r="D30" s="24">
        <v>88.51150998</v>
      </c>
      <c r="E30" s="24"/>
      <c r="F30" s="24"/>
    </row>
    <row r="31" spans="2:6">
      <c r="B31" s="148" t="s">
        <v>429</v>
      </c>
      <c r="C31" s="24">
        <v>28687.730522749996</v>
      </c>
      <c r="D31" s="24">
        <v>28608.913584369995</v>
      </c>
      <c r="E31" s="24"/>
      <c r="F31" s="24"/>
    </row>
    <row r="32" spans="2:6">
      <c r="B32" s="148" t="s">
        <v>3865</v>
      </c>
      <c r="C32" s="24">
        <v>0.87040692999999991</v>
      </c>
      <c r="D32" s="24">
        <v>0.92585837999999987</v>
      </c>
      <c r="E32" s="24"/>
      <c r="F32" s="24"/>
    </row>
    <row r="33" spans="2:6">
      <c r="B33" s="148" t="s">
        <v>3875</v>
      </c>
      <c r="C33" s="24">
        <v>2174.1348726800002</v>
      </c>
      <c r="D33" s="24">
        <v>2527.02572014</v>
      </c>
      <c r="E33" s="24"/>
      <c r="F33" s="24"/>
    </row>
    <row r="34" spans="2:6">
      <c r="B34" s="148" t="s">
        <v>3068</v>
      </c>
      <c r="C34" s="24">
        <v>-128.03297659000077</v>
      </c>
      <c r="D34" s="24">
        <v>-359.84887053999114</v>
      </c>
      <c r="E34" s="24"/>
      <c r="F34" s="24"/>
    </row>
    <row r="35" spans="2:6">
      <c r="B35" s="148" t="s">
        <v>789</v>
      </c>
      <c r="C35" s="24">
        <v>8665.6831581200004</v>
      </c>
      <c r="D35" s="24">
        <v>9672.0934498999995</v>
      </c>
      <c r="E35" s="24"/>
      <c r="F35" s="24"/>
    </row>
    <row r="36" spans="2:6">
      <c r="B36" s="148" t="s">
        <v>790</v>
      </c>
      <c r="C36" s="24">
        <v>4337.7748217100007</v>
      </c>
      <c r="D36" s="24">
        <v>4207.5366237099988</v>
      </c>
      <c r="E36" s="24"/>
      <c r="F36" s="24"/>
    </row>
    <row r="37" spans="2:6">
      <c r="B37" s="278" t="s">
        <v>3876</v>
      </c>
      <c r="C37" s="457">
        <v>187979.20517596</v>
      </c>
      <c r="D37" s="457">
        <v>214019.53797370003</v>
      </c>
      <c r="E37" s="457">
        <v>13.852773115709629</v>
      </c>
      <c r="F37" s="457"/>
    </row>
    <row r="38" spans="2:6" ht="60.5" customHeight="1">
      <c r="B38" s="783" t="s">
        <v>3877</v>
      </c>
      <c r="C38" s="783"/>
      <c r="D38" s="783"/>
      <c r="E38" s="783"/>
      <c r="F38" s="783"/>
    </row>
    <row r="39" spans="2:6"/>
  </sheetData>
  <mergeCells count="5">
    <mergeCell ref="B4:B5"/>
    <mergeCell ref="C4:D4"/>
    <mergeCell ref="E5:F5"/>
    <mergeCell ref="B38:F38"/>
    <mergeCell ref="B3:F3"/>
  </mergeCell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2428-B4B1-428B-AD0F-C55BE33C6C82}">
  <sheetPr codeName="Folha53">
    <tabColor rgb="FF0035BA"/>
  </sheetPr>
  <dimension ref="A1:F30"/>
  <sheetViews>
    <sheetView showGridLines="0" workbookViewId="0">
      <selection activeCell="B3" sqref="B3:D3"/>
    </sheetView>
  </sheetViews>
  <sheetFormatPr baseColWidth="10" defaultColWidth="0" defaultRowHeight="15" zeroHeight="1"/>
  <cols>
    <col min="1" max="1" width="8.6640625" customWidth="1"/>
    <col min="2" max="2" width="50.1640625" customWidth="1"/>
    <col min="3" max="4" width="10.6640625" customWidth="1"/>
    <col min="5" max="5" width="46" customWidth="1"/>
    <col min="6" max="6" width="0" hidden="1" customWidth="1"/>
    <col min="7" max="16384" width="8.6640625" hidden="1"/>
  </cols>
  <sheetData>
    <row r="1" spans="1:6" ht="100" customHeight="1">
      <c r="A1" s="20" t="s">
        <v>50</v>
      </c>
    </row>
    <row r="2" spans="1:6" ht="16">
      <c r="A2" s="9"/>
      <c r="B2" s="9" t="s">
        <v>27</v>
      </c>
      <c r="C2" s="9"/>
      <c r="D2" s="9"/>
    </row>
    <row r="3" spans="1:6">
      <c r="A3" s="10"/>
      <c r="B3" s="790" t="s">
        <v>51</v>
      </c>
      <c r="C3" s="790"/>
      <c r="D3" s="790"/>
      <c r="E3" s="10"/>
      <c r="F3" s="10"/>
    </row>
    <row r="4" spans="1:6" ht="30.5" customHeight="1">
      <c r="B4" s="11" t="s">
        <v>3878</v>
      </c>
      <c r="C4" s="139">
        <v>2022</v>
      </c>
      <c r="D4" s="139">
        <v>2023</v>
      </c>
    </row>
    <row r="5" spans="1:6">
      <c r="B5" s="21" t="s">
        <v>3879</v>
      </c>
      <c r="C5" s="22">
        <v>26</v>
      </c>
      <c r="D5" s="22">
        <v>26</v>
      </c>
    </row>
    <row r="6" spans="1:6">
      <c r="B6" s="148" t="s">
        <v>3880</v>
      </c>
      <c r="C6" s="24">
        <v>26</v>
      </c>
      <c r="D6" s="24">
        <v>26</v>
      </c>
    </row>
    <row r="7" spans="1:6">
      <c r="B7" s="21" t="s">
        <v>3027</v>
      </c>
      <c r="C7" s="22">
        <v>30.140482999999993</v>
      </c>
      <c r="D7" s="22">
        <v>30.441892000000003</v>
      </c>
    </row>
    <row r="8" spans="1:6">
      <c r="B8" s="148" t="s">
        <v>3881</v>
      </c>
      <c r="C8" s="24">
        <v>19.582394999999995</v>
      </c>
      <c r="D8" s="24">
        <v>19.778219</v>
      </c>
    </row>
    <row r="9" spans="1:6">
      <c r="B9" s="148" t="s">
        <v>3882</v>
      </c>
      <c r="C9" s="24">
        <v>5.2804500000000001</v>
      </c>
      <c r="D9" s="24">
        <v>5.3332550000000003</v>
      </c>
    </row>
    <row r="10" spans="1:6">
      <c r="B10" s="148" t="s">
        <v>3883</v>
      </c>
      <c r="C10" s="24">
        <v>5.2776379999999996</v>
      </c>
      <c r="D10" s="24">
        <v>5.3304179999999999</v>
      </c>
    </row>
    <row r="11" spans="1:6">
      <c r="B11" s="21" t="s">
        <v>1188</v>
      </c>
      <c r="C11" s="22">
        <v>92.68816781999999</v>
      </c>
      <c r="D11" s="22">
        <v>0</v>
      </c>
    </row>
    <row r="12" spans="1:6">
      <c r="B12" s="148" t="s">
        <v>3884</v>
      </c>
      <c r="C12" s="24">
        <v>92.68816781999999</v>
      </c>
      <c r="D12" s="24">
        <v>0</v>
      </c>
    </row>
    <row r="13" spans="1:6">
      <c r="B13" s="21" t="s">
        <v>2986</v>
      </c>
      <c r="C13" s="22">
        <v>44.396083429999997</v>
      </c>
      <c r="D13" s="22">
        <v>45.95484776</v>
      </c>
    </row>
    <row r="14" spans="1:6">
      <c r="B14" s="148" t="s">
        <v>3885</v>
      </c>
      <c r="C14" s="24">
        <v>16.518622019999999</v>
      </c>
      <c r="D14" s="24">
        <v>16.68380733</v>
      </c>
    </row>
    <row r="15" spans="1:6">
      <c r="B15" s="148" t="s">
        <v>3886</v>
      </c>
      <c r="C15" s="24">
        <v>0</v>
      </c>
      <c r="D15" s="24">
        <v>0</v>
      </c>
    </row>
    <row r="16" spans="1:6">
      <c r="B16" s="148" t="s">
        <v>3887</v>
      </c>
      <c r="C16" s="24">
        <v>8.7615380199999997</v>
      </c>
      <c r="D16" s="24">
        <v>5.3392497800000003</v>
      </c>
    </row>
    <row r="17" spans="2:4">
      <c r="B17" s="148" t="s">
        <v>3888</v>
      </c>
      <c r="C17" s="24">
        <v>8.6909679499999992</v>
      </c>
      <c r="D17" s="24">
        <v>11.48523756</v>
      </c>
    </row>
    <row r="18" spans="2:4">
      <c r="B18" s="148" t="s">
        <v>3889</v>
      </c>
      <c r="C18" s="24">
        <v>4.6884484800000008</v>
      </c>
      <c r="D18" s="24">
        <v>3.3252925800000002</v>
      </c>
    </row>
    <row r="19" spans="2:4">
      <c r="B19" s="148" t="s">
        <v>3890</v>
      </c>
      <c r="C19" s="24">
        <v>5.7365069599999998</v>
      </c>
      <c r="D19" s="24">
        <v>9.121260509999999</v>
      </c>
    </row>
    <row r="20" spans="2:4">
      <c r="B20" s="21" t="s">
        <v>3891</v>
      </c>
      <c r="C20" s="22">
        <v>212.78471521999998</v>
      </c>
      <c r="D20" s="22">
        <v>187.26944127000002</v>
      </c>
    </row>
    <row r="21" spans="2:4">
      <c r="B21" s="148" t="s">
        <v>3892</v>
      </c>
      <c r="C21" s="24">
        <v>178.92585456999998</v>
      </c>
      <c r="D21" s="24">
        <v>187.26944127000002</v>
      </c>
    </row>
    <row r="22" spans="2:4">
      <c r="B22" s="148" t="s">
        <v>326</v>
      </c>
      <c r="C22" s="24">
        <v>33.858860649999997</v>
      </c>
      <c r="D22" s="24">
        <v>0</v>
      </c>
    </row>
    <row r="23" spans="2:4">
      <c r="B23" s="21" t="s">
        <v>2995</v>
      </c>
      <c r="C23" s="22">
        <v>23.198575760000001</v>
      </c>
      <c r="D23" s="22">
        <v>23.360755760000004</v>
      </c>
    </row>
    <row r="24" spans="2:4">
      <c r="B24" s="148" t="s">
        <v>609</v>
      </c>
      <c r="C24" s="24">
        <v>3.9632633999999998</v>
      </c>
      <c r="D24" s="24">
        <v>3.9632633999999998</v>
      </c>
    </row>
    <row r="25" spans="2:4">
      <c r="B25" s="148" t="s">
        <v>323</v>
      </c>
      <c r="C25" s="24">
        <v>3.0088131800000002</v>
      </c>
      <c r="D25" s="24">
        <v>3.0088131800000002</v>
      </c>
    </row>
    <row r="26" spans="2:4">
      <c r="B26" s="148" t="s">
        <v>1016</v>
      </c>
      <c r="C26" s="24">
        <v>12.806129820000001</v>
      </c>
      <c r="D26" s="24">
        <v>12.641898400000001</v>
      </c>
    </row>
    <row r="27" spans="2:4">
      <c r="B27" s="148" t="s">
        <v>3893</v>
      </c>
      <c r="C27" s="24">
        <v>3.42036936</v>
      </c>
      <c r="D27" s="24">
        <v>3.7467807799999999</v>
      </c>
    </row>
    <row r="28" spans="2:4">
      <c r="B28" s="13" t="s">
        <v>815</v>
      </c>
      <c r="C28" s="19">
        <v>429.20802522999992</v>
      </c>
      <c r="D28" s="19">
        <v>313.02693679000004</v>
      </c>
    </row>
    <row r="29" spans="2:4" ht="85.5" customHeight="1">
      <c r="B29" s="763" t="s">
        <v>5740</v>
      </c>
      <c r="C29" s="763"/>
      <c r="D29" s="763"/>
    </row>
    <row r="30" spans="2:4"/>
  </sheetData>
  <mergeCells count="2">
    <mergeCell ref="B29:D29"/>
    <mergeCell ref="B3:D3"/>
  </mergeCell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E57F2-2511-49FB-BC9B-FA6704AAE42F}">
  <sheetPr codeName="Folha54">
    <tabColor rgb="FF0035BA"/>
  </sheetPr>
  <dimension ref="A1:H11"/>
  <sheetViews>
    <sheetView showGridLines="0" workbookViewId="0">
      <selection activeCell="B3" sqref="B3:G3"/>
    </sheetView>
  </sheetViews>
  <sheetFormatPr baseColWidth="10" defaultColWidth="0" defaultRowHeight="15" zeroHeight="1"/>
  <cols>
    <col min="1" max="1" width="9.1640625" customWidth="1"/>
    <col min="2" max="2" width="4.5" customWidth="1"/>
    <col min="3" max="3" width="39.5" bestFit="1" customWidth="1"/>
    <col min="4" max="4" width="13.83203125" customWidth="1"/>
    <col min="5" max="5" width="2.5" customWidth="1"/>
    <col min="6" max="6" width="13.83203125" customWidth="1"/>
    <col min="7" max="7" width="2.5" customWidth="1"/>
    <col min="8" max="8" width="43.1640625" customWidth="1"/>
    <col min="9" max="16384" width="9.1640625" hidden="1"/>
  </cols>
  <sheetData>
    <row r="1" spans="1:7" ht="100" customHeight="1">
      <c r="A1" s="20" t="s">
        <v>50</v>
      </c>
    </row>
    <row r="2" spans="1:7" ht="16">
      <c r="A2" s="9"/>
      <c r="B2" s="9" t="s">
        <v>28</v>
      </c>
      <c r="C2" s="9"/>
      <c r="D2" s="9"/>
      <c r="E2" s="9"/>
    </row>
    <row r="3" spans="1:7">
      <c r="A3" s="10"/>
      <c r="B3" s="790" t="s">
        <v>498</v>
      </c>
      <c r="C3" s="790"/>
      <c r="D3" s="790"/>
      <c r="E3" s="790"/>
      <c r="F3" s="790"/>
      <c r="G3" s="790"/>
    </row>
    <row r="4" spans="1:7" ht="20" customHeight="1">
      <c r="B4" s="797" t="s">
        <v>3400</v>
      </c>
      <c r="C4" s="797"/>
      <c r="D4" s="791">
        <v>2022</v>
      </c>
      <c r="E4" s="793"/>
      <c r="F4" s="791">
        <v>2023</v>
      </c>
      <c r="G4" s="793"/>
    </row>
    <row r="5" spans="1:7">
      <c r="B5" s="180" t="s">
        <v>5485</v>
      </c>
      <c r="C5" s="43" t="s">
        <v>5486</v>
      </c>
      <c r="D5" s="24">
        <v>615116.32792999991</v>
      </c>
      <c r="E5" s="663"/>
      <c r="F5" s="662">
        <v>801055.62597999978</v>
      </c>
      <c r="G5" s="663" t="s">
        <v>5487</v>
      </c>
    </row>
    <row r="6" spans="1:7">
      <c r="B6" s="180" t="s">
        <v>5488</v>
      </c>
      <c r="C6" s="43" t="s">
        <v>5489</v>
      </c>
      <c r="D6" s="24">
        <v>449621.20677000005</v>
      </c>
      <c r="E6" s="663" t="s">
        <v>5492</v>
      </c>
      <c r="F6" s="664">
        <v>308295.27058000001</v>
      </c>
      <c r="G6" s="595"/>
    </row>
    <row r="7" spans="1:7">
      <c r="B7" s="180" t="s">
        <v>5490</v>
      </c>
      <c r="C7" s="43" t="s">
        <v>5491</v>
      </c>
      <c r="D7" s="24">
        <v>2866101.8695100001</v>
      </c>
      <c r="E7" s="663"/>
      <c r="F7" s="664">
        <v>4892981.4618800003</v>
      </c>
      <c r="G7" s="663" t="s">
        <v>5670</v>
      </c>
    </row>
    <row r="8" spans="1:7">
      <c r="B8" s="180" t="s">
        <v>5493</v>
      </c>
      <c r="C8" s="43" t="s">
        <v>5494</v>
      </c>
      <c r="D8" s="24">
        <v>517600</v>
      </c>
      <c r="E8" s="663"/>
      <c r="F8" s="665">
        <v>333344.7</v>
      </c>
      <c r="G8" s="666"/>
    </row>
    <row r="9" spans="1:7">
      <c r="B9" s="828" t="s">
        <v>5495</v>
      </c>
      <c r="C9" s="829"/>
      <c r="D9" s="667">
        <v>3218206.74835</v>
      </c>
      <c r="E9" s="668"/>
      <c r="F9" s="667">
        <v>4733565.8064800007</v>
      </c>
      <c r="G9" s="668"/>
    </row>
    <row r="10" spans="1:7" ht="106.5" customHeight="1">
      <c r="B10" s="763" t="s">
        <v>5741</v>
      </c>
      <c r="C10" s="763"/>
      <c r="D10" s="763"/>
      <c r="E10" s="763"/>
      <c r="F10" s="763"/>
      <c r="G10" s="763"/>
    </row>
    <row r="11" spans="1:7"/>
  </sheetData>
  <mergeCells count="6">
    <mergeCell ref="B3:G3"/>
    <mergeCell ref="B4:C4"/>
    <mergeCell ref="F4:G4"/>
    <mergeCell ref="B9:C9"/>
    <mergeCell ref="B10:G10"/>
    <mergeCell ref="D4:E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4EF6-3D07-4CA4-B6F5-ED9970F97CEE}">
  <sheetPr codeName="Folha82">
    <tabColor rgb="FF0035BA"/>
  </sheetPr>
  <dimension ref="A1:N60"/>
  <sheetViews>
    <sheetView showGridLines="0" workbookViewId="0">
      <selection activeCell="B3" sqref="B3:M3"/>
    </sheetView>
  </sheetViews>
  <sheetFormatPr baseColWidth="10" defaultColWidth="0" defaultRowHeight="15" customHeight="1" zeroHeight="1"/>
  <cols>
    <col min="1" max="1" width="9.1640625" customWidth="1"/>
    <col min="2" max="2" width="27.5" customWidth="1"/>
    <col min="3" max="13" width="7.5" customWidth="1"/>
    <col min="14" max="14" width="10.1640625" customWidth="1"/>
    <col min="15" max="16384" width="9.1640625" hidden="1"/>
  </cols>
  <sheetData>
    <row r="1" spans="1:13" ht="100" customHeight="1">
      <c r="A1" s="20" t="s">
        <v>50</v>
      </c>
    </row>
    <row r="2" spans="1:13" ht="16">
      <c r="B2" s="9" t="s">
        <v>1132</v>
      </c>
    </row>
    <row r="3" spans="1:13">
      <c r="B3" s="758" t="s">
        <v>1133</v>
      </c>
      <c r="C3" s="758"/>
      <c r="D3" s="758"/>
      <c r="E3" s="758"/>
      <c r="F3" s="758"/>
      <c r="G3" s="758"/>
      <c r="H3" s="758"/>
      <c r="I3" s="758"/>
      <c r="J3" s="758"/>
      <c r="K3" s="758"/>
      <c r="L3" s="758"/>
      <c r="M3" s="758"/>
    </row>
    <row r="4" spans="1:13" ht="20" customHeight="1">
      <c r="B4" s="761"/>
      <c r="C4" s="761">
        <v>2021</v>
      </c>
      <c r="D4" s="761">
        <v>2022</v>
      </c>
      <c r="E4" s="761">
        <v>2023</v>
      </c>
      <c r="F4" s="759">
        <v>2022</v>
      </c>
      <c r="G4" s="760"/>
      <c r="H4" s="760"/>
      <c r="I4" s="754"/>
      <c r="J4" s="759">
        <v>2023</v>
      </c>
      <c r="K4" s="760"/>
      <c r="L4" s="760"/>
      <c r="M4" s="754"/>
    </row>
    <row r="5" spans="1:13" ht="20" customHeight="1">
      <c r="B5" s="762"/>
      <c r="C5" s="762"/>
      <c r="D5" s="762"/>
      <c r="E5" s="762"/>
      <c r="F5" s="156" t="s">
        <v>1121</v>
      </c>
      <c r="G5" s="156" t="s">
        <v>1122</v>
      </c>
      <c r="H5" s="156" t="s">
        <v>1123</v>
      </c>
      <c r="I5" s="156" t="s">
        <v>1124</v>
      </c>
      <c r="J5" s="156" t="s">
        <v>1121</v>
      </c>
      <c r="K5" s="156" t="s">
        <v>1122</v>
      </c>
      <c r="L5" s="156" t="s">
        <v>1123</v>
      </c>
      <c r="M5" s="156" t="s">
        <v>1124</v>
      </c>
    </row>
    <row r="6" spans="1:13">
      <c r="B6" s="46" t="s">
        <v>1101</v>
      </c>
      <c r="C6" s="146">
        <v>41.401715074734199</v>
      </c>
      <c r="D6" s="146">
        <v>49.598968289332007</v>
      </c>
      <c r="E6" s="146">
        <v>47.441434672103256</v>
      </c>
      <c r="F6" s="146">
        <v>43.060215962911656</v>
      </c>
      <c r="G6" s="146">
        <v>46.005217595078271</v>
      </c>
      <c r="H6" s="146">
        <v>48.454170655979091</v>
      </c>
      <c r="I6" s="146">
        <v>49.598968289332007</v>
      </c>
      <c r="J6" s="146">
        <v>50.337957445863864</v>
      </c>
      <c r="K6" s="146">
        <v>49.668012945532389</v>
      </c>
      <c r="L6" s="146">
        <v>48.160731690689694</v>
      </c>
      <c r="M6" s="146">
        <v>47.441434672103256</v>
      </c>
    </row>
    <row r="7" spans="1:13">
      <c r="B7" s="23" t="s">
        <v>1126</v>
      </c>
      <c r="C7" s="119">
        <v>29.958858884618557</v>
      </c>
      <c r="D7" s="119">
        <v>33.595699240273653</v>
      </c>
      <c r="E7" s="119">
        <v>30.502833239673986</v>
      </c>
      <c r="F7" s="119">
        <v>30.421359260734793</v>
      </c>
      <c r="G7" s="119">
        <v>31.813305721103763</v>
      </c>
      <c r="H7" s="119">
        <v>33.128914105895305</v>
      </c>
      <c r="I7" s="119">
        <v>33.595699240273653</v>
      </c>
      <c r="J7" s="119">
        <v>33.672375190143548</v>
      </c>
      <c r="K7" s="119">
        <v>32.705442401683001</v>
      </c>
      <c r="L7" s="119">
        <v>31.288185660616531</v>
      </c>
      <c r="M7" s="119">
        <v>30.502833239673986</v>
      </c>
    </row>
    <row r="8" spans="1:13">
      <c r="B8" s="23" t="s">
        <v>1127</v>
      </c>
      <c r="C8" s="119">
        <v>11.442856190115647</v>
      </c>
      <c r="D8" s="119">
        <v>16.003269049058353</v>
      </c>
      <c r="E8" s="119">
        <v>16.938601432429266</v>
      </c>
      <c r="F8" s="119">
        <v>12.638856702176865</v>
      </c>
      <c r="G8" s="119">
        <v>14.191911873974512</v>
      </c>
      <c r="H8" s="119">
        <v>15.325256550083779</v>
      </c>
      <c r="I8" s="119">
        <v>16.003269049058353</v>
      </c>
      <c r="J8" s="119">
        <v>16.665582255720324</v>
      </c>
      <c r="K8" s="119">
        <v>16.962570543849388</v>
      </c>
      <c r="L8" s="119">
        <v>16.872546030073167</v>
      </c>
      <c r="M8" s="119">
        <v>16.938601432429266</v>
      </c>
    </row>
    <row r="9" spans="1:13">
      <c r="B9" s="46" t="s">
        <v>1102</v>
      </c>
      <c r="C9" s="146">
        <v>44.224192939434644</v>
      </c>
      <c r="D9" s="146">
        <v>52.006180667605342</v>
      </c>
      <c r="E9" s="146">
        <v>46.609083477877547</v>
      </c>
      <c r="F9" s="146">
        <v>46.048306624031163</v>
      </c>
      <c r="G9" s="146">
        <v>48.703789576759263</v>
      </c>
      <c r="H9" s="146">
        <v>51.14180193370801</v>
      </c>
      <c r="I9" s="146">
        <v>52.006180667605342</v>
      </c>
      <c r="J9" s="146">
        <v>51.747718228188454</v>
      </c>
      <c r="K9" s="146">
        <v>49.986211757903561</v>
      </c>
      <c r="L9" s="146">
        <v>47.823317543171143</v>
      </c>
      <c r="M9" s="146">
        <v>46.609083477877547</v>
      </c>
    </row>
    <row r="10" spans="1:13">
      <c r="B10" s="46" t="s">
        <v>1115</v>
      </c>
      <c r="C10" s="146">
        <v>-0.99011535625929958</v>
      </c>
      <c r="D10" s="146">
        <v>-1.3230384047860624</v>
      </c>
      <c r="E10" s="146">
        <v>1.3008307293666892</v>
      </c>
      <c r="F10" s="146">
        <v>-1.8369840481266018</v>
      </c>
      <c r="G10" s="146">
        <v>-1.8777785058335181</v>
      </c>
      <c r="H10" s="146">
        <v>-1.7345588764134168</v>
      </c>
      <c r="I10" s="146">
        <v>-1.3230384047860624</v>
      </c>
      <c r="J10" s="146">
        <v>-0.52886104316294158</v>
      </c>
      <c r="K10" s="146">
        <v>0.50771129261053027</v>
      </c>
      <c r="L10" s="146">
        <v>1.3995981216401356</v>
      </c>
      <c r="M10" s="146">
        <v>1.3008307293666892</v>
      </c>
    </row>
    <row r="11" spans="1:13">
      <c r="B11" s="23" t="s">
        <v>1134</v>
      </c>
      <c r="C11" s="119">
        <v>-2.822478327549395</v>
      </c>
      <c r="D11" s="119">
        <v>-2.4072115529893177</v>
      </c>
      <c r="E11" s="119">
        <v>0.83235119422569948</v>
      </c>
      <c r="F11" s="119">
        <v>-3.3261665300193419</v>
      </c>
      <c r="G11" s="119">
        <v>-3.0685248442881585</v>
      </c>
      <c r="H11" s="119">
        <v>-2.5410020189834364</v>
      </c>
      <c r="I11" s="119">
        <v>-2.4072115529893177</v>
      </c>
      <c r="J11" s="119">
        <v>-1.5355568774466684</v>
      </c>
      <c r="K11" s="119">
        <v>-0.46413129666247055</v>
      </c>
      <c r="L11" s="119">
        <v>0.36595167203138895</v>
      </c>
      <c r="M11" s="119">
        <v>0.83235119422569948</v>
      </c>
    </row>
    <row r="12" spans="1:13">
      <c r="B12" s="46" t="s">
        <v>1135</v>
      </c>
      <c r="C12" s="146">
        <v>1.6170424018094542</v>
      </c>
      <c r="D12" s="146">
        <v>0.91817551935154651</v>
      </c>
      <c r="E12" s="146">
        <v>1.3375806031053825</v>
      </c>
      <c r="F12" s="146">
        <v>1.4505629087348324</v>
      </c>
      <c r="G12" s="146">
        <v>1.3941892860076963</v>
      </c>
      <c r="H12" s="146">
        <v>0.92025800954779768</v>
      </c>
      <c r="I12" s="146">
        <v>0.91817551935154651</v>
      </c>
      <c r="J12" s="146">
        <v>1.0465255583912769</v>
      </c>
      <c r="K12" s="146">
        <v>1.1431734023582636</v>
      </c>
      <c r="L12" s="146">
        <v>1.1976543993504598</v>
      </c>
      <c r="M12" s="146">
        <v>1.3375806031053825</v>
      </c>
    </row>
    <row r="13" spans="1:13">
      <c r="B13" s="46" t="s">
        <v>1136</v>
      </c>
      <c r="C13" s="146">
        <v>0.62692704555015466</v>
      </c>
      <c r="D13" s="146">
        <v>-0.40486288543451587</v>
      </c>
      <c r="E13" s="146">
        <v>2.6384113324720717</v>
      </c>
      <c r="F13" s="146">
        <v>-0.38642113939176936</v>
      </c>
      <c r="G13" s="146">
        <v>-0.48358921982582181</v>
      </c>
      <c r="H13" s="146">
        <v>-0.81430086686561909</v>
      </c>
      <c r="I13" s="146">
        <v>-0.40486288543451587</v>
      </c>
      <c r="J13" s="146">
        <v>0.51766451522833534</v>
      </c>
      <c r="K13" s="146">
        <v>1.6508846949687939</v>
      </c>
      <c r="L13" s="146">
        <v>2.5972525209905957</v>
      </c>
      <c r="M13" s="146">
        <v>2.6384113324720717</v>
      </c>
    </row>
    <row r="14" spans="1:13" ht="23.5" customHeight="1">
      <c r="B14" s="763" t="s">
        <v>1137</v>
      </c>
      <c r="C14" s="763"/>
      <c r="D14" s="763"/>
      <c r="E14" s="763"/>
      <c r="F14" s="763"/>
      <c r="G14" s="763"/>
      <c r="H14" s="763"/>
      <c r="I14" s="763"/>
      <c r="J14" s="763"/>
      <c r="K14" s="763"/>
      <c r="L14" s="763"/>
      <c r="M14" s="763"/>
    </row>
    <row r="15" spans="1:13"/>
    <row r="16" spans="1:13"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t="69.75" hidden="1" customHeight="1"/>
    <row r="60" hidden="1"/>
  </sheetData>
  <mergeCells count="8">
    <mergeCell ref="B3:M3"/>
    <mergeCell ref="B14:M14"/>
    <mergeCell ref="B4:B5"/>
    <mergeCell ref="C4:C5"/>
    <mergeCell ref="D4:D5"/>
    <mergeCell ref="E4:E5"/>
    <mergeCell ref="F4:I4"/>
    <mergeCell ref="J4:M4"/>
  </mergeCells>
  <pageMargins left="0.7" right="0.7" top="0.75" bottom="0.75" header="0.3" footer="0.3"/>
  <pageSetup paperSize="9" orientation="portrait" horizontalDpi="200" verticalDpi="200"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460F2-2889-490A-98DA-C9B466098CD9}">
  <sheetPr codeName="Folha57">
    <tabColor rgb="FF0035BA"/>
  </sheetPr>
  <dimension ref="A1:G22"/>
  <sheetViews>
    <sheetView showGridLines="0" workbookViewId="0">
      <selection activeCell="B2" sqref="B2:E2"/>
    </sheetView>
  </sheetViews>
  <sheetFormatPr baseColWidth="10" defaultColWidth="0" defaultRowHeight="15" zeroHeight="1"/>
  <cols>
    <col min="1" max="1" width="9.1640625" customWidth="1"/>
    <col min="2" max="2" width="48.33203125" customWidth="1"/>
    <col min="3" max="4" width="11.33203125" customWidth="1"/>
    <col min="5" max="5" width="2.5" customWidth="1"/>
    <col min="6" max="6" width="45.83203125" customWidth="1"/>
    <col min="7" max="7" width="0" hidden="1" customWidth="1"/>
    <col min="8" max="16384" width="9.1640625" hidden="1"/>
  </cols>
  <sheetData>
    <row r="1" spans="1:6" ht="100" customHeight="1">
      <c r="A1" s="20" t="s">
        <v>50</v>
      </c>
    </row>
    <row r="2" spans="1:6" ht="33" customHeight="1">
      <c r="A2" s="9"/>
      <c r="B2" s="781" t="s">
        <v>3394</v>
      </c>
      <c r="C2" s="781"/>
      <c r="D2" s="781"/>
      <c r="E2" s="781"/>
      <c r="F2" s="9"/>
    </row>
    <row r="3" spans="1:6">
      <c r="A3" s="10"/>
      <c r="B3" s="790" t="s">
        <v>498</v>
      </c>
      <c r="C3" s="790"/>
      <c r="D3" s="790"/>
      <c r="E3" s="790"/>
      <c r="F3" s="10"/>
    </row>
    <row r="4" spans="1:6" ht="20" customHeight="1">
      <c r="B4" s="11" t="s">
        <v>5496</v>
      </c>
      <c r="C4" s="11">
        <v>2022</v>
      </c>
      <c r="D4" s="418">
        <v>2023</v>
      </c>
      <c r="E4" s="707"/>
    </row>
    <row r="5" spans="1:6">
      <c r="B5" s="43" t="s">
        <v>5497</v>
      </c>
      <c r="C5" s="24">
        <v>142.5</v>
      </c>
      <c r="D5" s="24">
        <v>142.5</v>
      </c>
    </row>
    <row r="6" spans="1:6">
      <c r="B6" s="43" t="s">
        <v>5498</v>
      </c>
      <c r="C6" s="24">
        <v>600</v>
      </c>
      <c r="D6" s="24">
        <v>0</v>
      </c>
    </row>
    <row r="7" spans="1:6">
      <c r="B7" s="43" t="s">
        <v>4860</v>
      </c>
      <c r="C7" s="24">
        <v>0</v>
      </c>
      <c r="D7" s="24">
        <v>4859.1782199999998</v>
      </c>
    </row>
    <row r="8" spans="1:6">
      <c r="B8" s="43" t="s">
        <v>3175</v>
      </c>
      <c r="C8" s="24">
        <v>311152.05572</v>
      </c>
      <c r="D8" s="24">
        <v>187886.44211999999</v>
      </c>
    </row>
    <row r="9" spans="1:6">
      <c r="B9" s="43" t="s">
        <v>548</v>
      </c>
      <c r="C9" s="24">
        <v>2738.9562400000004</v>
      </c>
      <c r="D9" s="24">
        <v>644.6350799999999</v>
      </c>
    </row>
    <row r="10" spans="1:6">
      <c r="B10" s="43" t="s">
        <v>526</v>
      </c>
      <c r="C10" s="24">
        <v>0.84669000000000005</v>
      </c>
      <c r="D10" s="24">
        <v>0</v>
      </c>
    </row>
    <row r="11" spans="1:6">
      <c r="B11" s="43" t="s">
        <v>5499</v>
      </c>
      <c r="C11" s="24">
        <v>298802.76254999998</v>
      </c>
      <c r="D11" s="24">
        <v>562996.20890999993</v>
      </c>
      <c r="E11" s="708" t="s">
        <v>5487</v>
      </c>
    </row>
    <row r="12" spans="1:6">
      <c r="B12" s="43" t="s">
        <v>5500</v>
      </c>
      <c r="C12" s="24">
        <v>600</v>
      </c>
      <c r="D12" s="24">
        <v>524.76167000000009</v>
      </c>
    </row>
    <row r="13" spans="1:6">
      <c r="B13" s="43" t="s">
        <v>5501</v>
      </c>
      <c r="C13" s="24">
        <v>0</v>
      </c>
      <c r="D13" s="24">
        <v>3567.45694</v>
      </c>
    </row>
    <row r="14" spans="1:6">
      <c r="B14" s="43" t="s">
        <v>5502</v>
      </c>
      <c r="C14" s="24">
        <v>1.422E-2</v>
      </c>
      <c r="D14" s="24">
        <v>2.3699999999999999E-2</v>
      </c>
    </row>
    <row r="15" spans="1:6">
      <c r="B15" s="43" t="s">
        <v>5503</v>
      </c>
      <c r="C15" s="24">
        <v>0</v>
      </c>
      <c r="D15" s="24">
        <v>14789.729509999999</v>
      </c>
    </row>
    <row r="16" spans="1:6">
      <c r="B16" s="43" t="s">
        <v>5504</v>
      </c>
      <c r="C16" s="24">
        <v>0</v>
      </c>
      <c r="D16" s="24">
        <v>25098.35052</v>
      </c>
    </row>
    <row r="17" spans="2:5">
      <c r="B17" s="43" t="s">
        <v>5505</v>
      </c>
      <c r="C17" s="24">
        <v>1077.8765700000001</v>
      </c>
      <c r="D17" s="24">
        <v>483.00372999999996</v>
      </c>
    </row>
    <row r="18" spans="2:5">
      <c r="B18" s="43" t="s">
        <v>5506</v>
      </c>
      <c r="C18" s="24">
        <v>0.46653</v>
      </c>
      <c r="D18" s="24">
        <v>0.37320999999999999</v>
      </c>
    </row>
    <row r="19" spans="2:5">
      <c r="B19" s="43" t="s">
        <v>5507</v>
      </c>
      <c r="C19" s="24">
        <v>0.84941</v>
      </c>
      <c r="D19" s="24">
        <v>62.96237</v>
      </c>
    </row>
    <row r="20" spans="2:5">
      <c r="B20" s="13"/>
      <c r="C20" s="19">
        <v>615116.32792999991</v>
      </c>
      <c r="D20" s="660">
        <v>801055.62597999978</v>
      </c>
      <c r="E20" s="672"/>
    </row>
    <row r="21" spans="2:5" ht="71.25" customHeight="1">
      <c r="B21" s="763" t="s">
        <v>5742</v>
      </c>
      <c r="C21" s="763"/>
      <c r="D21" s="763"/>
      <c r="E21" s="144"/>
    </row>
    <row r="22" spans="2:5"/>
  </sheetData>
  <mergeCells count="3">
    <mergeCell ref="B21:D21"/>
    <mergeCell ref="B3:E3"/>
    <mergeCell ref="B2:E2"/>
  </mergeCell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04FE-21BA-4B77-B887-F6537BB61829}">
  <sheetPr codeName="Folha58">
    <tabColor rgb="FF0035BA"/>
  </sheetPr>
  <dimension ref="A1:G25"/>
  <sheetViews>
    <sheetView showGridLines="0" workbookViewId="0">
      <selection activeCell="B3" sqref="B3:F3"/>
    </sheetView>
  </sheetViews>
  <sheetFormatPr baseColWidth="10" defaultColWidth="0" defaultRowHeight="15" zeroHeight="1"/>
  <cols>
    <col min="1" max="1" width="9.1640625" customWidth="1"/>
    <col min="2" max="2" width="40.33203125" customWidth="1"/>
    <col min="3" max="3" width="11.5" customWidth="1"/>
    <col min="4" max="4" width="4.1640625" customWidth="1"/>
    <col min="5" max="5" width="11.5" customWidth="1"/>
    <col min="6" max="6" width="4.1640625" customWidth="1"/>
    <col min="7" max="7" width="45.5" customWidth="1"/>
    <col min="8" max="16384" width="9.1640625" hidden="1"/>
  </cols>
  <sheetData>
    <row r="1" spans="1:6" ht="100" customHeight="1">
      <c r="A1" s="20" t="s">
        <v>50</v>
      </c>
    </row>
    <row r="2" spans="1:6" ht="16">
      <c r="A2" s="9"/>
      <c r="B2" s="9" t="s">
        <v>3395</v>
      </c>
      <c r="C2" s="9"/>
      <c r="D2" s="9"/>
    </row>
    <row r="3" spans="1:6">
      <c r="A3" s="10"/>
      <c r="B3" s="790" t="s">
        <v>498</v>
      </c>
      <c r="C3" s="790"/>
      <c r="D3" s="790"/>
      <c r="E3" s="790"/>
      <c r="F3" s="790"/>
    </row>
    <row r="4" spans="1:6" ht="20" customHeight="1">
      <c r="B4" s="11" t="s">
        <v>5508</v>
      </c>
      <c r="C4" s="797">
        <v>2022</v>
      </c>
      <c r="D4" s="797"/>
      <c r="E4" s="797">
        <v>2023</v>
      </c>
      <c r="F4" s="797"/>
    </row>
    <row r="5" spans="1:6">
      <c r="B5" s="21" t="s">
        <v>5509</v>
      </c>
      <c r="C5" s="22">
        <v>178925.85400000002</v>
      </c>
      <c r="D5" s="596"/>
      <c r="E5" s="22">
        <v>188555.12469999999</v>
      </c>
    </row>
    <row r="6" spans="1:6">
      <c r="B6" s="148" t="s">
        <v>5510</v>
      </c>
      <c r="C6" s="24">
        <v>176946.42800000001</v>
      </c>
      <c r="D6" s="669" t="s">
        <v>5511</v>
      </c>
      <c r="E6" s="24">
        <v>183805.86369999999</v>
      </c>
      <c r="F6" t="s">
        <v>5512</v>
      </c>
    </row>
    <row r="7" spans="1:6">
      <c r="B7" s="148" t="s">
        <v>5513</v>
      </c>
      <c r="C7" s="24">
        <v>1979.4259999999999</v>
      </c>
      <c r="D7" s="670"/>
      <c r="E7" s="24">
        <v>4749.2610000000004</v>
      </c>
    </row>
    <row r="8" spans="1:6">
      <c r="B8" s="21" t="s">
        <v>5514</v>
      </c>
      <c r="C8" s="22">
        <v>33858.860649999995</v>
      </c>
      <c r="D8" s="669"/>
      <c r="E8" s="22">
        <v>0</v>
      </c>
    </row>
    <row r="9" spans="1:6">
      <c r="B9" s="21" t="s">
        <v>5515</v>
      </c>
      <c r="C9" s="22">
        <v>16518.622019999999</v>
      </c>
      <c r="D9" s="669"/>
      <c r="E9" s="22">
        <v>16683.80733</v>
      </c>
    </row>
    <row r="10" spans="1:6">
      <c r="B10" s="21" t="s">
        <v>5516</v>
      </c>
      <c r="C10" s="22">
        <v>10087.17683</v>
      </c>
      <c r="D10" s="669"/>
      <c r="E10" s="22">
        <v>5884.4807300000002</v>
      </c>
    </row>
    <row r="11" spans="1:6">
      <c r="B11" s="21" t="s">
        <v>5517</v>
      </c>
      <c r="C11" s="22">
        <v>38486.318340000005</v>
      </c>
      <c r="D11" s="669" t="s">
        <v>5518</v>
      </c>
      <c r="E11" s="22">
        <v>17397.490670000003</v>
      </c>
    </row>
    <row r="12" spans="1:6">
      <c r="B12" s="21" t="s">
        <v>5519</v>
      </c>
      <c r="C12" s="22">
        <v>19293</v>
      </c>
      <c r="D12" s="669" t="s">
        <v>5520</v>
      </c>
      <c r="E12" s="22">
        <v>19779.219000000001</v>
      </c>
    </row>
    <row r="13" spans="1:6">
      <c r="B13" s="21" t="s">
        <v>5521</v>
      </c>
      <c r="C13" s="22">
        <v>3420.3693600000001</v>
      </c>
      <c r="D13" s="669"/>
      <c r="E13" s="22">
        <v>6487.3851999999997</v>
      </c>
    </row>
    <row r="14" spans="1:6">
      <c r="B14" s="148" t="s">
        <v>5510</v>
      </c>
      <c r="C14" s="24">
        <v>3092.0175600000002</v>
      </c>
      <c r="D14" s="670"/>
      <c r="E14" s="24">
        <v>3418.4289800000001</v>
      </c>
    </row>
    <row r="15" spans="1:6">
      <c r="B15" s="148" t="s">
        <v>5513</v>
      </c>
      <c r="C15" s="24">
        <v>328.35179999999997</v>
      </c>
      <c r="D15" s="670" t="s">
        <v>5522</v>
      </c>
      <c r="E15" s="24">
        <v>3068.9562199999996</v>
      </c>
    </row>
    <row r="16" spans="1:6">
      <c r="B16" s="21" t="s">
        <v>5523</v>
      </c>
      <c r="C16" s="22">
        <v>92688.167819999988</v>
      </c>
      <c r="D16" s="669"/>
      <c r="E16" s="22">
        <v>0</v>
      </c>
    </row>
    <row r="17" spans="2:6">
      <c r="B17" s="21" t="s">
        <v>5524</v>
      </c>
      <c r="C17" s="22">
        <v>26000</v>
      </c>
      <c r="D17" s="669"/>
      <c r="E17" s="22">
        <v>26000</v>
      </c>
    </row>
    <row r="18" spans="2:6">
      <c r="B18" s="21" t="s">
        <v>5525</v>
      </c>
      <c r="C18" s="22">
        <v>5277.6379999999999</v>
      </c>
      <c r="D18" s="669"/>
      <c r="E18" s="22">
        <v>5330</v>
      </c>
    </row>
    <row r="19" spans="2:6">
      <c r="B19" s="21" t="s">
        <v>5526</v>
      </c>
      <c r="C19" s="22">
        <v>5280.45</v>
      </c>
      <c r="D19" s="669"/>
      <c r="E19" s="22">
        <v>5333.2550000000001</v>
      </c>
    </row>
    <row r="20" spans="2:6">
      <c r="B20" s="21" t="s">
        <v>5527</v>
      </c>
      <c r="C20" s="22">
        <v>19784.749749999999</v>
      </c>
      <c r="D20" s="669"/>
      <c r="E20" s="22">
        <v>16844.507949999999</v>
      </c>
    </row>
    <row r="21" spans="2:6">
      <c r="B21" s="148" t="s">
        <v>5510</v>
      </c>
      <c r="C21" s="24">
        <v>15666.8</v>
      </c>
      <c r="D21" s="670"/>
      <c r="E21" s="24">
        <v>15828.98</v>
      </c>
    </row>
    <row r="22" spans="2:6">
      <c r="B22" s="148" t="s">
        <v>5513</v>
      </c>
      <c r="C22" s="24">
        <v>4117.9497499999998</v>
      </c>
      <c r="D22" s="670" t="s">
        <v>5522</v>
      </c>
      <c r="E22" s="24">
        <v>1015.52795</v>
      </c>
    </row>
    <row r="23" spans="2:6">
      <c r="B23" s="13"/>
      <c r="C23" s="660">
        <v>449621.20677000005</v>
      </c>
      <c r="D23" s="661"/>
      <c r="E23" s="660">
        <v>308295.27058000001</v>
      </c>
      <c r="F23" s="672"/>
    </row>
    <row r="24" spans="2:6" ht="201" customHeight="1">
      <c r="B24" s="763" t="s">
        <v>5743</v>
      </c>
      <c r="C24" s="763"/>
      <c r="D24" s="763"/>
      <c r="E24" s="763"/>
      <c r="F24" s="763"/>
    </row>
    <row r="25" spans="2:6"/>
  </sheetData>
  <mergeCells count="4">
    <mergeCell ref="C4:D4"/>
    <mergeCell ref="E4:F4"/>
    <mergeCell ref="B24:F24"/>
    <mergeCell ref="B3:F3"/>
  </mergeCells>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53D8-514A-41E4-B3B4-260360E9FB07}">
  <sheetPr codeName="Folha98">
    <tabColor rgb="FF0035BA"/>
  </sheetPr>
  <dimension ref="A1:F24"/>
  <sheetViews>
    <sheetView showGridLines="0" workbookViewId="0">
      <selection activeCell="B3" sqref="B3:E3"/>
    </sheetView>
  </sheetViews>
  <sheetFormatPr baseColWidth="10" defaultColWidth="0" defaultRowHeight="15" zeroHeight="1"/>
  <cols>
    <col min="1" max="1" width="9.1640625" customWidth="1"/>
    <col min="2" max="2" width="58.33203125" customWidth="1"/>
    <col min="3" max="4" width="12" customWidth="1"/>
    <col min="5" max="5" width="2.6640625" customWidth="1"/>
    <col min="6" max="6" width="33.33203125" customWidth="1"/>
    <col min="7" max="16384" width="9.1640625" hidden="1"/>
  </cols>
  <sheetData>
    <row r="1" spans="1:6" ht="100" customHeight="1">
      <c r="A1" s="20" t="s">
        <v>50</v>
      </c>
    </row>
    <row r="2" spans="1:6" ht="16">
      <c r="A2" s="9"/>
      <c r="B2" s="9" t="s">
        <v>29</v>
      </c>
      <c r="C2" s="9"/>
      <c r="D2" s="9"/>
    </row>
    <row r="3" spans="1:6">
      <c r="A3" s="10"/>
      <c r="B3" s="790" t="s">
        <v>498</v>
      </c>
      <c r="C3" s="790"/>
      <c r="D3" s="790"/>
      <c r="E3" s="790"/>
      <c r="F3" s="10"/>
    </row>
    <row r="4" spans="1:6" ht="20" customHeight="1">
      <c r="B4" s="11" t="s">
        <v>5491</v>
      </c>
      <c r="C4" s="11">
        <v>2022</v>
      </c>
      <c r="D4" s="797">
        <v>2023</v>
      </c>
      <c r="E4" s="797"/>
    </row>
    <row r="5" spans="1:6">
      <c r="B5" s="43" t="s">
        <v>5528</v>
      </c>
      <c r="C5" s="24">
        <v>11500</v>
      </c>
      <c r="D5" s="24">
        <v>11500</v>
      </c>
    </row>
    <row r="6" spans="1:6">
      <c r="B6" s="43" t="s">
        <v>5529</v>
      </c>
      <c r="C6" s="24">
        <v>17556.719000000001</v>
      </c>
      <c r="D6" s="24">
        <v>10000</v>
      </c>
    </row>
    <row r="7" spans="1:6">
      <c r="B7" s="43" t="s">
        <v>3892</v>
      </c>
      <c r="C7" s="24">
        <v>0</v>
      </c>
      <c r="D7" s="24">
        <v>1973433.3914999999</v>
      </c>
      <c r="E7" s="671" t="s">
        <v>5487</v>
      </c>
    </row>
    <row r="8" spans="1:6">
      <c r="B8" s="43" t="s">
        <v>574</v>
      </c>
      <c r="C8" s="24">
        <v>8154.375</v>
      </c>
      <c r="D8" s="24">
        <v>64049.7</v>
      </c>
    </row>
    <row r="9" spans="1:6">
      <c r="B9" s="43" t="s">
        <v>5530</v>
      </c>
      <c r="C9" s="24">
        <v>5803.5709999999999</v>
      </c>
      <c r="D9" s="24">
        <v>0</v>
      </c>
    </row>
    <row r="10" spans="1:6">
      <c r="B10" s="43" t="s">
        <v>5531</v>
      </c>
      <c r="C10" s="24">
        <v>105.29750999999999</v>
      </c>
      <c r="D10" s="24">
        <v>76.597380000000001</v>
      </c>
    </row>
    <row r="11" spans="1:6">
      <c r="B11" s="43" t="s">
        <v>5532</v>
      </c>
      <c r="C11" s="24">
        <v>0</v>
      </c>
      <c r="D11" s="24">
        <v>10000</v>
      </c>
    </row>
    <row r="12" spans="1:6">
      <c r="B12" s="43" t="s">
        <v>5533</v>
      </c>
      <c r="C12" s="24">
        <v>13626.41</v>
      </c>
      <c r="D12" s="24">
        <v>548215.49199999997</v>
      </c>
    </row>
    <row r="13" spans="1:6">
      <c r="B13" s="43" t="s">
        <v>5534</v>
      </c>
      <c r="C13" s="24">
        <v>1040089.752</v>
      </c>
      <c r="D13" s="24">
        <v>550000</v>
      </c>
    </row>
    <row r="14" spans="1:6">
      <c r="B14" s="43" t="s">
        <v>693</v>
      </c>
      <c r="C14" s="24">
        <v>1281975</v>
      </c>
      <c r="D14" s="24">
        <v>1434515</v>
      </c>
    </row>
    <row r="15" spans="1:6">
      <c r="B15" s="43" t="s">
        <v>5535</v>
      </c>
      <c r="C15" s="24">
        <v>181390.745</v>
      </c>
      <c r="D15" s="24">
        <v>57511.019</v>
      </c>
    </row>
    <row r="16" spans="1:6">
      <c r="B16" s="43" t="s">
        <v>563</v>
      </c>
      <c r="C16" s="24">
        <v>0</v>
      </c>
      <c r="D16" s="24">
        <v>223934.405</v>
      </c>
    </row>
    <row r="17" spans="2:5">
      <c r="B17" s="43" t="s">
        <v>508</v>
      </c>
      <c r="C17" s="24">
        <v>0</v>
      </c>
      <c r="D17" s="24">
        <v>1500</v>
      </c>
    </row>
    <row r="18" spans="2:5">
      <c r="B18" s="43" t="s">
        <v>701</v>
      </c>
      <c r="C18" s="24">
        <v>2000</v>
      </c>
      <c r="D18" s="24">
        <v>0</v>
      </c>
    </row>
    <row r="19" spans="2:5">
      <c r="B19" s="43" t="s">
        <v>5536</v>
      </c>
      <c r="C19" s="24">
        <v>0</v>
      </c>
      <c r="D19" s="24">
        <v>6222.857</v>
      </c>
    </row>
    <row r="20" spans="2:5">
      <c r="B20" s="43" t="s">
        <v>5537</v>
      </c>
      <c r="C20" s="24">
        <v>294000</v>
      </c>
      <c r="D20" s="24">
        <v>0</v>
      </c>
    </row>
    <row r="21" spans="2:5">
      <c r="B21" s="43" t="s">
        <v>5538</v>
      </c>
      <c r="C21" s="24">
        <v>9900</v>
      </c>
      <c r="D21" s="24">
        <v>0</v>
      </c>
    </row>
    <row r="22" spans="2:5">
      <c r="B22" s="13"/>
      <c r="C22" s="19">
        <v>2866101.8695100001</v>
      </c>
      <c r="D22" s="673">
        <v>4892981.4618800003</v>
      </c>
      <c r="E22" s="672"/>
    </row>
    <row r="23" spans="2:5" ht="34.5" customHeight="1">
      <c r="B23" s="763" t="s">
        <v>5540</v>
      </c>
      <c r="C23" s="763"/>
      <c r="D23" s="763"/>
      <c r="E23" s="763"/>
    </row>
    <row r="24" spans="2:5"/>
  </sheetData>
  <mergeCells count="3">
    <mergeCell ref="D4:E4"/>
    <mergeCell ref="B23:E23"/>
    <mergeCell ref="B3:E3"/>
  </mergeCell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7369-FEC5-4C12-8232-6027B8DCD323}">
  <sheetPr codeName="Folha124">
    <tabColor rgb="FF0035BA"/>
  </sheetPr>
  <dimension ref="A1:F12"/>
  <sheetViews>
    <sheetView showGridLines="0" workbookViewId="0">
      <selection activeCell="B2" sqref="B2:D2"/>
    </sheetView>
  </sheetViews>
  <sheetFormatPr baseColWidth="10" defaultColWidth="0" defaultRowHeight="15" zeroHeight="1"/>
  <cols>
    <col min="1" max="1" width="9.1640625" customWidth="1"/>
    <col min="2" max="2" width="30.1640625" customWidth="1"/>
    <col min="3" max="4" width="11.1640625" customWidth="1"/>
    <col min="5" max="5" width="64.33203125" customWidth="1"/>
    <col min="6" max="6" width="0" hidden="1" customWidth="1"/>
    <col min="7" max="16384" width="9.1640625" hidden="1"/>
  </cols>
  <sheetData>
    <row r="1" spans="1:6" ht="100" customHeight="1">
      <c r="A1" s="20" t="s">
        <v>50</v>
      </c>
    </row>
    <row r="2" spans="1:6" ht="32.25" customHeight="1">
      <c r="A2" s="9"/>
      <c r="B2" s="820" t="s">
        <v>30</v>
      </c>
      <c r="C2" s="820"/>
      <c r="D2" s="820"/>
      <c r="E2" s="57"/>
    </row>
    <row r="3" spans="1:6">
      <c r="A3" s="10"/>
      <c r="B3" s="790" t="s">
        <v>498</v>
      </c>
      <c r="C3" s="790"/>
      <c r="D3" s="790"/>
      <c r="E3" s="10"/>
      <c r="F3" s="10"/>
    </row>
    <row r="4" spans="1:6" ht="20" customHeight="1">
      <c r="B4" s="11" t="s">
        <v>5494</v>
      </c>
      <c r="C4" s="11">
        <v>2022</v>
      </c>
      <c r="D4" s="11">
        <v>2023</v>
      </c>
    </row>
    <row r="5" spans="1:6">
      <c r="B5" s="43" t="s">
        <v>3892</v>
      </c>
      <c r="C5" s="24">
        <v>135000</v>
      </c>
      <c r="D5" s="24">
        <v>0</v>
      </c>
    </row>
    <row r="6" spans="1:6">
      <c r="B6" s="43" t="s">
        <v>574</v>
      </c>
      <c r="C6" s="24">
        <v>13822.1</v>
      </c>
      <c r="D6" s="24">
        <v>24156.454000000002</v>
      </c>
    </row>
    <row r="7" spans="1:6">
      <c r="B7" s="43" t="s">
        <v>5535</v>
      </c>
      <c r="C7" s="24">
        <v>35406.1</v>
      </c>
      <c r="D7" s="24">
        <v>9024.2849999999999</v>
      </c>
    </row>
    <row r="8" spans="1:6">
      <c r="B8" s="43" t="s">
        <v>563</v>
      </c>
      <c r="C8" s="24">
        <v>270303.59999999998</v>
      </c>
      <c r="D8" s="24">
        <v>227271.03400000001</v>
      </c>
    </row>
    <row r="9" spans="1:6">
      <c r="B9" s="43" t="s">
        <v>5539</v>
      </c>
      <c r="C9" s="24">
        <v>63068.2</v>
      </c>
      <c r="D9" s="24">
        <v>72892.917000000001</v>
      </c>
    </row>
    <row r="10" spans="1:6">
      <c r="B10" s="13"/>
      <c r="C10" s="19">
        <v>517600</v>
      </c>
      <c r="D10" s="19">
        <v>333344.69</v>
      </c>
    </row>
    <row r="11" spans="1:6">
      <c r="B11" s="41" t="s">
        <v>528</v>
      </c>
      <c r="C11" s="41"/>
      <c r="D11" s="41"/>
    </row>
    <row r="12" spans="1:6"/>
  </sheetData>
  <mergeCells count="2">
    <mergeCell ref="B3:D3"/>
    <mergeCell ref="B2:D2"/>
  </mergeCells>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8660-D28B-49C3-B417-64514512591D}">
  <sheetPr codeName="Folha214">
    <tabColor rgb="FF0035BA"/>
  </sheetPr>
  <dimension ref="A1:G26"/>
  <sheetViews>
    <sheetView showGridLines="0" workbookViewId="0">
      <selection activeCell="B3" sqref="B3:F3"/>
    </sheetView>
  </sheetViews>
  <sheetFormatPr baseColWidth="10" defaultColWidth="0" defaultRowHeight="15" zeroHeight="1"/>
  <cols>
    <col min="1" max="1" width="9.1640625" customWidth="1"/>
    <col min="2" max="2" width="37.6640625" customWidth="1"/>
    <col min="3" max="6" width="9.6640625" customWidth="1"/>
    <col min="7" max="7" width="40.5" customWidth="1"/>
    <col min="8" max="16384" width="9.1640625" hidden="1"/>
  </cols>
  <sheetData>
    <row r="1" spans="1:6" ht="100" customHeight="1">
      <c r="A1" s="20" t="s">
        <v>50</v>
      </c>
    </row>
    <row r="2" spans="1:6" ht="16">
      <c r="A2" s="9"/>
      <c r="B2" s="9" t="s">
        <v>31</v>
      </c>
      <c r="C2" s="9"/>
      <c r="D2" s="9"/>
    </row>
    <row r="3" spans="1:6">
      <c r="A3" s="10"/>
      <c r="B3" s="790" t="s">
        <v>51</v>
      </c>
      <c r="C3" s="790"/>
      <c r="D3" s="790"/>
      <c r="E3" s="790"/>
      <c r="F3" s="790"/>
    </row>
    <row r="4" spans="1:6" ht="20" customHeight="1">
      <c r="B4" s="794" t="s">
        <v>5416</v>
      </c>
      <c r="C4" s="794">
        <v>2022</v>
      </c>
      <c r="D4" s="794">
        <v>2023</v>
      </c>
      <c r="E4" s="791" t="s">
        <v>2187</v>
      </c>
      <c r="F4" s="793"/>
    </row>
    <row r="5" spans="1:6" ht="20" customHeight="1">
      <c r="B5" s="762"/>
      <c r="C5" s="762"/>
      <c r="D5" s="762"/>
      <c r="E5" s="11" t="s">
        <v>83</v>
      </c>
      <c r="F5" s="11" t="s">
        <v>84</v>
      </c>
    </row>
    <row r="6" spans="1:6">
      <c r="B6" s="46" t="s">
        <v>4518</v>
      </c>
      <c r="C6" s="146">
        <v>34.049108859999997</v>
      </c>
      <c r="D6" s="146">
        <v>4.3303339999999996E-2</v>
      </c>
      <c r="E6" s="146">
        <v>-34.005805519999996</v>
      </c>
      <c r="F6" s="146">
        <v>-99.87282092997485</v>
      </c>
    </row>
    <row r="7" spans="1:6">
      <c r="B7" s="46" t="s">
        <v>4519</v>
      </c>
      <c r="C7" s="146">
        <v>6.5884440000000002E-2</v>
      </c>
      <c r="D7" s="146">
        <v>0.11895875</v>
      </c>
      <c r="E7" s="146">
        <v>5.307431E-2</v>
      </c>
      <c r="F7" s="146">
        <v>80.556668615533496</v>
      </c>
    </row>
    <row r="8" spans="1:6">
      <c r="B8" s="46" t="s">
        <v>3023</v>
      </c>
      <c r="C8" s="146">
        <v>2.26390359</v>
      </c>
      <c r="D8" s="146">
        <v>1.1721578000000001</v>
      </c>
      <c r="E8" s="146">
        <v>-1.0917457899999998</v>
      </c>
      <c r="F8" s="146">
        <v>-48.224040759615555</v>
      </c>
    </row>
    <row r="9" spans="1:6">
      <c r="B9" s="46" t="s">
        <v>4520</v>
      </c>
      <c r="C9" s="146">
        <v>41.032123460000001</v>
      </c>
      <c r="D9" s="146">
        <v>7.80136992</v>
      </c>
      <c r="E9" s="146">
        <v>-33.230753540000002</v>
      </c>
      <c r="F9" s="146">
        <v>-80.987165025458324</v>
      </c>
    </row>
    <row r="10" spans="1:6">
      <c r="B10" s="46" t="s">
        <v>3879</v>
      </c>
      <c r="C10" s="146">
        <v>0.86935799999999996</v>
      </c>
      <c r="D10" s="146">
        <v>10.165469910000001</v>
      </c>
      <c r="E10" s="146">
        <v>9.2961119100000005</v>
      </c>
      <c r="F10" s="146" t="s">
        <v>137</v>
      </c>
    </row>
    <row r="11" spans="1:6">
      <c r="B11" s="46" t="s">
        <v>4521</v>
      </c>
      <c r="C11" s="146">
        <v>0.33531146000000001</v>
      </c>
      <c r="D11" s="146">
        <v>0.26258570000000003</v>
      </c>
      <c r="E11" s="146">
        <v>-7.2725759999999973E-2</v>
      </c>
      <c r="F11" s="146">
        <v>-21.68901713052097</v>
      </c>
    </row>
    <row r="12" spans="1:6">
      <c r="B12" s="46" t="s">
        <v>2986</v>
      </c>
      <c r="C12" s="146">
        <v>1825.1414994900001</v>
      </c>
      <c r="D12" s="146">
        <v>3651.9036104199999</v>
      </c>
      <c r="E12" s="146">
        <v>1826.7621109299998</v>
      </c>
      <c r="F12" s="146">
        <v>100.0887937423182</v>
      </c>
    </row>
    <row r="13" spans="1:6">
      <c r="B13" s="46" t="s">
        <v>2987</v>
      </c>
      <c r="C13" s="146">
        <v>7.0825520000000003E-2</v>
      </c>
      <c r="D13" s="146">
        <v>7.3256460000000009E-2</v>
      </c>
      <c r="E13" s="146">
        <v>2.4309400000000064E-3</v>
      </c>
      <c r="F13" s="146">
        <v>3.432293896324385</v>
      </c>
    </row>
    <row r="14" spans="1:6">
      <c r="B14" s="46" t="s">
        <v>3027</v>
      </c>
      <c r="C14" s="146">
        <v>0.32034355999999997</v>
      </c>
      <c r="D14" s="146">
        <v>0.16784758999999999</v>
      </c>
      <c r="E14" s="146">
        <v>-0.15249596999999998</v>
      </c>
      <c r="F14" s="146">
        <v>-47.603881907287288</v>
      </c>
    </row>
    <row r="15" spans="1:6">
      <c r="B15" s="46" t="s">
        <v>4522</v>
      </c>
      <c r="C15" s="146">
        <v>2.5954189999999999E-2</v>
      </c>
      <c r="D15" s="146">
        <v>16.671096160000001</v>
      </c>
      <c r="E15" s="146">
        <v>16.645141970000001</v>
      </c>
      <c r="F15" s="146" t="s">
        <v>137</v>
      </c>
    </row>
    <row r="16" spans="1:6">
      <c r="B16" s="46" t="s">
        <v>1188</v>
      </c>
      <c r="C16" s="146">
        <v>3.1626575299999997</v>
      </c>
      <c r="D16" s="146">
        <v>7.2308722699999999</v>
      </c>
      <c r="E16" s="146">
        <v>4.0682147400000002</v>
      </c>
      <c r="F16" s="146">
        <v>128.63279382639956</v>
      </c>
    </row>
    <row r="17" spans="2:6">
      <c r="B17" s="46" t="s">
        <v>4525</v>
      </c>
      <c r="C17" s="146">
        <v>5.2939019999999996E-2</v>
      </c>
      <c r="D17" s="146">
        <v>6.7753419999999995E-2</v>
      </c>
      <c r="E17" s="146">
        <v>1.4814399999999998E-2</v>
      </c>
      <c r="F17" s="146">
        <v>27.98389543289619</v>
      </c>
    </row>
    <row r="18" spans="2:6">
      <c r="B18" s="46" t="s">
        <v>69</v>
      </c>
      <c r="C18" s="146">
        <v>0.39362857000000001</v>
      </c>
      <c r="D18" s="146">
        <v>6.8629750000000003E-2</v>
      </c>
      <c r="E18" s="146">
        <v>-0.32499882000000002</v>
      </c>
      <c r="F18" s="146">
        <v>-82.564845331221775</v>
      </c>
    </row>
    <row r="19" spans="2:6">
      <c r="B19" s="46" t="s">
        <v>2995</v>
      </c>
      <c r="C19" s="146">
        <v>1.7603549999999999E-2</v>
      </c>
      <c r="D19" s="146">
        <v>7.95271E-3</v>
      </c>
      <c r="E19" s="146">
        <v>-9.6508399999999991E-3</v>
      </c>
      <c r="F19" s="146">
        <v>-54.823260081063196</v>
      </c>
    </row>
    <row r="20" spans="2:6">
      <c r="B20" s="46" t="s">
        <v>4509</v>
      </c>
      <c r="C20" s="146">
        <v>7.7774399999999992E-3</v>
      </c>
      <c r="D20" s="146">
        <v>9.6511000000000003E-4</v>
      </c>
      <c r="E20" s="146">
        <v>-6.8123299999999993E-3</v>
      </c>
      <c r="F20" s="146">
        <v>-87.590903947828593</v>
      </c>
    </row>
    <row r="21" spans="2:6">
      <c r="B21" s="46" t="s">
        <v>4174</v>
      </c>
      <c r="C21" s="146">
        <v>1.6423590000000002E-2</v>
      </c>
      <c r="D21" s="146">
        <v>7.8616800000000011E-3</v>
      </c>
      <c r="E21" s="146">
        <v>-8.5619100000000007E-3</v>
      </c>
      <c r="F21" s="146">
        <v>-52.13178117573564</v>
      </c>
    </row>
    <row r="22" spans="2:6">
      <c r="B22" s="46" t="s">
        <v>4512</v>
      </c>
      <c r="C22" s="146">
        <v>0.55552140000000005</v>
      </c>
      <c r="D22" s="146">
        <v>0.29708914000000003</v>
      </c>
      <c r="E22" s="146">
        <v>-0.25843226000000002</v>
      </c>
      <c r="F22" s="146">
        <v>-46.520666890600431</v>
      </c>
    </row>
    <row r="23" spans="2:6">
      <c r="B23" s="46" t="s">
        <v>3268</v>
      </c>
      <c r="C23" s="146" t="s">
        <v>137</v>
      </c>
      <c r="D23" s="146">
        <v>8.4636639999999999E-2</v>
      </c>
      <c r="E23" s="146" t="s">
        <v>137</v>
      </c>
      <c r="F23" s="146" t="s">
        <v>137</v>
      </c>
    </row>
    <row r="24" spans="2:6">
      <c r="B24" s="13" t="s">
        <v>93</v>
      </c>
      <c r="C24" s="19">
        <v>1908.3808636700001</v>
      </c>
      <c r="D24" s="19">
        <v>3696.1454167699999</v>
      </c>
      <c r="E24" s="19">
        <v>1787.6799164599997</v>
      </c>
      <c r="F24" s="19">
        <v>93.675217064486759</v>
      </c>
    </row>
    <row r="25" spans="2:6">
      <c r="B25" s="41" t="s">
        <v>2806</v>
      </c>
      <c r="C25" s="41"/>
      <c r="D25" s="41"/>
      <c r="E25" s="41"/>
      <c r="F25" s="41"/>
    </row>
    <row r="26" spans="2:6"/>
  </sheetData>
  <mergeCells count="5">
    <mergeCell ref="B4:B5"/>
    <mergeCell ref="E4:F4"/>
    <mergeCell ref="C4:C5"/>
    <mergeCell ref="D4:D5"/>
    <mergeCell ref="B3:F3"/>
  </mergeCell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38A7-762D-4906-BACD-DC6660EC73ED}">
  <sheetPr codeName="Folha215">
    <tabColor rgb="FF0035BA"/>
  </sheetPr>
  <dimension ref="A1:F29"/>
  <sheetViews>
    <sheetView showGridLines="0" workbookViewId="0">
      <selection activeCell="B3" sqref="B3:E3"/>
    </sheetView>
  </sheetViews>
  <sheetFormatPr baseColWidth="10" defaultColWidth="0" defaultRowHeight="15" zeroHeight="1"/>
  <cols>
    <col min="1" max="1" width="8.6640625" customWidth="1"/>
    <col min="2" max="2" width="40.5" customWidth="1"/>
    <col min="3" max="5" width="13.5" customWidth="1"/>
    <col min="6" max="6" width="37" customWidth="1"/>
    <col min="7" max="16384" width="8.6640625" hidden="1"/>
  </cols>
  <sheetData>
    <row r="1" spans="1:6" ht="100" customHeight="1">
      <c r="A1" s="20" t="s">
        <v>50</v>
      </c>
    </row>
    <row r="2" spans="1:6" ht="16">
      <c r="A2" s="9"/>
      <c r="B2" s="9" t="s">
        <v>32</v>
      </c>
      <c r="C2" s="9"/>
      <c r="D2" s="9"/>
    </row>
    <row r="3" spans="1:6">
      <c r="A3" s="10"/>
      <c r="B3" s="790" t="s">
        <v>51</v>
      </c>
      <c r="C3" s="790"/>
      <c r="D3" s="790"/>
      <c r="E3" s="790"/>
      <c r="F3" s="10"/>
    </row>
    <row r="4" spans="1:6" ht="20.5" customHeight="1">
      <c r="B4" s="797" t="s">
        <v>4252</v>
      </c>
      <c r="C4" s="827" t="s">
        <v>5641</v>
      </c>
      <c r="D4" s="139" t="s">
        <v>5594</v>
      </c>
      <c r="E4" s="827" t="s">
        <v>5642</v>
      </c>
    </row>
    <row r="5" spans="1:6" ht="56.5" customHeight="1">
      <c r="B5" s="797"/>
      <c r="C5" s="827"/>
      <c r="D5" s="139" t="s">
        <v>5643</v>
      </c>
      <c r="E5" s="827"/>
    </row>
    <row r="6" spans="1:6">
      <c r="B6" s="21" t="s">
        <v>376</v>
      </c>
      <c r="C6" s="35">
        <v>73455.392143000005</v>
      </c>
      <c r="D6" s="35">
        <v>1506.9582460000092</v>
      </c>
      <c r="E6" s="35">
        <v>74962.350389000014</v>
      </c>
    </row>
    <row r="7" spans="1:6">
      <c r="B7" s="52" t="s">
        <v>3558</v>
      </c>
      <c r="C7" s="44">
        <v>54278.817536000002</v>
      </c>
      <c r="D7" s="44">
        <v>51.435769000003347</v>
      </c>
      <c r="E7" s="44">
        <v>54330.253305000006</v>
      </c>
    </row>
    <row r="8" spans="1:6">
      <c r="B8" s="162" t="s">
        <v>5630</v>
      </c>
      <c r="C8" s="44">
        <v>24078.457727000001</v>
      </c>
      <c r="D8" s="44">
        <v>0</v>
      </c>
      <c r="E8" s="44">
        <v>24078.457727000001</v>
      </c>
    </row>
    <row r="9" spans="1:6">
      <c r="B9" s="162" t="s">
        <v>3231</v>
      </c>
      <c r="C9" s="44">
        <v>30200.359809000001</v>
      </c>
      <c r="D9" s="44">
        <v>51.435768999999709</v>
      </c>
      <c r="E9" s="44">
        <v>30251.795578000001</v>
      </c>
    </row>
    <row r="10" spans="1:6">
      <c r="B10" s="52" t="s">
        <v>5266</v>
      </c>
      <c r="C10" s="44">
        <v>4089.8794360000002</v>
      </c>
      <c r="D10" s="44">
        <v>294.79741599999943</v>
      </c>
      <c r="E10" s="44">
        <v>4384.6768519999996</v>
      </c>
    </row>
    <row r="11" spans="1:6">
      <c r="B11" s="52" t="s">
        <v>4312</v>
      </c>
      <c r="C11" s="44">
        <v>4743.5990440000005</v>
      </c>
      <c r="D11" s="44">
        <v>346.9502709999997</v>
      </c>
      <c r="E11" s="44">
        <v>5090.5493150000002</v>
      </c>
    </row>
    <row r="12" spans="1:6">
      <c r="B12" s="162" t="s">
        <v>3116</v>
      </c>
      <c r="C12" s="44">
        <v>1958.035871</v>
      </c>
      <c r="D12" s="44">
        <v>20.392484999999851</v>
      </c>
      <c r="E12" s="44">
        <v>1978.4283559999999</v>
      </c>
    </row>
    <row r="13" spans="1:6">
      <c r="B13" s="162" t="s">
        <v>72</v>
      </c>
      <c r="C13" s="44">
        <v>2785.563173</v>
      </c>
      <c r="D13" s="44">
        <v>326.55778599999985</v>
      </c>
      <c r="E13" s="44">
        <v>3112.1209589999999</v>
      </c>
    </row>
    <row r="14" spans="1:6">
      <c r="B14" s="52" t="s">
        <v>395</v>
      </c>
      <c r="C14" s="44">
        <v>10343.096127000003</v>
      </c>
      <c r="D14" s="44">
        <v>813.77478999999948</v>
      </c>
      <c r="E14" s="44">
        <v>11156.870917000002</v>
      </c>
    </row>
    <row r="15" spans="1:6">
      <c r="B15" s="52" t="s">
        <v>3068</v>
      </c>
      <c r="C15" s="44">
        <v>0</v>
      </c>
      <c r="D15" s="44">
        <v>0</v>
      </c>
      <c r="E15" s="44">
        <v>0</v>
      </c>
    </row>
    <row r="16" spans="1:6">
      <c r="B16" s="21" t="s">
        <v>398</v>
      </c>
      <c r="C16" s="35">
        <v>4613.4594489999999</v>
      </c>
      <c r="D16" s="35">
        <v>3471.5400339999997</v>
      </c>
      <c r="E16" s="35">
        <v>8084.9994829999996</v>
      </c>
    </row>
    <row r="17" spans="2:5">
      <c r="B17" s="52" t="s">
        <v>3071</v>
      </c>
      <c r="C17" s="44">
        <v>319.767652</v>
      </c>
      <c r="D17" s="44">
        <v>-33.462652999999989</v>
      </c>
      <c r="E17" s="44">
        <v>286.30499900000001</v>
      </c>
    </row>
    <row r="18" spans="2:5">
      <c r="B18" s="52" t="s">
        <v>4320</v>
      </c>
      <c r="C18" s="44">
        <v>4243.4939379999996</v>
      </c>
      <c r="D18" s="44">
        <v>3505.8887180000002</v>
      </c>
      <c r="E18" s="44">
        <v>7749.3826559999998</v>
      </c>
    </row>
    <row r="19" spans="2:5">
      <c r="B19" s="162" t="s">
        <v>3116</v>
      </c>
      <c r="C19" s="44">
        <v>26.321746000000001</v>
      </c>
      <c r="D19" s="44">
        <v>-10.469694</v>
      </c>
      <c r="E19" s="44">
        <v>15.852052</v>
      </c>
    </row>
    <row r="20" spans="2:5">
      <c r="B20" s="162" t="s">
        <v>72</v>
      </c>
      <c r="C20" s="44">
        <v>4217.172192</v>
      </c>
      <c r="D20" s="44">
        <v>3516.3584119999996</v>
      </c>
      <c r="E20" s="44">
        <v>7733.5306039999996</v>
      </c>
    </row>
    <row r="21" spans="2:5">
      <c r="B21" s="52" t="s">
        <v>401</v>
      </c>
      <c r="C21" s="44">
        <v>50.197859000000001</v>
      </c>
      <c r="D21" s="44">
        <v>-0.88603100000000268</v>
      </c>
      <c r="E21" s="44">
        <v>49.311827999999998</v>
      </c>
    </row>
    <row r="22" spans="2:5">
      <c r="B22" s="52" t="s">
        <v>5606</v>
      </c>
      <c r="C22" s="44">
        <v>0</v>
      </c>
      <c r="D22" s="44">
        <v>0</v>
      </c>
      <c r="E22" s="44">
        <v>0</v>
      </c>
    </row>
    <row r="23" spans="2:5">
      <c r="B23" s="21" t="s">
        <v>3997</v>
      </c>
      <c r="C23" s="35">
        <v>78068.851592000006</v>
      </c>
      <c r="D23" s="35">
        <v>4978.4982800000143</v>
      </c>
      <c r="E23" s="35">
        <v>83047.349872000021</v>
      </c>
    </row>
    <row r="24" spans="2:5">
      <c r="B24" s="52" t="s">
        <v>789</v>
      </c>
      <c r="C24" s="44">
        <v>5658.4925830000002</v>
      </c>
      <c r="D24" s="44">
        <v>135.45063500000015</v>
      </c>
      <c r="E24" s="44">
        <v>5793.9432180000003</v>
      </c>
    </row>
    <row r="25" spans="2:5">
      <c r="B25" s="52" t="s">
        <v>790</v>
      </c>
      <c r="C25" s="44">
        <v>143039.65049199999</v>
      </c>
      <c r="D25" s="44">
        <v>2.3260780000127852</v>
      </c>
      <c r="E25" s="44">
        <v>143041.97657</v>
      </c>
    </row>
    <row r="26" spans="2:5">
      <c r="B26" s="52" t="s">
        <v>5644</v>
      </c>
      <c r="C26" s="44">
        <v>701.33708000000001</v>
      </c>
      <c r="D26" s="44">
        <v>5693.3340589999998</v>
      </c>
      <c r="E26" s="44">
        <v>6394.671139</v>
      </c>
    </row>
    <row r="27" spans="2:5">
      <c r="B27" s="13" t="s">
        <v>5645</v>
      </c>
      <c r="C27" s="14">
        <v>227468.33174699999</v>
      </c>
      <c r="D27" s="14">
        <v>10809.609052000043</v>
      </c>
      <c r="E27" s="14">
        <v>238277.94079900003</v>
      </c>
    </row>
    <row r="28" spans="2:5" ht="84.75" customHeight="1">
      <c r="B28" s="757" t="s">
        <v>5744</v>
      </c>
      <c r="C28" s="757"/>
      <c r="D28" s="757"/>
      <c r="E28" s="757"/>
    </row>
    <row r="29" spans="2:5"/>
  </sheetData>
  <mergeCells count="5">
    <mergeCell ref="B3:E3"/>
    <mergeCell ref="B4:B5"/>
    <mergeCell ref="C4:C5"/>
    <mergeCell ref="E4:E5"/>
    <mergeCell ref="B28:E28"/>
  </mergeCells>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EFD05-F626-473F-8A15-54BE26D86E14}">
  <sheetPr codeName="Folha216">
    <tabColor rgb="FF0035BA"/>
  </sheetPr>
  <dimension ref="A1:I42"/>
  <sheetViews>
    <sheetView showGridLines="0" workbookViewId="0">
      <selection activeCell="B3" sqref="B3:H3"/>
    </sheetView>
  </sheetViews>
  <sheetFormatPr baseColWidth="10" defaultColWidth="0" defaultRowHeight="15" zeroHeight="1"/>
  <cols>
    <col min="1" max="1" width="9.1640625" customWidth="1"/>
    <col min="2" max="2" width="43.6640625" customWidth="1"/>
    <col min="3" max="8" width="11.5" customWidth="1"/>
    <col min="9" max="9" width="10.1640625" customWidth="1"/>
    <col min="10" max="16384" width="9.1640625" hidden="1"/>
  </cols>
  <sheetData>
    <row r="1" spans="1:8" ht="100" customHeight="1">
      <c r="A1" s="20" t="s">
        <v>50</v>
      </c>
    </row>
    <row r="2" spans="1:8" ht="16">
      <c r="A2" s="9"/>
      <c r="B2" s="9" t="s">
        <v>33</v>
      </c>
      <c r="C2" s="9"/>
      <c r="D2" s="9"/>
    </row>
    <row r="3" spans="1:8">
      <c r="A3" s="10"/>
      <c r="B3" s="790" t="s">
        <v>51</v>
      </c>
      <c r="C3" s="790"/>
      <c r="D3" s="790"/>
      <c r="E3" s="790"/>
      <c r="F3" s="790"/>
      <c r="G3" s="790"/>
      <c r="H3" s="790"/>
    </row>
    <row r="4" spans="1:8" ht="15" customHeight="1">
      <c r="B4" s="797" t="s">
        <v>4252</v>
      </c>
      <c r="C4" s="830" t="s">
        <v>5593</v>
      </c>
      <c r="D4" s="831" t="s">
        <v>5594</v>
      </c>
      <c r="E4" s="832"/>
      <c r="F4" s="832"/>
      <c r="G4" s="833"/>
      <c r="H4" s="834" t="s">
        <v>5595</v>
      </c>
    </row>
    <row r="5" spans="1:8" ht="15" customHeight="1">
      <c r="B5" s="797"/>
      <c r="C5" s="830"/>
      <c r="D5" s="830" t="s">
        <v>5596</v>
      </c>
      <c r="E5" s="831" t="s">
        <v>5597</v>
      </c>
      <c r="F5" s="833"/>
      <c r="G5" s="834" t="s">
        <v>5598</v>
      </c>
      <c r="H5" s="835"/>
    </row>
    <row r="6" spans="1:8" ht="65">
      <c r="B6" s="797"/>
      <c r="C6" s="830"/>
      <c r="D6" s="830"/>
      <c r="E6" s="700" t="s">
        <v>5599</v>
      </c>
      <c r="F6" s="700" t="s">
        <v>5600</v>
      </c>
      <c r="G6" s="836"/>
      <c r="H6" s="836"/>
    </row>
    <row r="7" spans="1:8">
      <c r="B7" s="21" t="s">
        <v>3467</v>
      </c>
      <c r="C7" s="22">
        <v>75930.921899000008</v>
      </c>
      <c r="D7" s="22">
        <v>-28.723893000000089</v>
      </c>
      <c r="E7" s="22">
        <v>4.178013</v>
      </c>
      <c r="F7" s="22">
        <v>390.82281</v>
      </c>
      <c r="G7" s="22">
        <v>4503.328009000008</v>
      </c>
      <c r="H7" s="22">
        <v>80800.526838000005</v>
      </c>
    </row>
    <row r="8" spans="1:8">
      <c r="B8" s="148" t="s">
        <v>3998</v>
      </c>
      <c r="C8" s="24">
        <v>19595.874209999998</v>
      </c>
      <c r="D8" s="24">
        <v>230.75548000000001</v>
      </c>
      <c r="E8" s="24">
        <v>0</v>
      </c>
      <c r="F8" s="24">
        <v>236.031893</v>
      </c>
      <c r="G8" s="24">
        <v>799.00034699999992</v>
      </c>
      <c r="H8" s="24">
        <v>20861.661930000002</v>
      </c>
    </row>
    <row r="9" spans="1:8">
      <c r="B9" s="149" t="s">
        <v>5601</v>
      </c>
      <c r="C9" s="24">
        <v>14235.386216999999</v>
      </c>
      <c r="D9" s="24">
        <v>189.528471</v>
      </c>
      <c r="E9" s="24">
        <v>0</v>
      </c>
      <c r="F9" s="24">
        <v>139.350495</v>
      </c>
      <c r="G9" s="24">
        <v>177.73560599999996</v>
      </c>
      <c r="H9" s="24">
        <v>14742.000789</v>
      </c>
    </row>
    <row r="10" spans="1:8">
      <c r="B10" s="149" t="s">
        <v>5602</v>
      </c>
      <c r="C10" s="24">
        <v>1353.1527329999999</v>
      </c>
      <c r="D10" s="24">
        <v>0.96668600000000005</v>
      </c>
      <c r="E10" s="24">
        <v>0</v>
      </c>
      <c r="F10" s="24">
        <v>67.339247</v>
      </c>
      <c r="G10" s="24">
        <v>190.80575699999997</v>
      </c>
      <c r="H10" s="24">
        <v>1612.2644230000001</v>
      </c>
    </row>
    <row r="11" spans="1:8">
      <c r="B11" s="149" t="s">
        <v>5603</v>
      </c>
      <c r="C11" s="24">
        <v>4007.3352599999998</v>
      </c>
      <c r="D11" s="24">
        <v>40.260323</v>
      </c>
      <c r="E11" s="24">
        <v>0</v>
      </c>
      <c r="F11" s="24">
        <v>29.342151000000001</v>
      </c>
      <c r="G11" s="24">
        <v>430.45898399999999</v>
      </c>
      <c r="H11" s="24">
        <v>4507.396718</v>
      </c>
    </row>
    <row r="12" spans="1:8">
      <c r="B12" s="148" t="s">
        <v>3874</v>
      </c>
      <c r="C12" s="24">
        <v>14305.430353</v>
      </c>
      <c r="D12" s="24">
        <v>14.719761</v>
      </c>
      <c r="E12" s="24">
        <v>0.38286100000000001</v>
      </c>
      <c r="F12" s="24">
        <v>98.16049799999999</v>
      </c>
      <c r="G12" s="24">
        <v>2040.7900099999997</v>
      </c>
      <c r="H12" s="24">
        <v>16459.483483</v>
      </c>
    </row>
    <row r="13" spans="1:8">
      <c r="B13" s="149" t="s">
        <v>5604</v>
      </c>
      <c r="C13" s="24">
        <v>155</v>
      </c>
      <c r="D13" s="24">
        <v>0</v>
      </c>
      <c r="E13" s="24">
        <v>0</v>
      </c>
      <c r="F13" s="24">
        <v>-155</v>
      </c>
      <c r="G13" s="24">
        <v>0</v>
      </c>
      <c r="H13" s="24">
        <v>0</v>
      </c>
    </row>
    <row r="14" spans="1:8">
      <c r="B14" s="149" t="s">
        <v>72</v>
      </c>
      <c r="C14" s="24">
        <v>14150.430353</v>
      </c>
      <c r="D14" s="24">
        <v>14.719761</v>
      </c>
      <c r="E14" s="24">
        <v>0.38286100000000001</v>
      </c>
      <c r="F14" s="24">
        <v>253.16049799999999</v>
      </c>
      <c r="G14" s="24">
        <v>2040.7900099999997</v>
      </c>
      <c r="H14" s="24">
        <v>16459.483483</v>
      </c>
    </row>
    <row r="15" spans="1:8">
      <c r="B15" s="148" t="s">
        <v>3464</v>
      </c>
      <c r="C15" s="24">
        <v>6938.5227459999996</v>
      </c>
      <c r="D15" s="24">
        <v>0</v>
      </c>
      <c r="E15" s="24">
        <v>0</v>
      </c>
      <c r="F15" s="24">
        <v>4.2613999999999999E-2</v>
      </c>
      <c r="G15" s="24">
        <v>33.914513999999997</v>
      </c>
      <c r="H15" s="24">
        <v>6972.4798739999997</v>
      </c>
    </row>
    <row r="16" spans="1:8">
      <c r="B16" s="148" t="s">
        <v>4312</v>
      </c>
      <c r="C16" s="24">
        <v>31403.123303</v>
      </c>
      <c r="D16" s="24">
        <v>331.46288199999998</v>
      </c>
      <c r="E16" s="24">
        <v>3.7951519999999999</v>
      </c>
      <c r="F16" s="24">
        <v>35.079993999999999</v>
      </c>
      <c r="G16" s="24">
        <v>2032.3376430000001</v>
      </c>
      <c r="H16" s="24">
        <v>33805.798974000005</v>
      </c>
    </row>
    <row r="17" spans="2:8">
      <c r="B17" s="149" t="s">
        <v>3116</v>
      </c>
      <c r="C17" s="24">
        <v>14850.666823</v>
      </c>
      <c r="D17" s="24">
        <v>289.271277</v>
      </c>
      <c r="E17" s="24">
        <v>0</v>
      </c>
      <c r="F17" s="24">
        <v>1.1129999999999999E-2</v>
      </c>
      <c r="G17" s="24">
        <v>1087.6574680000001</v>
      </c>
      <c r="H17" s="24">
        <v>16227.606698</v>
      </c>
    </row>
    <row r="18" spans="2:8">
      <c r="B18" s="149" t="s">
        <v>394</v>
      </c>
      <c r="C18" s="24">
        <v>16552.456480000001</v>
      </c>
      <c r="D18" s="24">
        <v>42.191605000000003</v>
      </c>
      <c r="E18" s="24">
        <v>3.7951519999999999</v>
      </c>
      <c r="F18" s="24">
        <v>35.068863999999998</v>
      </c>
      <c r="G18" s="24">
        <v>944.68017499999996</v>
      </c>
      <c r="H18" s="24">
        <v>17578.192276000002</v>
      </c>
    </row>
    <row r="19" spans="2:8">
      <c r="B19" s="148" t="s">
        <v>3066</v>
      </c>
      <c r="C19" s="24">
        <v>791.50602800000001</v>
      </c>
      <c r="D19" s="24">
        <v>177.881</v>
      </c>
      <c r="E19" s="24">
        <v>0</v>
      </c>
      <c r="F19" s="24">
        <v>0</v>
      </c>
      <c r="G19" s="24">
        <v>41.258230999999995</v>
      </c>
      <c r="H19" s="24">
        <v>1010.645259</v>
      </c>
    </row>
    <row r="20" spans="2:8">
      <c r="B20" s="148" t="s">
        <v>428</v>
      </c>
      <c r="C20" s="24">
        <v>2763.547497</v>
      </c>
      <c r="D20" s="24">
        <v>-783.54301600000008</v>
      </c>
      <c r="E20" s="24">
        <v>0</v>
      </c>
      <c r="F20" s="24">
        <v>19.477871999999998</v>
      </c>
      <c r="G20" s="24">
        <v>-323.22484300000008</v>
      </c>
      <c r="H20" s="24">
        <v>1676.2575099999999</v>
      </c>
    </row>
    <row r="21" spans="2:8">
      <c r="B21" s="149" t="s">
        <v>5605</v>
      </c>
      <c r="C21" s="24">
        <v>813.65988800000002</v>
      </c>
      <c r="D21" s="24">
        <v>-804.05343000000005</v>
      </c>
      <c r="E21" s="24">
        <v>0</v>
      </c>
      <c r="F21" s="24">
        <v>0</v>
      </c>
      <c r="G21" s="24">
        <v>0</v>
      </c>
      <c r="H21" s="24">
        <v>9.6064579999999751</v>
      </c>
    </row>
    <row r="22" spans="2:8">
      <c r="B22" s="149" t="s">
        <v>5604</v>
      </c>
      <c r="C22" s="24">
        <v>15</v>
      </c>
      <c r="D22" s="24">
        <v>0</v>
      </c>
      <c r="E22" s="24">
        <v>0</v>
      </c>
      <c r="F22" s="24">
        <v>-15</v>
      </c>
      <c r="G22" s="24">
        <v>0</v>
      </c>
      <c r="H22" s="24">
        <v>0</v>
      </c>
    </row>
    <row r="23" spans="2:8">
      <c r="B23" s="149" t="s">
        <v>72</v>
      </c>
      <c r="C23" s="24">
        <v>1934.8876089999999</v>
      </c>
      <c r="D23" s="24">
        <v>20.510413999999969</v>
      </c>
      <c r="E23" s="24">
        <v>0</v>
      </c>
      <c r="F23" s="24">
        <v>34.477871999999998</v>
      </c>
      <c r="G23" s="24">
        <v>-323.22484300000008</v>
      </c>
      <c r="H23" s="24">
        <v>1666.6510519999997</v>
      </c>
    </row>
    <row r="24" spans="2:8">
      <c r="B24" s="148" t="s">
        <v>5606</v>
      </c>
      <c r="C24" s="24">
        <v>132.917761999992</v>
      </c>
      <c r="D24" s="24">
        <v>0</v>
      </c>
      <c r="E24" s="24">
        <v>0</v>
      </c>
      <c r="F24" s="24">
        <v>2.0299390000000002</v>
      </c>
      <c r="G24" s="24">
        <v>-120.747892999992</v>
      </c>
      <c r="H24" s="24">
        <v>14.199807999999994</v>
      </c>
    </row>
    <row r="25" spans="2:8">
      <c r="B25" s="21" t="s">
        <v>434</v>
      </c>
      <c r="C25" s="22">
        <v>9276.1295709999995</v>
      </c>
      <c r="D25" s="22">
        <v>28.723892999999997</v>
      </c>
      <c r="E25" s="22">
        <v>-4.178013</v>
      </c>
      <c r="F25" s="22">
        <v>65.093460000000007</v>
      </c>
      <c r="G25" s="22">
        <v>1248.9483110000001</v>
      </c>
      <c r="H25" s="22">
        <v>10614.717222000001</v>
      </c>
    </row>
    <row r="26" spans="2:8">
      <c r="B26" s="148" t="s">
        <v>1164</v>
      </c>
      <c r="C26" s="24">
        <v>6348.4137220000002</v>
      </c>
      <c r="D26" s="24">
        <v>4.2812409999999996</v>
      </c>
      <c r="E26" s="24">
        <v>-4.178013</v>
      </c>
      <c r="F26" s="24">
        <v>0.523559</v>
      </c>
      <c r="G26" s="24">
        <v>814.208573</v>
      </c>
      <c r="H26" s="24">
        <v>7163.2490820000003</v>
      </c>
    </row>
    <row r="27" spans="2:8">
      <c r="B27" s="149" t="s">
        <v>5604</v>
      </c>
      <c r="C27" s="24">
        <v>55</v>
      </c>
      <c r="D27" s="24">
        <v>0</v>
      </c>
      <c r="E27" s="24">
        <v>-4.178013</v>
      </c>
      <c r="F27" s="24"/>
      <c r="G27" s="24">
        <v>0</v>
      </c>
      <c r="H27" s="24">
        <v>51.345545999999999</v>
      </c>
    </row>
    <row r="28" spans="2:8">
      <c r="B28" s="149" t="s">
        <v>72</v>
      </c>
      <c r="C28" s="24">
        <v>6293.4137220000002</v>
      </c>
      <c r="D28" s="24">
        <v>4.2812409999999996</v>
      </c>
      <c r="E28" s="24">
        <v>0</v>
      </c>
      <c r="F28" s="24">
        <v>0.523559</v>
      </c>
      <c r="G28" s="24">
        <v>814.208573</v>
      </c>
      <c r="H28" s="24">
        <v>7111.9035359999998</v>
      </c>
    </row>
    <row r="29" spans="2:8">
      <c r="B29" s="148" t="s">
        <v>3234</v>
      </c>
      <c r="C29" s="24">
        <v>2623.7988140000002</v>
      </c>
      <c r="D29" s="24">
        <v>24.442651999999999</v>
      </c>
      <c r="E29" s="24">
        <v>0</v>
      </c>
      <c r="F29" s="24">
        <v>64.569901000000002</v>
      </c>
      <c r="G29" s="24">
        <v>387.06197499999996</v>
      </c>
      <c r="H29" s="24">
        <v>3099.8733420000003</v>
      </c>
    </row>
    <row r="30" spans="2:8">
      <c r="B30" s="149" t="s">
        <v>3116</v>
      </c>
      <c r="C30" s="24">
        <v>866.56202900000005</v>
      </c>
      <c r="D30" s="24">
        <v>24.442651999999999</v>
      </c>
      <c r="E30" s="24">
        <v>0</v>
      </c>
      <c r="F30" s="24">
        <v>0</v>
      </c>
      <c r="G30" s="24">
        <v>359.292418</v>
      </c>
      <c r="H30" s="24">
        <v>1250.2970990000001</v>
      </c>
    </row>
    <row r="31" spans="2:8">
      <c r="B31" s="149" t="s">
        <v>394</v>
      </c>
      <c r="C31" s="24">
        <v>1757.2367850000001</v>
      </c>
      <c r="D31" s="24">
        <v>0</v>
      </c>
      <c r="E31" s="24">
        <v>0</v>
      </c>
      <c r="F31" s="24">
        <v>64.569901000000002</v>
      </c>
      <c r="G31" s="24">
        <v>27.769556999999963</v>
      </c>
      <c r="H31" s="24">
        <v>1849.5762430000002</v>
      </c>
    </row>
    <row r="32" spans="2:8">
      <c r="B32" s="149" t="s">
        <v>4000</v>
      </c>
      <c r="C32" s="24">
        <v>247.90651099999999</v>
      </c>
      <c r="D32" s="24">
        <v>0</v>
      </c>
      <c r="E32" s="24">
        <v>0</v>
      </c>
      <c r="F32" s="24">
        <v>0</v>
      </c>
      <c r="G32" s="24">
        <v>47.940352000000004</v>
      </c>
      <c r="H32" s="24">
        <v>295.84686299999998</v>
      </c>
    </row>
    <row r="33" spans="2:8">
      <c r="B33" s="148" t="s">
        <v>5606</v>
      </c>
      <c r="C33" s="24">
        <v>56.010524000000103</v>
      </c>
      <c r="D33" s="24">
        <v>0</v>
      </c>
      <c r="E33" s="24">
        <v>0</v>
      </c>
      <c r="F33" s="24">
        <v>0</v>
      </c>
      <c r="G33" s="24">
        <v>-0.26258900000000551</v>
      </c>
      <c r="H33" s="24">
        <v>55.747935000000098</v>
      </c>
    </row>
    <row r="34" spans="2:8">
      <c r="B34" s="21" t="s">
        <v>436</v>
      </c>
      <c r="C34" s="22">
        <v>85207.051470000006</v>
      </c>
      <c r="D34" s="22">
        <v>-9.2370555648813024E-14</v>
      </c>
      <c r="E34" s="22">
        <v>0</v>
      </c>
      <c r="F34" s="22">
        <v>455.91627</v>
      </c>
      <c r="G34" s="22">
        <v>5752.2763200000081</v>
      </c>
      <c r="H34" s="22">
        <v>91415.244060000012</v>
      </c>
    </row>
    <row r="35" spans="2:8">
      <c r="B35" s="148" t="s">
        <v>789</v>
      </c>
      <c r="C35" s="24">
        <v>10764.249277999999</v>
      </c>
      <c r="D35" s="24">
        <v>0</v>
      </c>
      <c r="E35" s="24">
        <v>0</v>
      </c>
      <c r="F35" s="24">
        <v>-503.969334</v>
      </c>
      <c r="G35" s="24">
        <v>7239.1800049999993</v>
      </c>
      <c r="H35" s="24">
        <v>17499.459948999996</v>
      </c>
    </row>
    <row r="36" spans="2:8">
      <c r="B36" s="149" t="s">
        <v>5604</v>
      </c>
      <c r="C36" s="24">
        <v>520</v>
      </c>
      <c r="D36" s="24">
        <v>0</v>
      </c>
      <c r="E36" s="24">
        <v>0</v>
      </c>
      <c r="F36" s="24">
        <v>-503.969334</v>
      </c>
      <c r="G36" s="24">
        <v>0</v>
      </c>
      <c r="H36" s="24">
        <v>16.030665999999997</v>
      </c>
    </row>
    <row r="37" spans="2:8">
      <c r="B37" s="149" t="s">
        <v>72</v>
      </c>
      <c r="C37" s="24">
        <v>10244.249277999999</v>
      </c>
      <c r="D37" s="24">
        <v>0</v>
      </c>
      <c r="E37" s="24">
        <v>0</v>
      </c>
      <c r="F37" s="24">
        <v>0</v>
      </c>
      <c r="G37" s="24">
        <v>7239.1800049999993</v>
      </c>
      <c r="H37" s="24">
        <v>17483.429282999998</v>
      </c>
    </row>
    <row r="38" spans="2:8">
      <c r="B38" s="148" t="s">
        <v>790</v>
      </c>
      <c r="C38" s="24">
        <v>130678.785685</v>
      </c>
      <c r="D38" s="24">
        <v>0</v>
      </c>
      <c r="E38" s="24">
        <v>0</v>
      </c>
      <c r="F38" s="24">
        <v>0</v>
      </c>
      <c r="G38" s="24">
        <v>-3213.2845660000012</v>
      </c>
      <c r="H38" s="24">
        <v>127465.50111899999</v>
      </c>
    </row>
    <row r="39" spans="2:8">
      <c r="B39" s="21" t="s">
        <v>787</v>
      </c>
      <c r="C39" s="22">
        <v>226650.08643299999</v>
      </c>
      <c r="D39" s="22">
        <v>-9.2370555648813024E-14</v>
      </c>
      <c r="E39" s="22">
        <v>0</v>
      </c>
      <c r="F39" s="22">
        <v>-48.053064000000006</v>
      </c>
      <c r="G39" s="22">
        <v>9778.1717590000044</v>
      </c>
      <c r="H39" s="22">
        <v>236380.205128</v>
      </c>
    </row>
    <row r="40" spans="2:8">
      <c r="B40" s="13" t="s">
        <v>437</v>
      </c>
      <c r="C40" s="19">
        <v>-7079.6070020000043</v>
      </c>
      <c r="D40" s="19">
        <v>9.2370555648813024E-14</v>
      </c>
      <c r="E40" s="19">
        <v>0</v>
      </c>
      <c r="F40" s="19">
        <v>-455.91627</v>
      </c>
      <c r="G40" s="19">
        <v>-356.0053240000052</v>
      </c>
      <c r="H40" s="19">
        <v>-7891.5285960000037</v>
      </c>
    </row>
    <row r="41" spans="2:8" ht="67.5" customHeight="1">
      <c r="B41" s="763" t="s">
        <v>5646</v>
      </c>
      <c r="C41" s="763"/>
      <c r="D41" s="763"/>
      <c r="E41" s="763"/>
      <c r="F41" s="763"/>
      <c r="G41" s="763"/>
      <c r="H41" s="763"/>
    </row>
    <row r="42" spans="2:8"/>
  </sheetData>
  <mergeCells count="9">
    <mergeCell ref="B3:H3"/>
    <mergeCell ref="B41:H41"/>
    <mergeCell ref="B4:B6"/>
    <mergeCell ref="C4:C6"/>
    <mergeCell ref="D4:G4"/>
    <mergeCell ref="H4:H6"/>
    <mergeCell ref="D5:D6"/>
    <mergeCell ref="E5:F5"/>
    <mergeCell ref="G5:G6"/>
  </mergeCells>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F1457-8A0D-414C-8143-949B4EBA6268}">
  <sheetPr codeName="Folha217">
    <tabColor rgb="FF0035BA"/>
  </sheetPr>
  <dimension ref="A1:L30"/>
  <sheetViews>
    <sheetView showGridLines="0" workbookViewId="0">
      <selection activeCell="B3" sqref="B3:K3"/>
    </sheetView>
  </sheetViews>
  <sheetFormatPr baseColWidth="10" defaultColWidth="0" defaultRowHeight="15" zeroHeight="1"/>
  <cols>
    <col min="1" max="1" width="9.1640625" customWidth="1"/>
    <col min="2" max="2" width="10" customWidth="1"/>
    <col min="3" max="3" width="52.5" bestFit="1" customWidth="1"/>
    <col min="4" max="4" width="9.33203125" customWidth="1"/>
    <col min="5" max="11" width="12" customWidth="1"/>
    <col min="12" max="12" width="9.1640625" customWidth="1"/>
    <col min="13" max="16384" width="9.1640625" hidden="1"/>
  </cols>
  <sheetData>
    <row r="1" spans="1:11" ht="100" customHeight="1">
      <c r="A1" s="20" t="s">
        <v>50</v>
      </c>
    </row>
    <row r="2" spans="1:11" ht="16">
      <c r="A2" s="9"/>
      <c r="B2" s="9" t="s">
        <v>34</v>
      </c>
      <c r="C2" s="9"/>
      <c r="D2" s="9"/>
    </row>
    <row r="3" spans="1:11">
      <c r="A3" s="10"/>
      <c r="B3" s="790" t="s">
        <v>51</v>
      </c>
      <c r="C3" s="790"/>
      <c r="D3" s="790"/>
      <c r="E3" s="790"/>
      <c r="F3" s="790"/>
      <c r="G3" s="790"/>
      <c r="H3" s="790"/>
      <c r="I3" s="790"/>
      <c r="J3" s="790"/>
      <c r="K3" s="790"/>
    </row>
    <row r="4" spans="1:11" ht="39">
      <c r="B4" s="791" t="s">
        <v>5607</v>
      </c>
      <c r="C4" s="793"/>
      <c r="D4" s="11" t="s">
        <v>56</v>
      </c>
      <c r="E4" s="11" t="s">
        <v>5608</v>
      </c>
      <c r="F4" s="11" t="s">
        <v>5609</v>
      </c>
      <c r="G4" s="11" t="s">
        <v>5610</v>
      </c>
      <c r="H4" s="11" t="s">
        <v>5611</v>
      </c>
      <c r="I4" s="11" t="s">
        <v>5612</v>
      </c>
      <c r="J4" s="11" t="s">
        <v>5613</v>
      </c>
      <c r="K4" s="11" t="s">
        <v>5614</v>
      </c>
    </row>
    <row r="5" spans="1:11">
      <c r="B5" s="837" t="s">
        <v>5615</v>
      </c>
      <c r="C5" s="838"/>
      <c r="D5" s="22">
        <v>78.217286999999999</v>
      </c>
      <c r="E5" s="22">
        <v>2.6581269999999999</v>
      </c>
      <c r="F5" s="22">
        <v>0.61581700000000006</v>
      </c>
      <c r="G5" s="22">
        <v>49.553277000000001</v>
      </c>
      <c r="H5" s="22"/>
      <c r="I5" s="22">
        <v>0.94041399999999997</v>
      </c>
      <c r="J5" s="22">
        <v>7.0000000000000001E-3</v>
      </c>
      <c r="K5" s="22">
        <v>24.442651999999999</v>
      </c>
    </row>
    <row r="6" spans="1:11">
      <c r="B6" s="702" t="s">
        <v>5616</v>
      </c>
      <c r="C6" s="46" t="s">
        <v>5550</v>
      </c>
      <c r="D6" s="146">
        <v>49.553277000000001</v>
      </c>
      <c r="E6" s="146"/>
      <c r="F6" s="146"/>
      <c r="G6" s="146">
        <v>49.553277000000001</v>
      </c>
      <c r="H6" s="146"/>
      <c r="I6" s="146"/>
      <c r="J6" s="146"/>
      <c r="K6" s="146"/>
    </row>
    <row r="7" spans="1:11">
      <c r="B7" s="703"/>
      <c r="C7" s="46" t="s">
        <v>4647</v>
      </c>
      <c r="D7" s="146">
        <v>24.442651999999999</v>
      </c>
      <c r="E7" s="146"/>
      <c r="F7" s="146"/>
      <c r="G7" s="146"/>
      <c r="H7" s="146"/>
      <c r="I7" s="146"/>
      <c r="J7" s="146"/>
      <c r="K7" s="146">
        <v>24.442651999999999</v>
      </c>
    </row>
    <row r="8" spans="1:11">
      <c r="B8" s="839" t="s">
        <v>744</v>
      </c>
      <c r="C8" s="840"/>
      <c r="D8" s="22">
        <v>5.2737720000000001</v>
      </c>
      <c r="E8" s="22">
        <v>5.2737720000000001</v>
      </c>
      <c r="F8" s="22"/>
      <c r="G8" s="22"/>
      <c r="H8" s="22"/>
      <c r="I8" s="22"/>
      <c r="J8" s="22"/>
      <c r="K8" s="22"/>
    </row>
    <row r="9" spans="1:11">
      <c r="B9" s="837" t="s">
        <v>5617</v>
      </c>
      <c r="C9" s="838" t="s">
        <v>330</v>
      </c>
      <c r="D9" s="22">
        <v>4.5</v>
      </c>
      <c r="E9" s="22"/>
      <c r="F9" s="22"/>
      <c r="G9" s="22"/>
      <c r="H9" s="22"/>
      <c r="I9" s="22">
        <v>4.5</v>
      </c>
      <c r="J9" s="22"/>
      <c r="K9" s="22"/>
    </row>
    <row r="10" spans="1:11">
      <c r="B10" s="837" t="s">
        <v>746</v>
      </c>
      <c r="C10" s="838" t="s">
        <v>330</v>
      </c>
      <c r="D10" s="22">
        <v>15</v>
      </c>
      <c r="E10" s="22"/>
      <c r="F10" s="22"/>
      <c r="G10" s="22"/>
      <c r="H10" s="22"/>
      <c r="I10" s="22">
        <v>15</v>
      </c>
      <c r="J10" s="22"/>
      <c r="K10" s="22"/>
    </row>
    <row r="11" spans="1:11">
      <c r="B11" s="703"/>
      <c r="C11" s="46" t="s">
        <v>5585</v>
      </c>
      <c r="D11" s="146">
        <v>15</v>
      </c>
      <c r="E11" s="146"/>
      <c r="F11" s="146"/>
      <c r="G11" s="146"/>
      <c r="H11" s="146"/>
      <c r="I11" s="146">
        <v>15</v>
      </c>
      <c r="J11" s="146"/>
      <c r="K11" s="146"/>
    </row>
    <row r="12" spans="1:11">
      <c r="B12" s="837" t="s">
        <v>5618</v>
      </c>
      <c r="C12" s="838" t="s">
        <v>330</v>
      </c>
      <c r="D12" s="22">
        <v>86.319591000000003</v>
      </c>
      <c r="E12" s="22">
        <v>86.319591000000003</v>
      </c>
      <c r="F12" s="22"/>
      <c r="G12" s="22"/>
      <c r="H12" s="22"/>
      <c r="I12" s="22"/>
      <c r="J12" s="22"/>
      <c r="K12" s="22"/>
    </row>
    <row r="13" spans="1:11">
      <c r="B13" s="703"/>
      <c r="C13" s="46" t="s">
        <v>3401</v>
      </c>
      <c r="D13" s="146">
        <v>30.900452000000001</v>
      </c>
      <c r="E13" s="146">
        <v>30.900452000000001</v>
      </c>
      <c r="F13" s="146"/>
      <c r="G13" s="146"/>
      <c r="H13" s="146"/>
      <c r="I13" s="146"/>
      <c r="J13" s="146"/>
      <c r="K13" s="146"/>
    </row>
    <row r="14" spans="1:11">
      <c r="B14" s="704"/>
      <c r="C14" s="705" t="s">
        <v>5619</v>
      </c>
      <c r="D14" s="146">
        <v>55.419139000000001</v>
      </c>
      <c r="E14" s="146">
        <v>55.419139000000001</v>
      </c>
      <c r="F14" s="146"/>
      <c r="G14" s="146"/>
      <c r="H14" s="146"/>
      <c r="I14" s="146"/>
      <c r="J14" s="146"/>
      <c r="K14" s="146"/>
    </row>
    <row r="15" spans="1:11">
      <c r="B15" s="837" t="s">
        <v>751</v>
      </c>
      <c r="C15" s="838" t="s">
        <v>330</v>
      </c>
      <c r="D15" s="22">
        <v>3.9024920000000001</v>
      </c>
      <c r="E15" s="22"/>
      <c r="F15" s="22"/>
      <c r="G15" s="22">
        <v>3.9024920000000001</v>
      </c>
      <c r="H15" s="22"/>
      <c r="I15" s="22"/>
      <c r="J15" s="22"/>
      <c r="K15" s="22"/>
    </row>
    <row r="16" spans="1:11">
      <c r="B16" s="837" t="s">
        <v>785</v>
      </c>
      <c r="C16" s="838" t="s">
        <v>330</v>
      </c>
      <c r="D16" s="22">
        <v>91.323887999999997</v>
      </c>
      <c r="E16" s="22">
        <v>49.503990000000002</v>
      </c>
      <c r="F16" s="22">
        <v>12.306544000000001</v>
      </c>
      <c r="G16" s="22">
        <v>25.169112999999999</v>
      </c>
      <c r="H16" s="22"/>
      <c r="I16" s="22">
        <v>7.0000000000000007E-2</v>
      </c>
      <c r="J16" s="22">
        <v>4.274241</v>
      </c>
      <c r="K16" s="22"/>
    </row>
    <row r="17" spans="2:11">
      <c r="B17" s="703"/>
      <c r="C17" s="46" t="s">
        <v>5620</v>
      </c>
      <c r="D17" s="146">
        <v>24.743113000000001</v>
      </c>
      <c r="E17" s="146"/>
      <c r="F17" s="146"/>
      <c r="G17" s="146">
        <v>24.743113000000001</v>
      </c>
      <c r="H17" s="146"/>
      <c r="I17" s="146"/>
      <c r="J17" s="146"/>
      <c r="K17" s="146"/>
    </row>
    <row r="18" spans="2:11">
      <c r="B18" s="703"/>
      <c r="C18" s="46" t="s">
        <v>5589</v>
      </c>
      <c r="D18" s="146">
        <v>66.580775000000003</v>
      </c>
      <c r="E18" s="146">
        <v>49.503990000000002</v>
      </c>
      <c r="F18" s="146">
        <v>12.306544000000001</v>
      </c>
      <c r="G18" s="146">
        <v>0.42599999999999999</v>
      </c>
      <c r="H18" s="146"/>
      <c r="I18" s="146">
        <v>7.0000000000000007E-2</v>
      </c>
      <c r="J18" s="146">
        <v>4.274241</v>
      </c>
      <c r="K18" s="146"/>
    </row>
    <row r="19" spans="2:11">
      <c r="B19" s="837" t="s">
        <v>754</v>
      </c>
      <c r="C19" s="838" t="s">
        <v>330</v>
      </c>
      <c r="D19" s="22">
        <v>87</v>
      </c>
      <c r="E19" s="22">
        <v>87</v>
      </c>
      <c r="F19" s="22"/>
      <c r="G19" s="22">
        <v>0</v>
      </c>
      <c r="H19" s="22"/>
      <c r="I19" s="22"/>
      <c r="J19" s="22"/>
      <c r="K19" s="22"/>
    </row>
    <row r="20" spans="2:11">
      <c r="B20" s="703"/>
      <c r="C20" s="46" t="s">
        <v>5621</v>
      </c>
      <c r="D20" s="146">
        <v>87</v>
      </c>
      <c r="E20" s="146">
        <v>87</v>
      </c>
      <c r="F20" s="146"/>
      <c r="G20" s="146">
        <v>0</v>
      </c>
      <c r="H20" s="146"/>
      <c r="I20" s="146"/>
      <c r="J20" s="146"/>
      <c r="K20" s="146"/>
    </row>
    <row r="21" spans="2:11">
      <c r="B21" s="837" t="s">
        <v>5622</v>
      </c>
      <c r="C21" s="838" t="s">
        <v>330</v>
      </c>
      <c r="D21" s="22">
        <v>239.71799999999999</v>
      </c>
      <c r="E21" s="22"/>
      <c r="F21" s="22"/>
      <c r="G21" s="22">
        <v>239.71799999999999</v>
      </c>
      <c r="H21" s="22"/>
      <c r="I21" s="22"/>
      <c r="J21" s="22"/>
      <c r="K21" s="22"/>
    </row>
    <row r="22" spans="2:11">
      <c r="B22" s="704"/>
      <c r="C22" s="705" t="s">
        <v>5623</v>
      </c>
      <c r="D22" s="146">
        <v>239.71799999999999</v>
      </c>
      <c r="E22" s="146"/>
      <c r="F22" s="146"/>
      <c r="G22" s="146">
        <v>239.71799999999999</v>
      </c>
      <c r="H22" s="146"/>
      <c r="I22" s="146"/>
      <c r="J22" s="146"/>
      <c r="K22" s="146"/>
    </row>
    <row r="23" spans="2:11">
      <c r="B23" s="837" t="s">
        <v>5624</v>
      </c>
      <c r="C23" s="838" t="s">
        <v>330</v>
      </c>
      <c r="D23" s="22">
        <v>13.2</v>
      </c>
      <c r="E23" s="22"/>
      <c r="F23" s="22">
        <v>0.1</v>
      </c>
      <c r="G23" s="22">
        <v>13.1</v>
      </c>
      <c r="H23" s="22"/>
      <c r="I23" s="22"/>
      <c r="J23" s="22"/>
      <c r="K23" s="22"/>
    </row>
    <row r="24" spans="2:11">
      <c r="B24" s="703"/>
      <c r="C24" s="46" t="s">
        <v>5625</v>
      </c>
      <c r="D24" s="146">
        <v>13.2</v>
      </c>
      <c r="E24" s="146"/>
      <c r="F24" s="146">
        <v>0.1</v>
      </c>
      <c r="G24" s="146">
        <v>13.1</v>
      </c>
      <c r="H24" s="146"/>
      <c r="I24" s="146"/>
      <c r="J24" s="146"/>
      <c r="K24" s="146"/>
    </row>
    <row r="25" spans="2:11">
      <c r="B25" s="837" t="s">
        <v>758</v>
      </c>
      <c r="C25" s="838" t="s">
        <v>330</v>
      </c>
      <c r="D25" s="22">
        <v>1.7174</v>
      </c>
      <c r="E25" s="22"/>
      <c r="F25" s="22">
        <v>1.6974</v>
      </c>
      <c r="G25" s="22">
        <v>0.02</v>
      </c>
      <c r="H25" s="22"/>
      <c r="I25" s="22"/>
      <c r="J25" s="22"/>
      <c r="K25" s="22"/>
    </row>
    <row r="26" spans="2:11">
      <c r="B26" s="837" t="s">
        <v>759</v>
      </c>
      <c r="C26" s="838" t="s">
        <v>330</v>
      </c>
      <c r="D26" s="22">
        <v>177.881</v>
      </c>
      <c r="E26" s="22"/>
      <c r="F26" s="22"/>
      <c r="G26" s="22"/>
      <c r="H26" s="22">
        <v>177.881</v>
      </c>
      <c r="I26" s="22"/>
      <c r="J26" s="22"/>
      <c r="K26" s="22"/>
    </row>
    <row r="27" spans="2:11">
      <c r="B27" s="704"/>
      <c r="C27" s="705" t="s">
        <v>4545</v>
      </c>
      <c r="D27" s="146">
        <v>177.881</v>
      </c>
      <c r="E27" s="146"/>
      <c r="F27" s="146"/>
      <c r="G27" s="146"/>
      <c r="H27" s="146">
        <v>177.881</v>
      </c>
      <c r="I27" s="146"/>
      <c r="J27" s="146"/>
      <c r="K27" s="146"/>
    </row>
    <row r="28" spans="2:11">
      <c r="B28" s="841" t="s">
        <v>93</v>
      </c>
      <c r="C28" s="841"/>
      <c r="D28" s="19">
        <v>804.05342999999993</v>
      </c>
      <c r="E28" s="19">
        <v>230.75548000000001</v>
      </c>
      <c r="F28" s="19">
        <v>14.719761</v>
      </c>
      <c r="G28" s="19">
        <v>331.46288199999998</v>
      </c>
      <c r="H28" s="19">
        <v>177.881</v>
      </c>
      <c r="I28" s="19">
        <v>20.510414000000001</v>
      </c>
      <c r="J28" s="19">
        <v>4.2812409999999996</v>
      </c>
      <c r="K28" s="19">
        <v>24.442651999999999</v>
      </c>
    </row>
    <row r="29" spans="2:11">
      <c r="B29" s="41" t="s">
        <v>2806</v>
      </c>
      <c r="C29" s="41"/>
      <c r="D29" s="273"/>
      <c r="E29" s="273"/>
      <c r="F29" s="273"/>
      <c r="G29" s="273"/>
      <c r="H29" s="273"/>
      <c r="I29" s="273"/>
      <c r="J29" s="273"/>
      <c r="K29" s="273"/>
    </row>
    <row r="30" spans="2:11"/>
  </sheetData>
  <mergeCells count="15">
    <mergeCell ref="B26:C26"/>
    <mergeCell ref="B28:C28"/>
    <mergeCell ref="B15:C15"/>
    <mergeCell ref="B16:C16"/>
    <mergeCell ref="B19:C19"/>
    <mergeCell ref="B21:C21"/>
    <mergeCell ref="B23:C23"/>
    <mergeCell ref="B25:C25"/>
    <mergeCell ref="B3:K3"/>
    <mergeCell ref="B12:C12"/>
    <mergeCell ref="B4:C4"/>
    <mergeCell ref="B5:C5"/>
    <mergeCell ref="B8:C8"/>
    <mergeCell ref="B9:C9"/>
    <mergeCell ref="B10:C10"/>
  </mergeCells>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96444-F502-460F-9295-EADD99A4E7FB}">
  <sheetPr codeName="Folha219">
    <tabColor rgb="FF0035BA"/>
  </sheetPr>
  <dimension ref="A1:K18"/>
  <sheetViews>
    <sheetView showGridLines="0" workbookViewId="0">
      <selection activeCell="B3" sqref="B3:J3"/>
    </sheetView>
  </sheetViews>
  <sheetFormatPr baseColWidth="10" defaultColWidth="0" defaultRowHeight="15" zeroHeight="1"/>
  <cols>
    <col min="1" max="1" width="8.6640625" customWidth="1"/>
    <col min="2" max="2" width="4.5" customWidth="1"/>
    <col min="3" max="3" width="42.1640625" bestFit="1" customWidth="1"/>
    <col min="4" max="4" width="8.6640625" customWidth="1"/>
    <col min="5" max="10" width="12" customWidth="1"/>
    <col min="11" max="11" width="8.6640625" customWidth="1"/>
    <col min="12" max="16384" width="8.6640625" hidden="1"/>
  </cols>
  <sheetData>
    <row r="1" spans="1:10" ht="100" customHeight="1">
      <c r="A1" s="20" t="s">
        <v>50</v>
      </c>
    </row>
    <row r="2" spans="1:10" ht="16">
      <c r="A2" s="9"/>
      <c r="B2" s="9" t="s">
        <v>5745</v>
      </c>
      <c r="C2" s="9"/>
      <c r="D2" s="9"/>
    </row>
    <row r="3" spans="1:10" ht="15" customHeight="1">
      <c r="A3" s="10"/>
      <c r="B3" s="790" t="s">
        <v>51</v>
      </c>
      <c r="C3" s="790"/>
      <c r="D3" s="790"/>
      <c r="E3" s="790"/>
      <c r="F3" s="790"/>
      <c r="G3" s="790"/>
      <c r="H3" s="790"/>
      <c r="I3" s="790"/>
      <c r="J3" s="790"/>
    </row>
    <row r="4" spans="1:10" ht="41.25" customHeight="1">
      <c r="B4" s="797" t="s">
        <v>5607</v>
      </c>
      <c r="C4" s="797"/>
      <c r="D4" s="11" t="s">
        <v>56</v>
      </c>
      <c r="E4" s="11" t="s">
        <v>5608</v>
      </c>
      <c r="F4" s="11" t="s">
        <v>5609</v>
      </c>
      <c r="G4" s="11" t="s">
        <v>5610</v>
      </c>
      <c r="H4" s="11" t="s">
        <v>5627</v>
      </c>
      <c r="I4" s="11" t="s">
        <v>5614</v>
      </c>
      <c r="J4" s="11" t="s">
        <v>704</v>
      </c>
    </row>
    <row r="5" spans="1:10">
      <c r="B5" s="706" t="s">
        <v>5626</v>
      </c>
      <c r="C5" s="706"/>
      <c r="D5" s="22">
        <v>1.1129999999999999E-2</v>
      </c>
      <c r="E5" s="22"/>
      <c r="F5" s="22"/>
      <c r="G5" s="22">
        <v>1.1129999999999999E-2</v>
      </c>
      <c r="H5" s="22"/>
      <c r="I5" s="22"/>
      <c r="J5" s="22"/>
    </row>
    <row r="6" spans="1:10">
      <c r="B6" s="706" t="s">
        <v>745</v>
      </c>
      <c r="C6" s="701"/>
      <c r="D6" s="22">
        <v>20</v>
      </c>
      <c r="E6" s="22"/>
      <c r="F6" s="22"/>
      <c r="G6" s="22">
        <v>20</v>
      </c>
      <c r="H6" s="22"/>
      <c r="I6" s="22"/>
      <c r="J6" s="22"/>
    </row>
    <row r="7" spans="1:10">
      <c r="B7" s="706"/>
      <c r="C7" s="701" t="s">
        <v>4565</v>
      </c>
      <c r="D7" s="146">
        <v>20</v>
      </c>
      <c r="E7" s="146"/>
      <c r="F7" s="146"/>
      <c r="G7" s="146">
        <v>20</v>
      </c>
      <c r="H7" s="146"/>
      <c r="I7" s="146"/>
      <c r="J7" s="146"/>
    </row>
    <row r="8" spans="1:10">
      <c r="B8" s="706" t="s">
        <v>747</v>
      </c>
      <c r="C8" s="701"/>
      <c r="D8" s="22">
        <v>15.752846</v>
      </c>
      <c r="E8" s="22">
        <v>15.752846</v>
      </c>
      <c r="F8" s="22"/>
      <c r="G8" s="22"/>
      <c r="H8" s="22"/>
      <c r="I8" s="22"/>
      <c r="J8" s="22"/>
    </row>
    <row r="9" spans="1:10">
      <c r="B9" s="706"/>
      <c r="C9" s="701" t="s">
        <v>3401</v>
      </c>
      <c r="D9" s="146">
        <v>15.752846</v>
      </c>
      <c r="E9" s="146">
        <v>15.752846</v>
      </c>
      <c r="F9" s="146"/>
      <c r="G9" s="146"/>
      <c r="H9" s="146"/>
      <c r="I9" s="146"/>
      <c r="J9" s="146"/>
    </row>
    <row r="10" spans="1:10">
      <c r="B10" s="706" t="s">
        <v>785</v>
      </c>
      <c r="C10" s="706"/>
      <c r="D10" s="22">
        <v>114.640196</v>
      </c>
      <c r="E10" s="22"/>
      <c r="F10" s="22"/>
      <c r="G10" s="22">
        <v>15.068864</v>
      </c>
      <c r="H10" s="22">
        <v>34.477871999999998</v>
      </c>
      <c r="I10" s="22">
        <v>64.569901000000002</v>
      </c>
      <c r="J10" s="22">
        <v>0.523559</v>
      </c>
    </row>
    <row r="11" spans="1:10">
      <c r="B11" s="706"/>
      <c r="C11" s="701" t="s">
        <v>5628</v>
      </c>
      <c r="D11" s="146">
        <v>34.477871999999998</v>
      </c>
      <c r="E11" s="146"/>
      <c r="F11" s="146"/>
      <c r="G11" s="146"/>
      <c r="H11" s="146">
        <v>34.477871999999998</v>
      </c>
      <c r="I11" s="146"/>
      <c r="J11" s="146"/>
    </row>
    <row r="12" spans="1:10">
      <c r="B12" s="706"/>
      <c r="C12" s="701" t="s">
        <v>5620</v>
      </c>
      <c r="D12" s="146">
        <v>8.1623239999999999</v>
      </c>
      <c r="E12" s="146"/>
      <c r="F12" s="146"/>
      <c r="G12" s="146">
        <v>8.1623239999999999</v>
      </c>
      <c r="H12" s="146"/>
      <c r="I12" s="146"/>
      <c r="J12" s="146"/>
    </row>
    <row r="13" spans="1:10">
      <c r="B13" s="706"/>
      <c r="C13" s="701" t="s">
        <v>4716</v>
      </c>
      <c r="D13" s="146">
        <v>72</v>
      </c>
      <c r="E13" s="146"/>
      <c r="F13" s="146"/>
      <c r="G13" s="146">
        <v>6.9065399999999997</v>
      </c>
      <c r="H13" s="146"/>
      <c r="I13" s="146">
        <v>64.569901000000002</v>
      </c>
      <c r="J13" s="146">
        <v>0.523559</v>
      </c>
    </row>
    <row r="14" spans="1:10">
      <c r="B14" s="706" t="s">
        <v>756</v>
      </c>
      <c r="C14" s="701"/>
      <c r="D14" s="22">
        <v>473.48215899999997</v>
      </c>
      <c r="E14" s="22">
        <v>220.27904699999999</v>
      </c>
      <c r="F14" s="22">
        <v>253.16049799999999</v>
      </c>
      <c r="G14" s="22"/>
      <c r="H14" s="22"/>
      <c r="I14" s="22"/>
      <c r="J14" s="22">
        <v>4.2613999999999999E-2</v>
      </c>
    </row>
    <row r="15" spans="1:10">
      <c r="B15" s="706"/>
      <c r="C15" s="701" t="s">
        <v>5575</v>
      </c>
      <c r="D15" s="146">
        <v>473.48215899999997</v>
      </c>
      <c r="E15" s="146">
        <v>220.27904699999999</v>
      </c>
      <c r="F15" s="146">
        <v>253.16049799999999</v>
      </c>
      <c r="G15" s="146"/>
      <c r="H15" s="146"/>
      <c r="I15" s="146"/>
      <c r="J15" s="146">
        <v>4.2613999999999999E-2</v>
      </c>
    </row>
    <row r="16" spans="1:10">
      <c r="B16" s="841" t="s">
        <v>56</v>
      </c>
      <c r="C16" s="841"/>
      <c r="D16" s="19">
        <v>623.88633099999993</v>
      </c>
      <c r="E16" s="19">
        <v>236.031893</v>
      </c>
      <c r="F16" s="19">
        <v>253.16049799999999</v>
      </c>
      <c r="G16" s="19">
        <v>35.079993999999999</v>
      </c>
      <c r="H16" s="19">
        <v>34.477871999999998</v>
      </c>
      <c r="I16" s="19">
        <v>64.569901000000002</v>
      </c>
      <c r="J16" s="19">
        <v>0.56617300000000004</v>
      </c>
    </row>
    <row r="17" spans="2:10">
      <c r="B17" s="41" t="s">
        <v>2806</v>
      </c>
      <c r="C17" s="41"/>
      <c r="D17" s="41"/>
      <c r="E17" s="41"/>
      <c r="F17" s="41"/>
      <c r="G17" s="41"/>
      <c r="H17" s="41"/>
      <c r="I17" s="41"/>
      <c r="J17" s="41"/>
    </row>
    <row r="18" spans="2:10"/>
  </sheetData>
  <mergeCells count="3">
    <mergeCell ref="B4:C4"/>
    <mergeCell ref="B16:C16"/>
    <mergeCell ref="B3:J3"/>
  </mergeCells>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56A06-4373-4DDC-A14F-57945BAC6C6A}">
  <sheetPr codeName="Folha221">
    <tabColor rgb="FF0035BA"/>
  </sheetPr>
  <dimension ref="A1:F24"/>
  <sheetViews>
    <sheetView showGridLines="0" workbookViewId="0">
      <selection activeCell="D5" sqref="D5"/>
    </sheetView>
  </sheetViews>
  <sheetFormatPr baseColWidth="10" defaultColWidth="0" defaultRowHeight="15" zeroHeight="1"/>
  <cols>
    <col min="1" max="1" width="8.6640625" customWidth="1"/>
    <col min="2" max="2" width="46" customWidth="1"/>
    <col min="3" max="3" width="11.83203125" customWidth="1"/>
    <col min="4" max="4" width="59.5" customWidth="1"/>
    <col min="5" max="6" width="0" hidden="1" customWidth="1"/>
    <col min="7" max="16384" width="8.6640625" hidden="1"/>
  </cols>
  <sheetData>
    <row r="1" spans="1:6" ht="100" customHeight="1">
      <c r="A1" s="20" t="s">
        <v>50</v>
      </c>
    </row>
    <row r="2" spans="1:6" ht="31.5" customHeight="1">
      <c r="A2" s="9"/>
      <c r="B2" s="781" t="s">
        <v>5746</v>
      </c>
      <c r="C2" s="781"/>
      <c r="D2" s="9"/>
    </row>
    <row r="3" spans="1:6">
      <c r="A3" s="10"/>
      <c r="B3" s="790" t="s">
        <v>51</v>
      </c>
      <c r="C3" s="790"/>
      <c r="D3" s="10"/>
      <c r="E3" s="10"/>
      <c r="F3" s="10"/>
    </row>
    <row r="4" spans="1:6" ht="30" customHeight="1">
      <c r="B4" s="11" t="s">
        <v>3857</v>
      </c>
      <c r="C4" s="11" t="s">
        <v>5629</v>
      </c>
    </row>
    <row r="5" spans="1:6">
      <c r="B5" s="21" t="s">
        <v>3558</v>
      </c>
      <c r="C5" s="22">
        <v>51.435768999999709</v>
      </c>
    </row>
    <row r="6" spans="1:6">
      <c r="B6" s="162" t="s">
        <v>5630</v>
      </c>
      <c r="C6" s="146">
        <v>0</v>
      </c>
    </row>
    <row r="7" spans="1:6">
      <c r="B7" s="162" t="s">
        <v>3231</v>
      </c>
      <c r="C7" s="146">
        <v>51.435768999999709</v>
      </c>
    </row>
    <row r="8" spans="1:6">
      <c r="B8" s="52" t="s">
        <v>4261</v>
      </c>
      <c r="C8" s="146">
        <v>294.79741599999943</v>
      </c>
    </row>
    <row r="9" spans="1:6">
      <c r="B9" s="52" t="s">
        <v>429</v>
      </c>
      <c r="C9" s="146">
        <v>346.9502709999997</v>
      </c>
    </row>
    <row r="10" spans="1:6">
      <c r="B10" s="162" t="s">
        <v>5631</v>
      </c>
      <c r="C10" s="146">
        <v>20.392484999999851</v>
      </c>
    </row>
    <row r="11" spans="1:6">
      <c r="B11" s="162" t="s">
        <v>72</v>
      </c>
      <c r="C11" s="146">
        <v>326.55778599999985</v>
      </c>
    </row>
    <row r="12" spans="1:6">
      <c r="B12" s="52" t="s">
        <v>395</v>
      </c>
      <c r="C12" s="146">
        <v>813.77478999999948</v>
      </c>
    </row>
    <row r="13" spans="1:6">
      <c r="B13" s="52" t="s">
        <v>3071</v>
      </c>
      <c r="C13" s="146">
        <v>-33.462652999999989</v>
      </c>
    </row>
    <row r="14" spans="1:6">
      <c r="B14" s="52" t="s">
        <v>3234</v>
      </c>
      <c r="C14" s="146">
        <v>3505.8887179999997</v>
      </c>
    </row>
    <row r="15" spans="1:6">
      <c r="B15" s="162" t="s">
        <v>5631</v>
      </c>
      <c r="C15" s="146">
        <v>-10.469694</v>
      </c>
    </row>
    <row r="16" spans="1:6">
      <c r="B16" s="162" t="s">
        <v>72</v>
      </c>
      <c r="C16" s="146">
        <v>3516.3584119999996</v>
      </c>
    </row>
    <row r="17" spans="2:3">
      <c r="B17" s="52" t="s">
        <v>401</v>
      </c>
      <c r="C17" s="146">
        <v>-0.88603100000000268</v>
      </c>
    </row>
    <row r="18" spans="2:3">
      <c r="B18" s="21" t="s">
        <v>3997</v>
      </c>
      <c r="C18" s="22">
        <v>4978.498279999998</v>
      </c>
    </row>
    <row r="19" spans="2:3">
      <c r="B19" s="52" t="s">
        <v>3977</v>
      </c>
      <c r="C19" s="146">
        <v>135.45063500000015</v>
      </c>
    </row>
    <row r="20" spans="2:3">
      <c r="B20" s="52" t="s">
        <v>3978</v>
      </c>
      <c r="C20" s="146">
        <v>2.3260780000127852</v>
      </c>
    </row>
    <row r="21" spans="2:3">
      <c r="B21" s="52" t="s">
        <v>5632</v>
      </c>
      <c r="C21" s="146">
        <v>5693.3340589999998</v>
      </c>
    </row>
    <row r="22" spans="2:3">
      <c r="B22" s="13" t="s">
        <v>5633</v>
      </c>
      <c r="C22" s="19">
        <v>10809.609052000011</v>
      </c>
    </row>
    <row r="23" spans="2:3" ht="84.75" customHeight="1">
      <c r="B23" s="763" t="s">
        <v>5747</v>
      </c>
      <c r="C23" s="815"/>
    </row>
    <row r="24" spans="2:3"/>
  </sheetData>
  <mergeCells count="3">
    <mergeCell ref="B23:C23"/>
    <mergeCell ref="B3:C3"/>
    <mergeCell ref="B2:C2"/>
  </mergeCells>
  <pageMargins left="0.7" right="0.7" top="0.75" bottom="0.75" header="0.3" footer="0.3"/>
  <pageSetup paperSize="9"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A0B8-2D1D-4B0A-AA8E-5D145F97A476}">
  <sheetPr codeName="Folha3">
    <tabColor rgb="FF001854"/>
  </sheetPr>
  <dimension ref="A1:A5"/>
  <sheetViews>
    <sheetView showGridLines="0" workbookViewId="0">
      <selection activeCell="A5" sqref="A5"/>
    </sheetView>
  </sheetViews>
  <sheetFormatPr baseColWidth="10" defaultColWidth="0" defaultRowHeight="15" customHeight="1" zeroHeight="1"/>
  <cols>
    <col min="1" max="1" width="103.6640625" customWidth="1"/>
    <col min="2" max="16384" width="9.1640625" hidden="1"/>
  </cols>
  <sheetData>
    <row r="1" spans="1:1"/>
    <row r="2" spans="1:1"/>
    <row r="3" spans="1:1"/>
    <row r="4" spans="1:1"/>
    <row r="5" spans="1:1" ht="200" customHeight="1">
      <c r="A5" s="7" t="s">
        <v>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A37B-6A42-4970-B5A6-83D6853C33C5}">
  <sheetPr codeName="Folha222">
    <tabColor rgb="FF0035BA"/>
  </sheetPr>
  <dimension ref="A1:F18"/>
  <sheetViews>
    <sheetView showGridLines="0" workbookViewId="0">
      <selection activeCell="D4" sqref="D4"/>
    </sheetView>
  </sheetViews>
  <sheetFormatPr baseColWidth="10" defaultColWidth="0" defaultRowHeight="15" zeroHeight="1"/>
  <cols>
    <col min="1" max="1" width="8.6640625" customWidth="1"/>
    <col min="2" max="2" width="52.5" customWidth="1"/>
    <col min="3" max="3" width="8.6640625" customWidth="1"/>
    <col min="4" max="4" width="61.6640625" customWidth="1"/>
    <col min="5" max="6" width="0" hidden="1" customWidth="1"/>
    <col min="7" max="16384" width="8.6640625" hidden="1"/>
  </cols>
  <sheetData>
    <row r="1" spans="1:6" ht="100" customHeight="1">
      <c r="A1" s="20" t="s">
        <v>50</v>
      </c>
    </row>
    <row r="2" spans="1:6" ht="35.25" customHeight="1">
      <c r="A2" s="9"/>
      <c r="B2" s="57" t="s">
        <v>5748</v>
      </c>
      <c r="C2" s="57"/>
      <c r="D2" s="57"/>
    </row>
    <row r="3" spans="1:6">
      <c r="A3" s="10"/>
      <c r="B3" s="790" t="s">
        <v>51</v>
      </c>
      <c r="C3" s="790"/>
      <c r="D3" s="10"/>
      <c r="E3" s="10"/>
      <c r="F3" s="10"/>
    </row>
    <row r="4" spans="1:6" ht="20" customHeight="1">
      <c r="B4" s="11" t="s">
        <v>2223</v>
      </c>
      <c r="C4" s="11" t="s">
        <v>83</v>
      </c>
    </row>
    <row r="5" spans="1:6">
      <c r="B5" s="46" t="s">
        <v>5634</v>
      </c>
      <c r="C5" s="146">
        <v>1071.9000000000001</v>
      </c>
    </row>
    <row r="6" spans="1:6">
      <c r="B6" s="46" t="s">
        <v>4872</v>
      </c>
      <c r="C6" s="146">
        <v>577.5</v>
      </c>
    </row>
    <row r="7" spans="1:6">
      <c r="B7" s="46" t="s">
        <v>5635</v>
      </c>
      <c r="C7" s="146">
        <v>394.7</v>
      </c>
    </row>
    <row r="8" spans="1:6">
      <c r="B8" s="46" t="s">
        <v>4868</v>
      </c>
      <c r="C8" s="146">
        <v>233.1</v>
      </c>
    </row>
    <row r="9" spans="1:6">
      <c r="B9" s="46" t="s">
        <v>5636</v>
      </c>
      <c r="C9" s="146">
        <v>136.1</v>
      </c>
    </row>
    <row r="10" spans="1:6">
      <c r="B10" s="46" t="s">
        <v>5637</v>
      </c>
      <c r="C10" s="146">
        <v>133.69999999999999</v>
      </c>
    </row>
    <row r="11" spans="1:6">
      <c r="B11" s="46" t="s">
        <v>5638</v>
      </c>
      <c r="C11" s="146">
        <v>119.2</v>
      </c>
    </row>
    <row r="12" spans="1:6">
      <c r="B12" s="46" t="s">
        <v>4556</v>
      </c>
      <c r="C12" s="146">
        <v>106.6</v>
      </c>
    </row>
    <row r="13" spans="1:6">
      <c r="B13" s="46" t="s">
        <v>5639</v>
      </c>
      <c r="C13" s="146">
        <v>99.3</v>
      </c>
    </row>
    <row r="14" spans="1:6">
      <c r="B14" s="46" t="s">
        <v>5640</v>
      </c>
      <c r="C14" s="146">
        <v>97.4</v>
      </c>
    </row>
    <row r="15" spans="1:6">
      <c r="B15" s="46" t="s">
        <v>3197</v>
      </c>
      <c r="C15" s="146">
        <v>93.4</v>
      </c>
    </row>
    <row r="16" spans="1:6">
      <c r="B16" s="46" t="s">
        <v>609</v>
      </c>
      <c r="C16" s="146">
        <v>92</v>
      </c>
    </row>
    <row r="17" spans="2:3">
      <c r="B17" s="41" t="s">
        <v>2806</v>
      </c>
      <c r="C17" s="41"/>
    </row>
    <row r="18" spans="2:3"/>
  </sheetData>
  <mergeCells count="1">
    <mergeCell ref="B3:C3"/>
  </mergeCells>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A5B7-68D6-4AE1-9830-B15BD61DD9EA}">
  <sheetPr codeName="Folha223">
    <tabColor rgb="FF0035BA"/>
  </sheetPr>
  <dimension ref="A1:F39"/>
  <sheetViews>
    <sheetView showGridLines="0" workbookViewId="0">
      <selection activeCell="E15" sqref="E15"/>
    </sheetView>
  </sheetViews>
  <sheetFormatPr baseColWidth="10" defaultColWidth="0" defaultRowHeight="15" zeroHeight="1"/>
  <cols>
    <col min="1" max="1" width="9.1640625" customWidth="1"/>
    <col min="2" max="2" width="7.6640625" customWidth="1"/>
    <col min="3" max="3" width="64" bestFit="1" customWidth="1"/>
    <col min="4" max="4" width="9.1640625" customWidth="1"/>
    <col min="5" max="5" width="24" bestFit="1" customWidth="1"/>
    <col min="6" max="6" width="9.1640625" customWidth="1"/>
    <col min="7" max="16384" width="9.1640625" hidden="1"/>
  </cols>
  <sheetData>
    <row r="1" spans="1:6" ht="100" customHeight="1">
      <c r="A1" s="20" t="s">
        <v>50</v>
      </c>
    </row>
    <row r="2" spans="1:6" ht="16">
      <c r="A2" s="9"/>
      <c r="B2" s="9" t="s">
        <v>5749</v>
      </c>
      <c r="C2" s="9"/>
      <c r="D2" s="9"/>
    </row>
    <row r="3" spans="1:6">
      <c r="A3" s="10"/>
      <c r="B3" s="790" t="s">
        <v>51</v>
      </c>
      <c r="C3" s="790"/>
      <c r="D3" s="790"/>
      <c r="E3" s="790"/>
      <c r="F3" s="10"/>
    </row>
    <row r="4" spans="1:6" ht="20" customHeight="1">
      <c r="B4" s="797" t="s">
        <v>5584</v>
      </c>
      <c r="C4" s="797"/>
      <c r="D4" s="692" t="s">
        <v>83</v>
      </c>
      <c r="E4" s="11" t="s">
        <v>3857</v>
      </c>
    </row>
    <row r="5" spans="1:6">
      <c r="B5" s="21" t="s">
        <v>4519</v>
      </c>
      <c r="C5" s="75"/>
      <c r="D5" s="146"/>
      <c r="E5" s="693"/>
    </row>
    <row r="6" spans="1:6">
      <c r="B6" s="487"/>
      <c r="C6" s="694" t="s">
        <v>3577</v>
      </c>
      <c r="D6" s="146">
        <v>205.6</v>
      </c>
      <c r="E6" s="693" t="s">
        <v>428</v>
      </c>
    </row>
    <row r="7" spans="1:6">
      <c r="B7" s="21" t="s">
        <v>5553</v>
      </c>
      <c r="C7" s="75"/>
      <c r="D7" s="146"/>
      <c r="E7" s="693"/>
    </row>
    <row r="8" spans="1:6">
      <c r="B8" s="487"/>
      <c r="C8" s="695" t="s">
        <v>5585</v>
      </c>
      <c r="D8" s="146">
        <v>-99.2</v>
      </c>
      <c r="E8" s="693" t="s">
        <v>428</v>
      </c>
    </row>
    <row r="9" spans="1:6">
      <c r="B9" s="487"/>
      <c r="C9" s="695" t="s">
        <v>3197</v>
      </c>
      <c r="D9" s="146">
        <v>129.9</v>
      </c>
      <c r="E9" s="693" t="s">
        <v>1164</v>
      </c>
    </row>
    <row r="10" spans="1:6">
      <c r="B10" s="21" t="s">
        <v>5559</v>
      </c>
      <c r="C10" s="75"/>
      <c r="D10" s="146"/>
      <c r="E10" s="693"/>
    </row>
    <row r="11" spans="1:6">
      <c r="B11" s="487"/>
      <c r="C11" s="694" t="s">
        <v>5586</v>
      </c>
      <c r="D11" s="146">
        <v>5100</v>
      </c>
      <c r="E11" s="693" t="s">
        <v>4442</v>
      </c>
    </row>
    <row r="12" spans="1:6">
      <c r="B12" s="487"/>
      <c r="C12" s="694" t="s">
        <v>5587</v>
      </c>
      <c r="D12" s="146">
        <v>-870.7</v>
      </c>
      <c r="E12" s="693" t="s">
        <v>4441</v>
      </c>
    </row>
    <row r="13" spans="1:6">
      <c r="B13" s="112"/>
      <c r="C13" s="696" t="s">
        <v>5588</v>
      </c>
      <c r="D13" s="146">
        <v>-431.6</v>
      </c>
      <c r="E13" s="693" t="s">
        <v>4441</v>
      </c>
    </row>
    <row r="14" spans="1:6">
      <c r="B14" s="487"/>
      <c r="C14" s="842" t="s">
        <v>515</v>
      </c>
      <c r="D14" s="146">
        <v>350.7</v>
      </c>
      <c r="E14" s="693" t="s">
        <v>4441</v>
      </c>
    </row>
    <row r="15" spans="1:6">
      <c r="B15" s="487"/>
      <c r="C15" s="842"/>
      <c r="D15" s="146">
        <v>130</v>
      </c>
      <c r="E15" s="693" t="s">
        <v>4442</v>
      </c>
    </row>
    <row r="16" spans="1:6">
      <c r="B16" s="697" t="s">
        <v>5567</v>
      </c>
      <c r="C16" s="695"/>
      <c r="D16" s="146"/>
      <c r="E16" s="693"/>
    </row>
    <row r="17" spans="2:5">
      <c r="B17" s="487"/>
      <c r="C17" s="843" t="s">
        <v>5589</v>
      </c>
      <c r="D17" s="146">
        <v>148.84774999999999</v>
      </c>
      <c r="E17" s="693" t="s">
        <v>5542</v>
      </c>
    </row>
    <row r="18" spans="2:5">
      <c r="B18" s="112"/>
      <c r="C18" s="843"/>
      <c r="D18" s="146">
        <v>221.2</v>
      </c>
      <c r="E18" s="693" t="s">
        <v>3874</v>
      </c>
    </row>
    <row r="19" spans="2:5">
      <c r="B19" s="487"/>
      <c r="C19" s="843"/>
      <c r="D19" s="146">
        <v>311.39999999999998</v>
      </c>
      <c r="E19" s="693" t="s">
        <v>1164</v>
      </c>
    </row>
    <row r="20" spans="2:5">
      <c r="B20" s="487"/>
      <c r="C20" s="695" t="s">
        <v>5590</v>
      </c>
      <c r="D20" s="146">
        <v>-124.9</v>
      </c>
      <c r="E20" s="693" t="s">
        <v>428</v>
      </c>
    </row>
    <row r="21" spans="2:5">
      <c r="B21" s="21" t="s">
        <v>5571</v>
      </c>
      <c r="C21" s="75"/>
      <c r="D21" s="146"/>
      <c r="E21" s="693"/>
    </row>
    <row r="22" spans="2:5">
      <c r="B22" s="487"/>
      <c r="C22" s="695" t="s">
        <v>5585</v>
      </c>
      <c r="D22" s="146">
        <v>864.09101099999998</v>
      </c>
      <c r="E22" s="693" t="s">
        <v>429</v>
      </c>
    </row>
    <row r="23" spans="2:5">
      <c r="B23" s="487"/>
      <c r="C23" s="842" t="s">
        <v>5591</v>
      </c>
      <c r="D23" s="146">
        <v>336.21861799999999</v>
      </c>
      <c r="E23" s="693" t="s">
        <v>429</v>
      </c>
    </row>
    <row r="24" spans="2:5">
      <c r="B24" s="112"/>
      <c r="C24" s="842"/>
      <c r="D24" s="146">
        <v>3175.7856059999999</v>
      </c>
      <c r="E24" s="693" t="s">
        <v>4441</v>
      </c>
    </row>
    <row r="25" spans="2:5">
      <c r="B25" s="697" t="s">
        <v>5574</v>
      </c>
      <c r="C25" s="694"/>
      <c r="D25" s="146"/>
      <c r="E25" s="693"/>
    </row>
    <row r="26" spans="2:5">
      <c r="B26" s="112"/>
      <c r="C26" s="843" t="s">
        <v>5575</v>
      </c>
      <c r="D26" s="146">
        <v>248.3</v>
      </c>
      <c r="E26" s="693" t="s">
        <v>5542</v>
      </c>
    </row>
    <row r="27" spans="2:5">
      <c r="B27" s="487"/>
      <c r="C27" s="843"/>
      <c r="D27" s="146">
        <v>1053.8569749999999</v>
      </c>
      <c r="E27" s="693" t="s">
        <v>3874</v>
      </c>
    </row>
    <row r="28" spans="2:5">
      <c r="B28" s="487"/>
      <c r="C28" s="843"/>
      <c r="D28" s="146">
        <v>-105.9</v>
      </c>
      <c r="E28" s="693" t="s">
        <v>428</v>
      </c>
    </row>
    <row r="29" spans="2:5">
      <c r="B29" s="21" t="s">
        <v>5577</v>
      </c>
      <c r="C29" s="75"/>
      <c r="D29" s="146"/>
      <c r="E29" s="693"/>
    </row>
    <row r="30" spans="2:5">
      <c r="B30" s="487"/>
      <c r="C30" s="695" t="s">
        <v>3575</v>
      </c>
      <c r="D30" s="146">
        <v>175.05692999999999</v>
      </c>
      <c r="E30" s="693" t="s">
        <v>429</v>
      </c>
    </row>
    <row r="31" spans="2:5">
      <c r="B31" s="487"/>
      <c r="C31" s="842" t="s">
        <v>955</v>
      </c>
      <c r="D31" s="146">
        <v>142.69999999999999</v>
      </c>
      <c r="E31" s="693" t="s">
        <v>1164</v>
      </c>
    </row>
    <row r="32" spans="2:5">
      <c r="B32" s="112"/>
      <c r="C32" s="842"/>
      <c r="D32" s="146">
        <v>222</v>
      </c>
      <c r="E32" s="693" t="s">
        <v>4442</v>
      </c>
    </row>
    <row r="33" spans="2:5">
      <c r="B33" s="112" t="s">
        <v>5578</v>
      </c>
      <c r="C33" s="698"/>
      <c r="D33" s="146"/>
      <c r="E33" s="693"/>
    </row>
    <row r="34" spans="2:5">
      <c r="B34" s="112"/>
      <c r="C34" s="696" t="s">
        <v>5592</v>
      </c>
      <c r="D34" s="146">
        <v>195.8</v>
      </c>
      <c r="E34" s="693" t="s">
        <v>4442</v>
      </c>
    </row>
    <row r="35" spans="2:5">
      <c r="B35" s="112" t="s">
        <v>5582</v>
      </c>
      <c r="C35" s="698"/>
      <c r="D35" s="146"/>
      <c r="E35" s="693"/>
    </row>
    <row r="36" spans="2:5">
      <c r="B36" s="112"/>
      <c r="C36" s="696" t="s">
        <v>5583</v>
      </c>
      <c r="D36" s="146">
        <v>168.5</v>
      </c>
      <c r="E36" s="693" t="s">
        <v>4320</v>
      </c>
    </row>
    <row r="37" spans="2:5">
      <c r="B37" s="487"/>
      <c r="C37" s="699" t="s">
        <v>3575</v>
      </c>
      <c r="D37" s="146">
        <v>2052.1780979999999</v>
      </c>
      <c r="E37" s="693" t="s">
        <v>429</v>
      </c>
    </row>
    <row r="38" spans="2:5" ht="51" customHeight="1">
      <c r="B38" s="763" t="s">
        <v>5750</v>
      </c>
      <c r="C38" s="763"/>
      <c r="D38" s="763"/>
      <c r="E38" s="763"/>
    </row>
    <row r="39" spans="2:5"/>
  </sheetData>
  <mergeCells count="8">
    <mergeCell ref="B3:E3"/>
    <mergeCell ref="B38:E38"/>
    <mergeCell ref="B4:C4"/>
    <mergeCell ref="C14:C15"/>
    <mergeCell ref="C17:C19"/>
    <mergeCell ref="C23:C24"/>
    <mergeCell ref="C26:C28"/>
    <mergeCell ref="C31:C32"/>
  </mergeCells>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EA5-3A3D-4B9E-8484-ECD6848C2205}">
  <sheetPr codeName="Folha224">
    <tabColor rgb="FF0035BA"/>
  </sheetPr>
  <dimension ref="A1:N22"/>
  <sheetViews>
    <sheetView showGridLines="0" workbookViewId="0">
      <selection activeCell="B3" sqref="B3:M3"/>
    </sheetView>
  </sheetViews>
  <sheetFormatPr baseColWidth="10" defaultColWidth="0" defaultRowHeight="15" zeroHeight="1"/>
  <cols>
    <col min="1" max="1" width="9.1640625" customWidth="1"/>
    <col min="2" max="2" width="47.5" customWidth="1"/>
    <col min="3" max="5" width="11.5" customWidth="1"/>
    <col min="6" max="6" width="12.33203125" customWidth="1"/>
    <col min="7" max="7" width="2.5" customWidth="1"/>
    <col min="8" max="10" width="11.5" customWidth="1"/>
    <col min="11" max="11" width="12.33203125" customWidth="1"/>
    <col min="12" max="12" width="2.5" customWidth="1"/>
    <col min="13" max="13" width="12.33203125" customWidth="1"/>
    <col min="14" max="14" width="9.1640625" customWidth="1"/>
    <col min="15" max="16384" width="9.1640625" hidden="1"/>
  </cols>
  <sheetData>
    <row r="1" spans="1:13" ht="100" customHeight="1">
      <c r="A1" s="20" t="s">
        <v>50</v>
      </c>
    </row>
    <row r="2" spans="1:13" ht="16">
      <c r="A2" s="9"/>
      <c r="B2" s="9" t="s">
        <v>5751</v>
      </c>
      <c r="C2" s="9"/>
      <c r="D2" s="9"/>
    </row>
    <row r="3" spans="1:13">
      <c r="A3" s="10"/>
      <c r="B3" s="750" t="s">
        <v>51</v>
      </c>
      <c r="C3" s="750"/>
      <c r="D3" s="750"/>
      <c r="E3" s="750"/>
      <c r="F3" s="750"/>
      <c r="G3" s="750"/>
      <c r="H3" s="750"/>
      <c r="I3" s="750"/>
      <c r="J3" s="750"/>
      <c r="K3" s="750"/>
      <c r="L3" s="750"/>
      <c r="M3" s="750"/>
    </row>
    <row r="4" spans="1:13" ht="20" customHeight="1">
      <c r="B4" s="797" t="s">
        <v>5469</v>
      </c>
      <c r="C4" s="797" t="s">
        <v>5470</v>
      </c>
      <c r="D4" s="797"/>
      <c r="E4" s="797"/>
      <c r="F4" s="797" t="s">
        <v>5471</v>
      </c>
      <c r="H4" s="797" t="s">
        <v>5472</v>
      </c>
      <c r="I4" s="797"/>
      <c r="J4" s="797"/>
      <c r="K4" s="797" t="s">
        <v>5473</v>
      </c>
      <c r="M4" s="797" t="s">
        <v>5474</v>
      </c>
    </row>
    <row r="5" spans="1:13" ht="30" customHeight="1">
      <c r="B5" s="797"/>
      <c r="C5" s="11" t="s">
        <v>5475</v>
      </c>
      <c r="D5" s="11" t="s">
        <v>5476</v>
      </c>
      <c r="E5" s="11" t="s">
        <v>5477</v>
      </c>
      <c r="F5" s="797"/>
      <c r="H5" s="11" t="s">
        <v>5478</v>
      </c>
      <c r="I5" s="11" t="s">
        <v>5479</v>
      </c>
      <c r="J5" s="11" t="s">
        <v>5480</v>
      </c>
      <c r="K5" s="797"/>
      <c r="M5" s="797"/>
    </row>
    <row r="6" spans="1:13">
      <c r="B6" s="43" t="s">
        <v>5481</v>
      </c>
      <c r="C6" s="146">
        <v>0.121527</v>
      </c>
      <c r="D6" s="146">
        <v>0</v>
      </c>
      <c r="E6" s="146">
        <v>0.118802</v>
      </c>
      <c r="F6" s="146">
        <v>2.7249999999999913E-3</v>
      </c>
      <c r="G6" s="653"/>
      <c r="H6" s="654"/>
      <c r="I6" s="146"/>
      <c r="J6" s="146"/>
      <c r="K6" s="146">
        <v>0</v>
      </c>
      <c r="L6" s="655"/>
      <c r="M6" s="654">
        <v>110.510842</v>
      </c>
    </row>
    <row r="7" spans="1:13">
      <c r="B7" s="43" t="s">
        <v>3874</v>
      </c>
      <c r="C7" s="146">
        <v>874.307999</v>
      </c>
      <c r="D7" s="146">
        <v>21.45631775</v>
      </c>
      <c r="E7" s="146">
        <v>370.6530631</v>
      </c>
      <c r="F7" s="146">
        <v>525.11125364999998</v>
      </c>
      <c r="G7" s="653"/>
      <c r="H7" s="654"/>
      <c r="I7" s="146"/>
      <c r="J7" s="146"/>
      <c r="K7" s="146">
        <v>0</v>
      </c>
      <c r="L7" s="655"/>
      <c r="M7" s="654">
        <v>471.48033800000002</v>
      </c>
    </row>
    <row r="8" spans="1:13">
      <c r="B8" s="43" t="s">
        <v>3464</v>
      </c>
      <c r="C8" s="146">
        <v>0.21562500000000001</v>
      </c>
      <c r="D8" s="24">
        <v>0.21562500000000001</v>
      </c>
      <c r="E8" s="24">
        <v>0</v>
      </c>
      <c r="F8" s="146">
        <v>0.43125000000000002</v>
      </c>
      <c r="G8" s="653"/>
      <c r="H8" s="654"/>
      <c r="I8" s="146"/>
      <c r="J8" s="146"/>
      <c r="K8" s="146">
        <v>0</v>
      </c>
      <c r="L8" s="655"/>
      <c r="M8" s="654">
        <v>1.037801</v>
      </c>
    </row>
    <row r="9" spans="1:13">
      <c r="B9" s="43" t="s">
        <v>4312</v>
      </c>
      <c r="C9" s="146">
        <v>8.9155800000000003</v>
      </c>
      <c r="D9" s="146">
        <v>0</v>
      </c>
      <c r="E9" s="146">
        <v>0.52400500000000005</v>
      </c>
      <c r="F9" s="146">
        <v>8.3915749999999996</v>
      </c>
      <c r="G9" s="653"/>
      <c r="H9" s="654"/>
      <c r="I9" s="146"/>
      <c r="J9" s="146"/>
      <c r="K9" s="146">
        <v>0</v>
      </c>
      <c r="L9" s="655"/>
      <c r="M9" s="654">
        <v>30.623084649999999</v>
      </c>
    </row>
    <row r="10" spans="1:13">
      <c r="B10" s="43" t="s">
        <v>3066</v>
      </c>
      <c r="C10" s="146">
        <v>6.2500000000000003E-3</v>
      </c>
      <c r="D10" s="146">
        <v>0</v>
      </c>
      <c r="E10" s="146">
        <v>6.2500000000000003E-3</v>
      </c>
      <c r="F10" s="146">
        <v>0</v>
      </c>
      <c r="G10" s="653"/>
      <c r="H10" s="654"/>
      <c r="I10" s="146"/>
      <c r="J10" s="146"/>
      <c r="K10" s="146">
        <v>0</v>
      </c>
      <c r="L10" s="655"/>
      <c r="M10" s="654">
        <v>0</v>
      </c>
    </row>
    <row r="11" spans="1:13">
      <c r="B11" s="43" t="s">
        <v>428</v>
      </c>
      <c r="C11" s="146">
        <v>0.19589599999999999</v>
      </c>
      <c r="D11" s="146">
        <v>0</v>
      </c>
      <c r="E11" s="146">
        <v>0.19589599999999999</v>
      </c>
      <c r="F11" s="146">
        <v>0</v>
      </c>
      <c r="G11" s="653"/>
      <c r="H11" s="654">
        <v>322.23806200000001</v>
      </c>
      <c r="I11" s="146">
        <v>1.492138</v>
      </c>
      <c r="J11" s="146">
        <v>197.57840300000001</v>
      </c>
      <c r="K11" s="146">
        <v>126.15179700000002</v>
      </c>
      <c r="L11" s="655"/>
      <c r="M11" s="654">
        <v>0.96104999999999996</v>
      </c>
    </row>
    <row r="12" spans="1:13">
      <c r="B12" s="43" t="s">
        <v>1164</v>
      </c>
      <c r="C12" s="146">
        <v>29.206894999999999</v>
      </c>
      <c r="D12" s="146">
        <v>7.0202210000000003</v>
      </c>
      <c r="E12" s="146">
        <v>20.35023</v>
      </c>
      <c r="F12" s="146">
        <v>15.876886000000002</v>
      </c>
      <c r="G12" s="653"/>
      <c r="H12" s="654"/>
      <c r="I12" s="146"/>
      <c r="J12" s="146"/>
      <c r="K12" s="146">
        <v>0</v>
      </c>
      <c r="L12" s="655"/>
      <c r="M12" s="654">
        <v>12.161918</v>
      </c>
    </row>
    <row r="13" spans="1:13">
      <c r="B13" s="43" t="s">
        <v>3234</v>
      </c>
      <c r="C13" s="146">
        <v>3.4841250000000001</v>
      </c>
      <c r="D13" s="146">
        <v>3.1475</v>
      </c>
      <c r="E13" s="146">
        <v>3.1640350000000002</v>
      </c>
      <c r="F13" s="146">
        <v>3.4675899999999995</v>
      </c>
      <c r="G13" s="653"/>
      <c r="H13" s="654"/>
      <c r="I13" s="146"/>
      <c r="J13" s="146"/>
      <c r="K13" s="146">
        <v>0</v>
      </c>
      <c r="L13" s="655"/>
      <c r="M13" s="654">
        <v>0.61958599999999997</v>
      </c>
    </row>
    <row r="14" spans="1:13">
      <c r="B14" s="43" t="s">
        <v>4000</v>
      </c>
      <c r="C14" s="146"/>
      <c r="D14" s="146"/>
      <c r="E14" s="146"/>
      <c r="F14" s="146">
        <v>0</v>
      </c>
      <c r="G14" s="653"/>
      <c r="H14" s="654"/>
      <c r="I14" s="146"/>
      <c r="J14" s="146"/>
      <c r="K14" s="146">
        <v>0</v>
      </c>
      <c r="L14" s="655"/>
      <c r="M14" s="654"/>
    </row>
    <row r="15" spans="1:13">
      <c r="B15" s="43" t="s">
        <v>789</v>
      </c>
      <c r="C15" s="146"/>
      <c r="D15" s="146"/>
      <c r="E15" s="146"/>
      <c r="F15" s="146">
        <v>0</v>
      </c>
      <c r="G15" s="653"/>
      <c r="H15" s="654"/>
      <c r="I15" s="146"/>
      <c r="J15" s="146"/>
      <c r="K15" s="146">
        <v>0</v>
      </c>
      <c r="L15" s="655"/>
      <c r="M15" s="654"/>
    </row>
    <row r="16" spans="1:13">
      <c r="B16" s="43" t="s">
        <v>790</v>
      </c>
      <c r="C16" s="146"/>
      <c r="D16" s="146"/>
      <c r="E16" s="146"/>
      <c r="F16" s="146">
        <v>0</v>
      </c>
      <c r="G16" s="653"/>
      <c r="H16" s="654"/>
      <c r="I16" s="146"/>
      <c r="J16" s="146"/>
      <c r="K16" s="146">
        <v>0</v>
      </c>
      <c r="L16" s="655"/>
      <c r="M16" s="654"/>
    </row>
    <row r="17" spans="2:13">
      <c r="B17" s="13" t="s">
        <v>739</v>
      </c>
      <c r="C17" s="19">
        <v>916.45389699999998</v>
      </c>
      <c r="D17" s="19">
        <v>31.83966375</v>
      </c>
      <c r="E17" s="19">
        <v>395.01228110000005</v>
      </c>
      <c r="F17" s="19">
        <v>553.28127964999999</v>
      </c>
      <c r="G17" s="656"/>
      <c r="H17" s="19">
        <v>322.23806200000001</v>
      </c>
      <c r="I17" s="19">
        <v>1.492138</v>
      </c>
      <c r="J17" s="19">
        <v>197.57840300000001</v>
      </c>
      <c r="K17" s="19">
        <v>126.15179700000002</v>
      </c>
      <c r="L17" s="657"/>
      <c r="M17" s="19">
        <v>627.39461964999998</v>
      </c>
    </row>
    <row r="18" spans="2:13">
      <c r="B18" s="13" t="s">
        <v>5482</v>
      </c>
      <c r="C18" s="19">
        <v>44.504573999999998</v>
      </c>
      <c r="D18" s="19">
        <v>6.381964</v>
      </c>
      <c r="E18" s="19">
        <v>4.5912800000000002</v>
      </c>
      <c r="F18" s="19">
        <v>46.295258000000004</v>
      </c>
      <c r="G18" s="656"/>
      <c r="H18" s="19">
        <v>5.2369409999999998</v>
      </c>
      <c r="I18" s="19">
        <v>0</v>
      </c>
      <c r="J18" s="19">
        <v>-7.4227000000000001E-2</v>
      </c>
      <c r="K18" s="19">
        <v>5.3111679999999994</v>
      </c>
      <c r="L18" s="657"/>
      <c r="M18" s="19"/>
    </row>
    <row r="19" spans="2:13">
      <c r="B19" s="148" t="s">
        <v>5483</v>
      </c>
      <c r="C19" s="24">
        <v>41.073210000000003</v>
      </c>
      <c r="D19" s="24">
        <v>3.131964</v>
      </c>
      <c r="E19" s="24">
        <v>4.4413999999999998</v>
      </c>
      <c r="F19" s="24">
        <v>39.763773999999998</v>
      </c>
      <c r="G19" s="658"/>
      <c r="H19" s="595">
        <v>5.2369409999999998</v>
      </c>
      <c r="I19" s="24">
        <v>0</v>
      </c>
      <c r="J19" s="24">
        <v>-7.4227000000000001E-2</v>
      </c>
      <c r="K19" s="24">
        <v>5.3111679999999994</v>
      </c>
      <c r="L19" s="659"/>
      <c r="M19" s="595"/>
    </row>
    <row r="20" spans="2:13">
      <c r="B20" s="13" t="s">
        <v>5484</v>
      </c>
      <c r="C20" s="19">
        <v>960.95847100000003</v>
      </c>
      <c r="D20" s="19">
        <v>38.221627749999996</v>
      </c>
      <c r="E20" s="19">
        <v>399.60356110000004</v>
      </c>
      <c r="F20" s="660">
        <v>599.57653764999998</v>
      </c>
      <c r="G20" s="656"/>
      <c r="H20" s="661">
        <v>327.47500300000002</v>
      </c>
      <c r="I20" s="19">
        <v>1.492138</v>
      </c>
      <c r="J20" s="19">
        <v>197.504176</v>
      </c>
      <c r="K20" s="660">
        <v>131.46296500000003</v>
      </c>
      <c r="L20" s="657"/>
      <c r="M20" s="661">
        <v>627.39461964999998</v>
      </c>
    </row>
    <row r="21" spans="2:13" ht="118.5" customHeight="1">
      <c r="B21" s="763" t="s">
        <v>5752</v>
      </c>
      <c r="C21" s="763"/>
      <c r="D21" s="763"/>
      <c r="E21" s="763"/>
      <c r="F21" s="763"/>
      <c r="G21" s="822"/>
      <c r="H21" s="763"/>
      <c r="I21" s="763"/>
      <c r="J21" s="763"/>
      <c r="K21" s="763"/>
      <c r="L21" s="822"/>
      <c r="M21" s="763"/>
    </row>
    <row r="22" spans="2:13"/>
  </sheetData>
  <mergeCells count="7">
    <mergeCell ref="M4:M5"/>
    <mergeCell ref="B21:M21"/>
    <mergeCell ref="B4:B5"/>
    <mergeCell ref="C4:E4"/>
    <mergeCell ref="F4:F5"/>
    <mergeCell ref="H4:J4"/>
    <mergeCell ref="K4:K5"/>
  </mergeCells>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B01EB-3F91-40D4-AAE1-D01216C18930}">
  <sheetPr codeName="Folha100">
    <tabColor rgb="FF0035BA"/>
  </sheetPr>
  <dimension ref="A1:I31"/>
  <sheetViews>
    <sheetView showGridLines="0" workbookViewId="0">
      <selection activeCell="B3" sqref="B3:E3"/>
    </sheetView>
  </sheetViews>
  <sheetFormatPr baseColWidth="10" defaultColWidth="0" defaultRowHeight="14.5" customHeight="1" zeroHeight="1"/>
  <cols>
    <col min="1" max="1" width="7" bestFit="1" customWidth="1"/>
    <col min="2" max="2" width="82.6640625" bestFit="1" customWidth="1"/>
    <col min="3" max="3" width="16.6640625" customWidth="1"/>
    <col min="4" max="5" width="12.5" customWidth="1"/>
    <col min="6" max="6" width="9.83203125" customWidth="1"/>
    <col min="7" max="7" width="9.83203125" hidden="1" customWidth="1"/>
    <col min="8" max="8" width="7.5" hidden="1" customWidth="1"/>
    <col min="9" max="9" width="24.83203125" hidden="1" customWidth="1"/>
    <col min="10" max="16384" width="9.1640625" hidden="1"/>
  </cols>
  <sheetData>
    <row r="1" spans="1:6" ht="100" customHeight="1">
      <c r="A1" s="20" t="s">
        <v>50</v>
      </c>
    </row>
    <row r="2" spans="1:6" ht="16">
      <c r="A2" s="9"/>
      <c r="B2" s="9" t="s">
        <v>5753</v>
      </c>
      <c r="C2" s="9"/>
      <c r="D2" s="9"/>
    </row>
    <row r="3" spans="1:6" ht="15">
      <c r="A3" s="10"/>
      <c r="B3" s="790" t="s">
        <v>2963</v>
      </c>
      <c r="C3" s="790"/>
      <c r="D3" s="790"/>
      <c r="E3" s="790"/>
      <c r="F3" s="10"/>
    </row>
    <row r="4" spans="1:6" ht="20" customHeight="1">
      <c r="B4" s="794" t="s">
        <v>2942</v>
      </c>
      <c r="C4" s="791" t="s">
        <v>2943</v>
      </c>
      <c r="D4" s="792"/>
      <c r="E4" s="793"/>
    </row>
    <row r="5" spans="1:6" ht="30" customHeight="1">
      <c r="B5" s="762"/>
      <c r="C5" s="11" t="s">
        <v>83</v>
      </c>
      <c r="D5" s="11" t="s">
        <v>2944</v>
      </c>
      <c r="E5" s="11" t="s">
        <v>2945</v>
      </c>
    </row>
    <row r="6" spans="1:6" ht="15">
      <c r="B6" s="21" t="s">
        <v>3040</v>
      </c>
      <c r="C6" s="285"/>
      <c r="D6" s="284"/>
      <c r="E6" s="284"/>
    </row>
    <row r="7" spans="1:6" ht="15">
      <c r="B7" s="46" t="s">
        <v>2946</v>
      </c>
      <c r="C7" s="47">
        <v>47386.51</v>
      </c>
      <c r="D7" s="284">
        <v>45291</v>
      </c>
      <c r="E7" s="284">
        <v>45323</v>
      </c>
    </row>
    <row r="8" spans="1:6" ht="15">
      <c r="B8" s="46" t="s">
        <v>2947</v>
      </c>
      <c r="C8" s="47">
        <v>585203957</v>
      </c>
      <c r="D8" s="284">
        <v>45291</v>
      </c>
      <c r="E8" s="284">
        <v>45327</v>
      </c>
    </row>
    <row r="9" spans="1:6" ht="15">
      <c r="B9" s="21" t="s">
        <v>2948</v>
      </c>
      <c r="C9" s="285"/>
      <c r="D9" s="284"/>
      <c r="E9" s="284"/>
    </row>
    <row r="10" spans="1:6" ht="15">
      <c r="B10" s="46" t="s">
        <v>2949</v>
      </c>
      <c r="C10" s="47">
        <v>1695971.48</v>
      </c>
      <c r="D10" s="284">
        <v>45291</v>
      </c>
      <c r="E10" s="284">
        <v>45406</v>
      </c>
    </row>
    <row r="11" spans="1:6" ht="15">
      <c r="A11" s="10"/>
      <c r="B11" s="21" t="s">
        <v>3041</v>
      </c>
      <c r="C11" s="285"/>
      <c r="D11" s="284"/>
      <c r="E11" s="284"/>
    </row>
    <row r="12" spans="1:6" ht="15">
      <c r="B12" s="46" t="s">
        <v>2950</v>
      </c>
      <c r="C12" s="47">
        <v>953861.18</v>
      </c>
      <c r="D12" s="284">
        <v>45291</v>
      </c>
      <c r="E12" s="284">
        <v>45405</v>
      </c>
    </row>
    <row r="13" spans="1:6" ht="14.5" customHeight="1">
      <c r="B13" s="46" t="s">
        <v>5417</v>
      </c>
      <c r="C13" s="47">
        <v>2305.2600000000002</v>
      </c>
      <c r="D13" s="284">
        <v>45291</v>
      </c>
      <c r="E13" s="284">
        <v>45405</v>
      </c>
    </row>
    <row r="14" spans="1:6" ht="14.5" customHeight="1">
      <c r="B14" s="46" t="s">
        <v>2951</v>
      </c>
      <c r="C14" s="47">
        <v>638.59</v>
      </c>
      <c r="D14" s="284">
        <v>45291</v>
      </c>
      <c r="E14" s="284">
        <v>45405</v>
      </c>
    </row>
    <row r="15" spans="1:6" ht="14.5" customHeight="1">
      <c r="B15" s="46" t="s">
        <v>2952</v>
      </c>
      <c r="C15" s="47">
        <v>80000</v>
      </c>
      <c r="D15" s="284">
        <v>45291</v>
      </c>
      <c r="E15" s="284">
        <v>45405</v>
      </c>
    </row>
    <row r="16" spans="1:6" ht="14.5" customHeight="1">
      <c r="B16" s="46"/>
      <c r="C16" s="286">
        <v>1036805.03</v>
      </c>
      <c r="D16" s="284"/>
      <c r="E16" s="284"/>
    </row>
    <row r="17" spans="2:5" ht="14.5" customHeight="1">
      <c r="B17" s="21" t="s">
        <v>2953</v>
      </c>
      <c r="C17" s="287"/>
      <c r="D17" s="284"/>
      <c r="E17" s="284"/>
    </row>
    <row r="18" spans="2:5" ht="14.5" customHeight="1">
      <c r="B18" s="46" t="s">
        <v>2954</v>
      </c>
      <c r="C18" s="47">
        <v>53662802457.68</v>
      </c>
      <c r="D18" s="284"/>
      <c r="E18" s="284"/>
    </row>
    <row r="19" spans="2:5" ht="14.5" customHeight="1">
      <c r="B19" s="46" t="s">
        <v>2955</v>
      </c>
      <c r="C19" s="47">
        <v>11358474350.379999</v>
      </c>
      <c r="D19" s="284">
        <v>45289</v>
      </c>
      <c r="E19" s="284" t="s">
        <v>2956</v>
      </c>
    </row>
    <row r="20" spans="2:5" ht="14.5" customHeight="1">
      <c r="B20" s="46" t="s">
        <v>2957</v>
      </c>
      <c r="C20" s="47">
        <v>14634998606.17</v>
      </c>
      <c r="D20" s="284">
        <v>45289</v>
      </c>
      <c r="E20" s="284" t="s">
        <v>2958</v>
      </c>
    </row>
    <row r="21" spans="2:5" ht="14.5" customHeight="1">
      <c r="B21" s="46" t="s">
        <v>2959</v>
      </c>
      <c r="C21" s="47">
        <v>-38208283.299999997</v>
      </c>
      <c r="D21" s="284">
        <v>45289</v>
      </c>
      <c r="E21" s="284">
        <v>45306</v>
      </c>
    </row>
    <row r="22" spans="2:5" ht="14.5" customHeight="1">
      <c r="B22" s="46" t="s">
        <v>2959</v>
      </c>
      <c r="C22" s="47">
        <v>-74059120.280000001</v>
      </c>
      <c r="D22" s="284">
        <v>45289</v>
      </c>
      <c r="E22" s="284">
        <v>45309</v>
      </c>
    </row>
    <row r="23" spans="2:5" ht="14.5" customHeight="1">
      <c r="B23" s="46" t="s">
        <v>2960</v>
      </c>
      <c r="C23" s="47">
        <v>-1484931.74</v>
      </c>
      <c r="D23" s="284">
        <v>45289</v>
      </c>
      <c r="E23" s="284">
        <v>45313</v>
      </c>
    </row>
    <row r="24" spans="2:5" ht="14.5" customHeight="1">
      <c r="B24" s="46" t="s">
        <v>2959</v>
      </c>
      <c r="C24" s="47">
        <v>-4000000</v>
      </c>
      <c r="D24" s="284">
        <v>45289</v>
      </c>
      <c r="E24" s="284">
        <v>45321</v>
      </c>
    </row>
    <row r="25" spans="2:5" ht="14.5" customHeight="1">
      <c r="B25" s="46" t="s">
        <v>2959</v>
      </c>
      <c r="C25" s="288">
        <v>-900000</v>
      </c>
      <c r="D25" s="284">
        <v>45289</v>
      </c>
      <c r="E25" s="284">
        <v>45377</v>
      </c>
    </row>
    <row r="26" spans="2:5" ht="8.25" customHeight="1">
      <c r="B26" s="46"/>
      <c r="C26" s="47"/>
      <c r="D26" s="284"/>
      <c r="E26" s="284"/>
    </row>
    <row r="27" spans="2:5" ht="14.5" customHeight="1">
      <c r="B27" s="46" t="s">
        <v>2961</v>
      </c>
      <c r="C27" s="47"/>
      <c r="D27" s="284"/>
      <c r="E27" s="284"/>
    </row>
    <row r="28" spans="2:5" ht="14.5" customHeight="1">
      <c r="B28" s="52" t="s">
        <v>2962</v>
      </c>
      <c r="C28" s="47">
        <v>-1008898385.9400001</v>
      </c>
      <c r="D28" s="284">
        <v>45289</v>
      </c>
      <c r="E28" s="284">
        <v>45408</v>
      </c>
    </row>
    <row r="29" spans="2:5" ht="14.5" customHeight="1">
      <c r="B29" s="46"/>
      <c r="C29" s="286">
        <v>78528724692.969986</v>
      </c>
      <c r="D29" s="284"/>
      <c r="E29" s="284"/>
    </row>
    <row r="30" spans="2:5" ht="108" customHeight="1">
      <c r="B30" s="763" t="s">
        <v>5754</v>
      </c>
      <c r="C30" s="763"/>
      <c r="D30" s="763"/>
      <c r="E30" s="763"/>
    </row>
    <row r="31" spans="2:5" ht="14.5" customHeight="1"/>
  </sheetData>
  <mergeCells count="4">
    <mergeCell ref="C4:E4"/>
    <mergeCell ref="B4:B5"/>
    <mergeCell ref="B30:E30"/>
    <mergeCell ref="B3:E3"/>
  </mergeCell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9276C-4B3D-4705-87E3-378F1ED1F713}">
  <sheetPr codeName="Folha225">
    <tabColor rgb="FF0035BA"/>
  </sheetPr>
  <dimension ref="A1:I67"/>
  <sheetViews>
    <sheetView showGridLines="0" workbookViewId="0">
      <selection activeCell="D11" sqref="D11"/>
    </sheetView>
  </sheetViews>
  <sheetFormatPr baseColWidth="10" defaultColWidth="0" defaultRowHeight="15" zeroHeight="1"/>
  <cols>
    <col min="1" max="1" width="8.6640625" customWidth="1"/>
    <col min="2" max="2" width="50.5" customWidth="1"/>
    <col min="3" max="8" width="8.6640625" customWidth="1"/>
    <col min="9" max="9" width="23.33203125" customWidth="1"/>
    <col min="10" max="16384" width="8.6640625" hidden="1"/>
  </cols>
  <sheetData>
    <row r="1" spans="1:8" ht="100" customHeight="1">
      <c r="A1" s="20" t="s">
        <v>50</v>
      </c>
    </row>
    <row r="2" spans="1:8" ht="16">
      <c r="A2" s="9"/>
      <c r="B2" s="9" t="s">
        <v>5756</v>
      </c>
      <c r="C2" s="9"/>
      <c r="D2" s="9"/>
    </row>
    <row r="3" spans="1:8">
      <c r="A3" s="10"/>
      <c r="B3" s="790" t="s">
        <v>51</v>
      </c>
      <c r="C3" s="790"/>
      <c r="D3" s="790"/>
      <c r="E3" s="790"/>
      <c r="F3" s="790"/>
      <c r="G3" s="790"/>
      <c r="H3" s="790"/>
    </row>
    <row r="4" spans="1:8" ht="19.5" customHeight="1">
      <c r="B4" s="797" t="s">
        <v>4252</v>
      </c>
      <c r="C4" s="794">
        <v>2022</v>
      </c>
      <c r="D4" s="794">
        <v>2023</v>
      </c>
      <c r="E4" s="797" t="s">
        <v>335</v>
      </c>
      <c r="F4" s="797"/>
      <c r="G4" s="794" t="s">
        <v>4253</v>
      </c>
      <c r="H4" s="794" t="s">
        <v>4254</v>
      </c>
    </row>
    <row r="5" spans="1:8" ht="19.5" customHeight="1">
      <c r="B5" s="797"/>
      <c r="C5" s="762"/>
      <c r="D5" s="762"/>
      <c r="E5" s="11" t="s">
        <v>4255</v>
      </c>
      <c r="F5" s="11" t="s">
        <v>4256</v>
      </c>
      <c r="G5" s="762"/>
      <c r="H5" s="762"/>
    </row>
    <row r="6" spans="1:8" ht="14.5" customHeight="1">
      <c r="B6" s="21" t="s">
        <v>376</v>
      </c>
      <c r="C6" s="22">
        <v>2377.6217279900002</v>
      </c>
      <c r="D6" s="22">
        <v>2644.7485784699998</v>
      </c>
      <c r="E6" s="22">
        <v>267.12685047999958</v>
      </c>
      <c r="F6" s="22">
        <v>11.235044134031529</v>
      </c>
      <c r="G6" s="22">
        <v>2583.6646480000004</v>
      </c>
      <c r="H6" s="22">
        <v>61.083930469999359</v>
      </c>
    </row>
    <row r="7" spans="1:8" ht="14.5" customHeight="1">
      <c r="B7" s="487" t="s">
        <v>4257</v>
      </c>
      <c r="C7" s="24">
        <v>1756.8098768499997</v>
      </c>
      <c r="D7" s="24">
        <v>1989.7827547500001</v>
      </c>
      <c r="E7" s="24">
        <v>232.97287790000041</v>
      </c>
      <c r="F7" s="24">
        <v>13.261132064997613</v>
      </c>
      <c r="G7" s="24">
        <v>1833.022232</v>
      </c>
      <c r="H7" s="24">
        <v>156.76052275000006</v>
      </c>
    </row>
    <row r="8" spans="1:8" ht="14.5" customHeight="1">
      <c r="B8" s="488" t="s">
        <v>3230</v>
      </c>
      <c r="C8" s="22">
        <v>603.33037442999989</v>
      </c>
      <c r="D8" s="22">
        <v>772.52641354999992</v>
      </c>
      <c r="E8" s="22">
        <v>169.19603912000002</v>
      </c>
      <c r="F8" s="22">
        <v>28.043679929068553</v>
      </c>
      <c r="G8" s="22">
        <v>632.72304099999997</v>
      </c>
      <c r="H8" s="22">
        <v>139.80337254999995</v>
      </c>
    </row>
    <row r="9" spans="1:8" ht="14.5" customHeight="1">
      <c r="B9" s="489" t="s">
        <v>396</v>
      </c>
      <c r="C9" s="24"/>
      <c r="D9" s="24"/>
      <c r="E9" s="24"/>
      <c r="F9" s="24"/>
      <c r="G9" s="24"/>
      <c r="H9" s="24"/>
    </row>
    <row r="10" spans="1:8" ht="14.5" customHeight="1">
      <c r="B10" s="103" t="s">
        <v>4258</v>
      </c>
      <c r="C10" s="24">
        <v>453.80984898000003</v>
      </c>
      <c r="D10" s="24">
        <v>492.66401010999999</v>
      </c>
      <c r="E10" s="24">
        <v>38.854161129999966</v>
      </c>
      <c r="F10" s="24">
        <v>8.5617712390619172</v>
      </c>
      <c r="G10" s="24">
        <v>443.95194099999998</v>
      </c>
      <c r="H10" s="24">
        <v>48.712069110000016</v>
      </c>
    </row>
    <row r="11" spans="1:8" ht="14.5" customHeight="1">
      <c r="B11" s="103" t="s">
        <v>4259</v>
      </c>
      <c r="C11" s="24">
        <v>149.52052544999998</v>
      </c>
      <c r="D11" s="24">
        <v>279.86240343999998</v>
      </c>
      <c r="E11" s="24">
        <v>130.34187799</v>
      </c>
      <c r="F11" s="24">
        <v>87.173234308614468</v>
      </c>
      <c r="G11" s="24">
        <v>188.771096</v>
      </c>
      <c r="H11" s="24">
        <v>91.09130743999998</v>
      </c>
    </row>
    <row r="12" spans="1:8" ht="14.5" customHeight="1">
      <c r="B12" s="490" t="s">
        <v>3231</v>
      </c>
      <c r="C12" s="24">
        <v>1153.4795024199998</v>
      </c>
      <c r="D12" s="24">
        <v>1217.2563412000002</v>
      </c>
      <c r="E12" s="24">
        <v>63.776838780000389</v>
      </c>
      <c r="F12" s="24">
        <v>5.5290829742701622</v>
      </c>
      <c r="G12" s="24">
        <v>1200.2991910000001</v>
      </c>
      <c r="H12" s="24">
        <v>16.957150200000115</v>
      </c>
    </row>
    <row r="13" spans="1:8" ht="14.5" customHeight="1">
      <c r="B13" s="98" t="s">
        <v>396</v>
      </c>
      <c r="C13" s="24"/>
      <c r="D13" s="24"/>
      <c r="E13" s="24"/>
      <c r="F13" s="24"/>
      <c r="G13" s="24"/>
      <c r="H13" s="24"/>
    </row>
    <row r="14" spans="1:8" ht="14.5" customHeight="1">
      <c r="B14" s="103" t="s">
        <v>4260</v>
      </c>
      <c r="C14" s="24">
        <v>854.88742346000004</v>
      </c>
      <c r="D14" s="24">
        <v>904.35586340999998</v>
      </c>
      <c r="E14" s="24">
        <v>49.468439949999947</v>
      </c>
      <c r="F14" s="24">
        <v>5.7865443557217757</v>
      </c>
      <c r="G14" s="24">
        <v>872.75510600000007</v>
      </c>
      <c r="H14" s="24">
        <v>31.600757409999915</v>
      </c>
    </row>
    <row r="15" spans="1:8" ht="14.5" customHeight="1">
      <c r="B15" s="37" t="s">
        <v>4261</v>
      </c>
      <c r="C15" s="24">
        <v>0</v>
      </c>
      <c r="D15" s="24">
        <v>0</v>
      </c>
      <c r="E15" s="24">
        <v>0</v>
      </c>
      <c r="F15" s="24">
        <v>0</v>
      </c>
      <c r="G15" s="24">
        <v>1.9999999999999999E-6</v>
      </c>
      <c r="H15" s="24">
        <v>-1.9999999999999999E-6</v>
      </c>
    </row>
    <row r="16" spans="1:8" ht="14.5" customHeight="1">
      <c r="B16" s="37" t="s">
        <v>3232</v>
      </c>
      <c r="C16" s="24">
        <v>54.727952199999997</v>
      </c>
      <c r="D16" s="24">
        <v>56.821979949999985</v>
      </c>
      <c r="E16" s="24">
        <v>2.094027749999988</v>
      </c>
      <c r="F16" s="24">
        <v>3.8262490479225129</v>
      </c>
      <c r="G16" s="24">
        <v>58.023579000000005</v>
      </c>
      <c r="H16" s="24">
        <v>-1.20159905000002</v>
      </c>
    </row>
    <row r="17" spans="2:8" ht="14.5" customHeight="1">
      <c r="B17" s="37" t="s">
        <v>3561</v>
      </c>
      <c r="C17" s="24">
        <v>25.619532410000001</v>
      </c>
      <c r="D17" s="24">
        <v>27.70378535</v>
      </c>
      <c r="E17" s="24">
        <v>2.0842529399999989</v>
      </c>
      <c r="F17" s="24">
        <v>8.1354058561445814</v>
      </c>
      <c r="G17" s="24">
        <v>28.823789999999999</v>
      </c>
      <c r="H17" s="24">
        <v>-1.1200046499999985</v>
      </c>
    </row>
    <row r="18" spans="2:8" ht="14.5" customHeight="1">
      <c r="B18" s="37" t="s">
        <v>429</v>
      </c>
      <c r="C18" s="24">
        <v>467.85482057000041</v>
      </c>
      <c r="D18" s="24">
        <v>497.52632644999954</v>
      </c>
      <c r="E18" s="24">
        <v>29.671505879999131</v>
      </c>
      <c r="F18" s="24">
        <v>6.3420327365334224</v>
      </c>
      <c r="G18" s="24">
        <v>523.85537900000008</v>
      </c>
      <c r="H18" s="24">
        <v>-26.32905255000054</v>
      </c>
    </row>
    <row r="19" spans="2:8" ht="14.5" customHeight="1">
      <c r="B19" s="103" t="s">
        <v>4262</v>
      </c>
      <c r="C19" s="24">
        <v>369.57673381000001</v>
      </c>
      <c r="D19" s="24">
        <v>384.04653269000005</v>
      </c>
      <c r="E19" s="24">
        <v>14.469798880000042</v>
      </c>
      <c r="F19" s="24">
        <v>3.9152353371462474</v>
      </c>
      <c r="G19" s="24">
        <v>384.10969299999999</v>
      </c>
      <c r="H19" s="24">
        <v>-6.316030999994382E-2</v>
      </c>
    </row>
    <row r="20" spans="2:8" ht="14.5" customHeight="1">
      <c r="B20" s="103" t="s">
        <v>4263</v>
      </c>
      <c r="C20" s="24">
        <v>25.700369629999997</v>
      </c>
      <c r="D20" s="24">
        <v>26.978930060000003</v>
      </c>
      <c r="E20" s="24">
        <v>1.278560430000006</v>
      </c>
      <c r="F20" s="24">
        <v>4.974871756348378</v>
      </c>
      <c r="G20" s="24">
        <v>27.401329000000004</v>
      </c>
      <c r="H20" s="24">
        <v>-0.42239894000000078</v>
      </c>
    </row>
    <row r="21" spans="2:8" ht="14.5" customHeight="1">
      <c r="B21" s="103" t="s">
        <v>4264</v>
      </c>
      <c r="C21" s="24">
        <v>56.578670379999998</v>
      </c>
      <c r="D21" s="24">
        <v>70.394740700000014</v>
      </c>
      <c r="E21" s="24">
        <v>13.816070320000016</v>
      </c>
      <c r="F21" s="24">
        <v>24.419220577661118</v>
      </c>
      <c r="G21" s="24">
        <v>91.717553000000009</v>
      </c>
      <c r="H21" s="24">
        <v>-21.322812299999995</v>
      </c>
    </row>
    <row r="22" spans="2:8" ht="14.5" customHeight="1">
      <c r="B22" s="103" t="s">
        <v>394</v>
      </c>
      <c r="C22" s="24">
        <v>15.99904675000041</v>
      </c>
      <c r="D22" s="24">
        <v>16.106122999999471</v>
      </c>
      <c r="E22" s="24">
        <v>0.10707624999906074</v>
      </c>
      <c r="F22" s="24">
        <v>0.66926643613350267</v>
      </c>
      <c r="G22" s="24">
        <v>20.626804000000085</v>
      </c>
      <c r="H22" s="24">
        <v>-4.5206810000006143</v>
      </c>
    </row>
    <row r="23" spans="2:8" ht="14.5" customHeight="1">
      <c r="B23" s="37" t="s">
        <v>2185</v>
      </c>
      <c r="C23" s="24">
        <v>49.388607629999989</v>
      </c>
      <c r="D23" s="24">
        <v>54.631255329999995</v>
      </c>
      <c r="E23" s="24">
        <v>5.2426477000000062</v>
      </c>
      <c r="F23" s="24">
        <v>10.615095163799431</v>
      </c>
      <c r="G23" s="24">
        <v>81.682511000000005</v>
      </c>
      <c r="H23" s="24">
        <v>-27.05125567000001</v>
      </c>
    </row>
    <row r="24" spans="2:8" ht="14.5" customHeight="1">
      <c r="B24" s="37" t="s">
        <v>2186</v>
      </c>
      <c r="C24" s="24">
        <v>14.250244859999999</v>
      </c>
      <c r="D24" s="24">
        <v>7.1212753700000011</v>
      </c>
      <c r="E24" s="24">
        <v>-7.1289694899999976</v>
      </c>
      <c r="F24" s="24">
        <v>-50.026996448396453</v>
      </c>
      <c r="G24" s="24">
        <v>12.93365</v>
      </c>
      <c r="H24" s="24">
        <v>-5.812374629999999</v>
      </c>
    </row>
    <row r="25" spans="2:8" ht="14.5" customHeight="1">
      <c r="B25" s="37" t="s">
        <v>395</v>
      </c>
      <c r="C25" s="24">
        <v>8.9706934700000005</v>
      </c>
      <c r="D25" s="24">
        <v>11.161201269999999</v>
      </c>
      <c r="E25" s="24">
        <v>2.1905077999999989</v>
      </c>
      <c r="F25" s="24">
        <v>24.418489020113611</v>
      </c>
      <c r="G25" s="24">
        <v>45.323505000000004</v>
      </c>
      <c r="H25" s="24">
        <v>-34.162303730000005</v>
      </c>
    </row>
    <row r="26" spans="2:8" ht="14.5" customHeight="1">
      <c r="B26" s="21" t="s">
        <v>4265</v>
      </c>
      <c r="C26" s="22">
        <v>302.17341707000003</v>
      </c>
      <c r="D26" s="22">
        <v>440.6625869799999</v>
      </c>
      <c r="E26" s="22">
        <v>138.48916990999987</v>
      </c>
      <c r="F26" s="22">
        <v>45.831023540339466</v>
      </c>
      <c r="G26" s="22">
        <v>799.50640900000008</v>
      </c>
      <c r="H26" s="22">
        <v>-358.84382202000018</v>
      </c>
    </row>
    <row r="27" spans="2:8" ht="14.5" customHeight="1">
      <c r="B27" s="37" t="s">
        <v>3071</v>
      </c>
      <c r="C27" s="24">
        <v>5.0551591299999989</v>
      </c>
      <c r="D27" s="24">
        <v>8.4407174600000001</v>
      </c>
      <c r="E27" s="24">
        <v>3.3855583300000012</v>
      </c>
      <c r="F27" s="24">
        <v>66.972339404872542</v>
      </c>
      <c r="G27" s="24">
        <v>30.103425000000001</v>
      </c>
      <c r="H27" s="24">
        <v>-21.66270754</v>
      </c>
    </row>
    <row r="28" spans="2:8" ht="14.5" customHeight="1">
      <c r="B28" s="37" t="s">
        <v>3234</v>
      </c>
      <c r="C28" s="24">
        <v>296.60756450000002</v>
      </c>
      <c r="D28" s="24">
        <v>431.52414381999995</v>
      </c>
      <c r="E28" s="24">
        <v>134.91657931999993</v>
      </c>
      <c r="F28" s="24">
        <v>45.486560515552839</v>
      </c>
      <c r="G28" s="24">
        <v>768.97791400000006</v>
      </c>
      <c r="H28" s="24">
        <v>-337.45377018000011</v>
      </c>
    </row>
    <row r="29" spans="2:8" ht="14.5" customHeight="1">
      <c r="B29" s="103" t="s">
        <v>2967</v>
      </c>
      <c r="C29" s="24">
        <v>150.72507919</v>
      </c>
      <c r="D29" s="24">
        <v>173.62878296</v>
      </c>
      <c r="E29" s="24">
        <v>22.903703769999993</v>
      </c>
      <c r="F29" s="24">
        <v>15.195682027891454</v>
      </c>
      <c r="G29" s="24">
        <v>249.55203499999999</v>
      </c>
      <c r="H29" s="24">
        <v>-75.923252039999994</v>
      </c>
    </row>
    <row r="30" spans="2:8" ht="14.5" customHeight="1">
      <c r="B30" s="103" t="s">
        <v>4263</v>
      </c>
      <c r="C30" s="24">
        <v>0</v>
      </c>
      <c r="D30" s="24">
        <v>0</v>
      </c>
      <c r="E30" s="24">
        <v>0</v>
      </c>
      <c r="F30" s="24">
        <v>0</v>
      </c>
      <c r="G30" s="24">
        <v>0</v>
      </c>
      <c r="H30" s="24">
        <v>0</v>
      </c>
    </row>
    <row r="31" spans="2:8" ht="14.5" customHeight="1">
      <c r="B31" s="103" t="s">
        <v>4264</v>
      </c>
      <c r="C31" s="24">
        <v>145.80675288000003</v>
      </c>
      <c r="D31" s="24">
        <v>257.81761662999997</v>
      </c>
      <c r="E31" s="24">
        <v>112.01086374999994</v>
      </c>
      <c r="F31" s="24">
        <v>76.821451364591908</v>
      </c>
      <c r="G31" s="24">
        <v>519.39434199999994</v>
      </c>
      <c r="H31" s="24">
        <v>-261.57672536999996</v>
      </c>
    </row>
    <row r="32" spans="2:8" ht="14.5" customHeight="1">
      <c r="B32" s="103" t="s">
        <v>394</v>
      </c>
      <c r="C32" s="24">
        <v>7.5732429999987971E-2</v>
      </c>
      <c r="D32" s="24">
        <v>7.7744230000007519E-2</v>
      </c>
      <c r="E32" s="24">
        <v>2.011800000019548E-3</v>
      </c>
      <c r="F32" s="24">
        <v>2.656457742105816</v>
      </c>
      <c r="G32" s="24">
        <v>3.1537000000042781E-2</v>
      </c>
      <c r="H32" s="24">
        <v>4.6207229999964738E-2</v>
      </c>
    </row>
    <row r="33" spans="2:8" ht="14.5" customHeight="1">
      <c r="B33" s="37" t="s">
        <v>401</v>
      </c>
      <c r="C33" s="24">
        <v>0.51069343999999994</v>
      </c>
      <c r="D33" s="24">
        <v>0.6977257</v>
      </c>
      <c r="E33" s="24">
        <v>0.18703226000000006</v>
      </c>
      <c r="F33" s="24">
        <v>36.623196099797184</v>
      </c>
      <c r="G33" s="24">
        <v>0.42507</v>
      </c>
      <c r="H33" s="24">
        <v>0.2726557</v>
      </c>
    </row>
    <row r="34" spans="2:8" ht="14.5" customHeight="1">
      <c r="B34" s="13" t="s">
        <v>3997</v>
      </c>
      <c r="C34" s="19">
        <v>2679.7951450600003</v>
      </c>
      <c r="D34" s="19">
        <v>3085.4111654499998</v>
      </c>
      <c r="E34" s="19">
        <v>405.61602038999945</v>
      </c>
      <c r="F34" s="19">
        <v>15.136083112088695</v>
      </c>
      <c r="G34" s="19">
        <v>3383.1710570000005</v>
      </c>
      <c r="H34" s="19">
        <v>-297.7598915500007</v>
      </c>
    </row>
    <row r="35" spans="2:8" ht="14.5" customHeight="1">
      <c r="B35" s="21" t="s">
        <v>403</v>
      </c>
      <c r="C35" s="22">
        <v>2490.0188863999997</v>
      </c>
      <c r="D35" s="22">
        <v>2653.81181965</v>
      </c>
      <c r="E35" s="22">
        <v>163.79293325000026</v>
      </c>
      <c r="F35" s="22">
        <v>6.5779795544766957</v>
      </c>
      <c r="G35" s="22">
        <v>2739.6393050000001</v>
      </c>
      <c r="H35" s="22">
        <v>-85.827485350000188</v>
      </c>
    </row>
    <row r="36" spans="2:8" ht="14.5" customHeight="1">
      <c r="B36" s="37" t="s">
        <v>3998</v>
      </c>
      <c r="C36" s="24">
        <v>1306.38010859</v>
      </c>
      <c r="D36" s="24">
        <v>1428.6638697000005</v>
      </c>
      <c r="E36" s="24">
        <v>122.28376111000057</v>
      </c>
      <c r="F36" s="24">
        <v>9.3605039073951968</v>
      </c>
      <c r="G36" s="24">
        <v>1310.3316869999999</v>
      </c>
      <c r="H36" s="24">
        <v>118.33218270000066</v>
      </c>
    </row>
    <row r="37" spans="2:8" ht="14.5" customHeight="1">
      <c r="B37" s="37" t="s">
        <v>3874</v>
      </c>
      <c r="C37" s="24">
        <v>667.52680511999995</v>
      </c>
      <c r="D37" s="24">
        <v>682.27315360999989</v>
      </c>
      <c r="E37" s="24">
        <v>14.746348489999946</v>
      </c>
      <c r="F37" s="24">
        <v>2.2091020730394524</v>
      </c>
      <c r="G37" s="24">
        <v>775.01095099999998</v>
      </c>
      <c r="H37" s="24">
        <v>-92.737797390000082</v>
      </c>
    </row>
    <row r="38" spans="2:8" ht="14.5" customHeight="1">
      <c r="B38" s="37" t="s">
        <v>3464</v>
      </c>
      <c r="C38" s="24">
        <v>148.08369487000002</v>
      </c>
      <c r="D38" s="24">
        <v>191.58182143999997</v>
      </c>
      <c r="E38" s="24">
        <v>43.498126569999954</v>
      </c>
      <c r="F38" s="24">
        <v>29.374014882723021</v>
      </c>
      <c r="G38" s="24">
        <v>205.026622</v>
      </c>
      <c r="H38" s="24">
        <v>-13.444800560000033</v>
      </c>
    </row>
    <row r="39" spans="2:8" ht="14.5" customHeight="1">
      <c r="B39" s="37" t="s">
        <v>429</v>
      </c>
      <c r="C39" s="24">
        <v>270.04210352999951</v>
      </c>
      <c r="D39" s="24">
        <v>258.94409482000015</v>
      </c>
      <c r="E39" s="24">
        <v>-11.098008709999363</v>
      </c>
      <c r="F39" s="24">
        <v>-4.1097327286840892</v>
      </c>
      <c r="G39" s="24">
        <v>344.2160530000001</v>
      </c>
      <c r="H39" s="24">
        <v>-85.271958179999956</v>
      </c>
    </row>
    <row r="40" spans="2:8" ht="14.5" customHeight="1">
      <c r="B40" s="103" t="s">
        <v>4266</v>
      </c>
      <c r="C40" s="24">
        <v>6.7373480600000004</v>
      </c>
      <c r="D40" s="24">
        <v>6.5067344899999995</v>
      </c>
      <c r="E40" s="24">
        <v>-0.23061357000000093</v>
      </c>
      <c r="F40" s="24">
        <v>-3.4229131098208536</v>
      </c>
      <c r="G40" s="24">
        <v>6.2803130000000005</v>
      </c>
      <c r="H40" s="24">
        <v>0.226421489999999</v>
      </c>
    </row>
    <row r="41" spans="2:8" ht="14.5" customHeight="1">
      <c r="B41" s="103" t="s">
        <v>394</v>
      </c>
      <c r="C41" s="24">
        <v>263.30475546999952</v>
      </c>
      <c r="D41" s="24">
        <v>252.43736033000016</v>
      </c>
      <c r="E41" s="24">
        <v>-10.86739513999936</v>
      </c>
      <c r="F41" s="24">
        <v>-4.1273068238365225</v>
      </c>
      <c r="G41" s="24">
        <v>340.79468800000012</v>
      </c>
      <c r="H41" s="24">
        <v>-88.357327669999961</v>
      </c>
    </row>
    <row r="42" spans="2:8" ht="14.5" customHeight="1">
      <c r="B42" s="37" t="s">
        <v>3066</v>
      </c>
      <c r="C42" s="24">
        <v>68.170419779999989</v>
      </c>
      <c r="D42" s="24">
        <v>55.620363020000006</v>
      </c>
      <c r="E42" s="24">
        <v>-12.550056759999983</v>
      </c>
      <c r="F42" s="24">
        <v>-18.40982760631606</v>
      </c>
      <c r="G42" s="24">
        <v>68.173027000000005</v>
      </c>
      <c r="H42" s="24">
        <v>-12.552663979999998</v>
      </c>
    </row>
    <row r="43" spans="2:8" ht="14.5" customHeight="1">
      <c r="B43" s="37" t="s">
        <v>428</v>
      </c>
      <c r="C43" s="24">
        <v>29.815754510000161</v>
      </c>
      <c r="D43" s="24">
        <v>36.728517059999788</v>
      </c>
      <c r="E43" s="24">
        <v>6.912762549999627</v>
      </c>
      <c r="F43" s="24">
        <v>23.184932474813262</v>
      </c>
      <c r="G43" s="24">
        <v>36.880965000000003</v>
      </c>
      <c r="H43" s="24">
        <v>-0.152447940000215</v>
      </c>
    </row>
    <row r="44" spans="2:8" ht="14.5" customHeight="1">
      <c r="B44" s="21" t="s">
        <v>434</v>
      </c>
      <c r="C44" s="22">
        <v>472.76340886000008</v>
      </c>
      <c r="D44" s="22">
        <v>489.04379217999997</v>
      </c>
      <c r="E44" s="22">
        <v>16.280383319999885</v>
      </c>
      <c r="F44" s="22">
        <v>3.4436640008281629</v>
      </c>
      <c r="G44" s="22">
        <v>817.76884299999995</v>
      </c>
      <c r="H44" s="22">
        <v>-328.72505081999998</v>
      </c>
    </row>
    <row r="45" spans="2:8" ht="14.5" customHeight="1">
      <c r="B45" s="37" t="s">
        <v>4267</v>
      </c>
      <c r="C45" s="24">
        <v>208.39353523999995</v>
      </c>
      <c r="D45" s="24">
        <v>246.70363493999997</v>
      </c>
      <c r="E45" s="24">
        <v>38.310099700000023</v>
      </c>
      <c r="F45" s="24">
        <v>18.383535581312323</v>
      </c>
      <c r="G45" s="24">
        <v>426.29482200000001</v>
      </c>
      <c r="H45" s="24">
        <v>-179.59118706000004</v>
      </c>
    </row>
    <row r="46" spans="2:8" ht="14.5" customHeight="1">
      <c r="B46" s="37" t="s">
        <v>3234</v>
      </c>
      <c r="C46" s="24">
        <v>263.89454852000011</v>
      </c>
      <c r="D46" s="24">
        <v>240.86173987000001</v>
      </c>
      <c r="E46" s="24">
        <v>-23.032808650000106</v>
      </c>
      <c r="F46" s="24">
        <v>-8.7280350348936775</v>
      </c>
      <c r="G46" s="24">
        <v>385.22210999999993</v>
      </c>
      <c r="H46" s="24">
        <v>-144.36037012999992</v>
      </c>
    </row>
    <row r="47" spans="2:8" ht="14.5" customHeight="1">
      <c r="B47" s="103" t="s">
        <v>4266</v>
      </c>
      <c r="C47" s="24">
        <v>18.638729090000002</v>
      </c>
      <c r="D47" s="24">
        <v>17.765036589999998</v>
      </c>
      <c r="E47" s="24">
        <v>-0.8736925000000042</v>
      </c>
      <c r="F47" s="24">
        <v>-4.6875111268651644</v>
      </c>
      <c r="G47" s="24">
        <v>80.342214999999996</v>
      </c>
      <c r="H47" s="24">
        <v>-62.577178410000002</v>
      </c>
    </row>
    <row r="48" spans="2:8" ht="14.5" customHeight="1">
      <c r="B48" s="103" t="s">
        <v>394</v>
      </c>
      <c r="C48" s="24">
        <v>245.25581943000012</v>
      </c>
      <c r="D48" s="24">
        <v>223.09670328000001</v>
      </c>
      <c r="E48" s="24">
        <v>-22.159116150000102</v>
      </c>
      <c r="F48" s="24">
        <v>-9.035103102344392</v>
      </c>
      <c r="G48" s="24">
        <v>304.87989499999992</v>
      </c>
      <c r="H48" s="24">
        <v>-81.783191719999905</v>
      </c>
    </row>
    <row r="49" spans="2:8" ht="14.5" customHeight="1">
      <c r="B49" s="37" t="s">
        <v>4000</v>
      </c>
      <c r="C49" s="24">
        <v>0.47532509999999761</v>
      </c>
      <c r="D49" s="24">
        <v>1.4784173699999905</v>
      </c>
      <c r="E49" s="24">
        <v>1.0030922699999929</v>
      </c>
      <c r="F49" s="24">
        <v>211.03288465094687</v>
      </c>
      <c r="G49" s="24">
        <v>6.2519109999999998</v>
      </c>
      <c r="H49" s="24">
        <v>-4.7734936300000097</v>
      </c>
    </row>
    <row r="50" spans="2:8" ht="14.5" customHeight="1">
      <c r="B50" s="13" t="s">
        <v>436</v>
      </c>
      <c r="C50" s="19">
        <v>2962.78229526</v>
      </c>
      <c r="D50" s="19">
        <v>3142.8556118299998</v>
      </c>
      <c r="E50" s="19">
        <v>180.07331656999986</v>
      </c>
      <c r="F50" s="19">
        <v>6.0778450329641069</v>
      </c>
      <c r="G50" s="19">
        <v>3557.408148</v>
      </c>
      <c r="H50" s="19">
        <v>-414.55253617000017</v>
      </c>
    </row>
    <row r="51" spans="2:8" ht="14.5" customHeight="1">
      <c r="B51" s="13" t="s">
        <v>437</v>
      </c>
      <c r="C51" s="19">
        <v>-282.98715019999963</v>
      </c>
      <c r="D51" s="19">
        <v>-57.444446380000045</v>
      </c>
      <c r="E51" s="19">
        <v>225.54270381999959</v>
      </c>
      <c r="F51" s="19">
        <v>-79.700687349442717</v>
      </c>
      <c r="G51" s="19">
        <v>-174.23709099999951</v>
      </c>
      <c r="H51" s="19">
        <v>116.79264461999946</v>
      </c>
    </row>
    <row r="52" spans="2:8" ht="14.5" customHeight="1">
      <c r="B52" s="491" t="s">
        <v>4268</v>
      </c>
      <c r="C52" s="24"/>
      <c r="D52" s="24"/>
      <c r="E52" s="24"/>
      <c r="F52" s="24"/>
      <c r="G52" s="24"/>
      <c r="H52" s="24"/>
    </row>
    <row r="53" spans="2:8" ht="14.5" customHeight="1">
      <c r="B53" s="37" t="s">
        <v>4269</v>
      </c>
      <c r="C53" s="24">
        <v>2814.6986003900001</v>
      </c>
      <c r="D53" s="24">
        <v>2951.2737903899997</v>
      </c>
      <c r="E53" s="24">
        <v>136.57518999999957</v>
      </c>
      <c r="F53" s="24">
        <v>4.8522136608543427</v>
      </c>
      <c r="G53" s="24">
        <v>3352.3815260000001</v>
      </c>
      <c r="H53" s="24">
        <v>-401.10773561000042</v>
      </c>
    </row>
    <row r="54" spans="2:8" ht="14.5" customHeight="1">
      <c r="B54" s="37" t="s">
        <v>4004</v>
      </c>
      <c r="C54" s="24">
        <v>-134.90345532999982</v>
      </c>
      <c r="D54" s="24">
        <v>134.13737506000007</v>
      </c>
      <c r="E54" s="24">
        <v>269.04083038999988</v>
      </c>
      <c r="F54" s="24"/>
      <c r="G54" s="24">
        <v>30.789531000000352</v>
      </c>
      <c r="H54" s="24">
        <v>103.34784405999972</v>
      </c>
    </row>
    <row r="55" spans="2:8" ht="14.5" customHeight="1">
      <c r="B55" s="37" t="s">
        <v>4002</v>
      </c>
      <c r="C55" s="24">
        <v>-112.39715840999952</v>
      </c>
      <c r="D55" s="24">
        <v>-9.0632411800002046</v>
      </c>
      <c r="E55" s="24">
        <v>103.33391722999932</v>
      </c>
      <c r="F55" s="24"/>
      <c r="G55" s="24">
        <v>-155.97465699999975</v>
      </c>
      <c r="H55" s="24">
        <v>146.91141581999955</v>
      </c>
    </row>
    <row r="56" spans="2:8" ht="14.5" customHeight="1">
      <c r="B56" s="37" t="s">
        <v>4003</v>
      </c>
      <c r="C56" s="24">
        <v>-170.58999179000006</v>
      </c>
      <c r="D56" s="24">
        <v>-48.381205200000068</v>
      </c>
      <c r="E56" s="24">
        <v>122.20878658999999</v>
      </c>
      <c r="F56" s="24"/>
      <c r="G56" s="24">
        <v>-18.262433999999871</v>
      </c>
      <c r="H56" s="24">
        <v>-30.118771200000197</v>
      </c>
    </row>
    <row r="57" spans="2:8" ht="14.5" customHeight="1">
      <c r="B57" s="37" t="s">
        <v>4270</v>
      </c>
      <c r="C57" s="24">
        <v>49.064818580000008</v>
      </c>
      <c r="D57" s="24">
        <v>112.63978370000001</v>
      </c>
      <c r="E57" s="24">
        <v>63.574965120000002</v>
      </c>
      <c r="F57" s="24">
        <v>129.57342340182356</v>
      </c>
      <c r="G57" s="492"/>
      <c r="H57" s="492"/>
    </row>
    <row r="58" spans="2:8" ht="14.5" customHeight="1">
      <c r="B58" s="37" t="s">
        <v>4271</v>
      </c>
      <c r="C58" s="24">
        <v>998.56398706000004</v>
      </c>
      <c r="D58" s="24">
        <v>572.64694321000002</v>
      </c>
      <c r="E58" s="24">
        <v>-425.91704385000003</v>
      </c>
      <c r="F58" s="24">
        <v>-42.652954579705693</v>
      </c>
      <c r="G58" s="492"/>
      <c r="H58" s="492"/>
    </row>
    <row r="59" spans="2:8" ht="14.5" customHeight="1">
      <c r="B59" s="37" t="s">
        <v>4272</v>
      </c>
      <c r="C59" s="24"/>
      <c r="D59" s="24"/>
      <c r="E59" s="24"/>
      <c r="F59" s="24"/>
      <c r="G59" s="492"/>
      <c r="H59" s="492"/>
    </row>
    <row r="60" spans="2:8" ht="14.5" customHeight="1">
      <c r="B60" s="98" t="s">
        <v>4273</v>
      </c>
      <c r="C60" s="24">
        <v>0</v>
      </c>
      <c r="D60" s="24">
        <v>0</v>
      </c>
      <c r="E60" s="24">
        <v>0</v>
      </c>
      <c r="F60" s="24">
        <v>0</v>
      </c>
      <c r="G60" s="492"/>
      <c r="H60" s="492"/>
    </row>
    <row r="61" spans="2:8" ht="14.5" customHeight="1">
      <c r="B61" s="37" t="s">
        <v>4274</v>
      </c>
      <c r="C61" s="24">
        <v>120.03400334</v>
      </c>
      <c r="D61" s="24">
        <v>134.73151209000002</v>
      </c>
      <c r="E61" s="24">
        <v>14.697508750000026</v>
      </c>
      <c r="F61" s="24">
        <v>12.244454355461995</v>
      </c>
      <c r="G61" s="492"/>
      <c r="H61" s="492"/>
    </row>
    <row r="62" spans="2:8" ht="14.5" customHeight="1">
      <c r="B62" s="37" t="s">
        <v>4275</v>
      </c>
      <c r="C62" s="24">
        <v>820.30852315999994</v>
      </c>
      <c r="D62" s="24">
        <v>572.18416922000006</v>
      </c>
      <c r="E62" s="24">
        <v>-248.12435393999988</v>
      </c>
      <c r="F62" s="24">
        <v>-30.247686929324225</v>
      </c>
      <c r="G62" s="492"/>
      <c r="H62" s="492"/>
    </row>
    <row r="63" spans="2:8" ht="14.5" customHeight="1">
      <c r="B63" s="37" t="s">
        <v>438</v>
      </c>
      <c r="C63" s="24">
        <v>70.96918475999999</v>
      </c>
      <c r="D63" s="24">
        <v>22.091728390000014</v>
      </c>
      <c r="E63" s="24">
        <v>-48.877456369999976</v>
      </c>
      <c r="F63" s="24">
        <v>-68.87137922647878</v>
      </c>
      <c r="G63" s="492"/>
      <c r="H63" s="492"/>
    </row>
    <row r="64" spans="2:8" ht="14.5" customHeight="1">
      <c r="B64" s="37" t="s">
        <v>440</v>
      </c>
      <c r="C64" s="24">
        <v>178.25546390000011</v>
      </c>
      <c r="D64" s="24">
        <v>0.46277398999995967</v>
      </c>
      <c r="E64" s="24">
        <v>-177.79268991000015</v>
      </c>
      <c r="F64" s="24">
        <v>-99.740387206161842</v>
      </c>
      <c r="G64" s="492"/>
      <c r="H64" s="492"/>
    </row>
    <row r="65" spans="2:8" ht="14.5" customHeight="1">
      <c r="B65" s="37" t="s">
        <v>441</v>
      </c>
      <c r="C65" s="24">
        <v>-175.70087105999949</v>
      </c>
      <c r="D65" s="24">
        <v>-79.0734007800001</v>
      </c>
      <c r="E65" s="24">
        <v>96.627470279999386</v>
      </c>
      <c r="F65" s="24">
        <v>-54.995441796644485</v>
      </c>
      <c r="G65" s="492"/>
      <c r="H65" s="492"/>
    </row>
    <row r="66" spans="2:8" ht="90" customHeight="1">
      <c r="B66" s="763" t="s">
        <v>5755</v>
      </c>
      <c r="C66" s="763"/>
      <c r="D66" s="763"/>
      <c r="E66" s="763"/>
      <c r="F66" s="763"/>
      <c r="G66" s="763"/>
      <c r="H66" s="763"/>
    </row>
    <row r="67" spans="2:8"/>
  </sheetData>
  <mergeCells count="8">
    <mergeCell ref="B3:H3"/>
    <mergeCell ref="B66:H66"/>
    <mergeCell ref="B4:B5"/>
    <mergeCell ref="C4:C5"/>
    <mergeCell ref="D4:D5"/>
    <mergeCell ref="E4:F4"/>
    <mergeCell ref="G4:G5"/>
    <mergeCell ref="H4:H5"/>
  </mergeCells>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CF1A9-31E9-4C0C-BF27-A3E5BCA2AB9D}">
  <sheetPr codeName="Folha226">
    <tabColor rgb="FF0035BA"/>
  </sheetPr>
  <dimension ref="A1:L20"/>
  <sheetViews>
    <sheetView showGridLines="0" workbookViewId="0">
      <selection activeCell="B3" sqref="B3:K3"/>
    </sheetView>
  </sheetViews>
  <sheetFormatPr baseColWidth="10" defaultColWidth="0" defaultRowHeight="15" zeroHeight="1"/>
  <cols>
    <col min="1" max="1" width="8.6640625" customWidth="1"/>
    <col min="2" max="2" width="36.5" customWidth="1"/>
    <col min="3" max="11" width="9.33203125" customWidth="1"/>
    <col min="12" max="12" width="8.6640625" customWidth="1"/>
    <col min="13" max="16384" width="8.6640625" hidden="1"/>
  </cols>
  <sheetData>
    <row r="1" spans="1:11" ht="100" customHeight="1">
      <c r="A1" s="20" t="s">
        <v>50</v>
      </c>
    </row>
    <row r="2" spans="1:11" ht="16">
      <c r="A2" s="9"/>
      <c r="B2" s="9" t="s">
        <v>5757</v>
      </c>
      <c r="C2" s="9"/>
      <c r="D2" s="9"/>
    </row>
    <row r="3" spans="1:11">
      <c r="A3" s="10"/>
      <c r="B3" s="790" t="s">
        <v>51</v>
      </c>
      <c r="C3" s="790"/>
      <c r="D3" s="790"/>
      <c r="E3" s="790"/>
      <c r="F3" s="790"/>
      <c r="G3" s="790"/>
      <c r="H3" s="790"/>
      <c r="I3" s="790"/>
      <c r="J3" s="790"/>
      <c r="K3" s="790"/>
    </row>
    <row r="4" spans="1:11" ht="20" customHeight="1">
      <c r="B4" s="797"/>
      <c r="C4" s="791" t="s">
        <v>2909</v>
      </c>
      <c r="D4" s="792"/>
      <c r="E4" s="793"/>
      <c r="F4" s="791" t="s">
        <v>3465</v>
      </c>
      <c r="G4" s="792"/>
      <c r="H4" s="793"/>
      <c r="I4" s="791" t="s">
        <v>4276</v>
      </c>
      <c r="J4" s="792"/>
      <c r="K4" s="793"/>
    </row>
    <row r="5" spans="1:11" ht="20" customHeight="1">
      <c r="B5" s="797"/>
      <c r="C5" s="11" t="s">
        <v>4277</v>
      </c>
      <c r="D5" s="11" t="s">
        <v>4278</v>
      </c>
      <c r="E5" s="11" t="s">
        <v>4279</v>
      </c>
      <c r="F5" s="11" t="s">
        <v>4277</v>
      </c>
      <c r="G5" s="11" t="s">
        <v>4278</v>
      </c>
      <c r="H5" s="11" t="s">
        <v>4279</v>
      </c>
      <c r="I5" s="11" t="s">
        <v>4277</v>
      </c>
      <c r="J5" s="11" t="s">
        <v>4278</v>
      </c>
      <c r="K5" s="11" t="s">
        <v>4279</v>
      </c>
    </row>
    <row r="6" spans="1:11">
      <c r="B6" s="21" t="s">
        <v>4280</v>
      </c>
      <c r="C6" s="22">
        <v>687.47931700000004</v>
      </c>
      <c r="D6" s="22">
        <v>357.06987999999996</v>
      </c>
      <c r="E6" s="22">
        <v>330.40943700000003</v>
      </c>
      <c r="F6" s="22">
        <v>659.76785827999993</v>
      </c>
      <c r="G6" s="22">
        <v>366.04092500999997</v>
      </c>
      <c r="H6" s="22">
        <v>293.72693327000002</v>
      </c>
      <c r="I6" s="22">
        <v>-27.71145872000011</v>
      </c>
      <c r="J6" s="22">
        <v>8.9710450100000116</v>
      </c>
      <c r="K6" s="22">
        <v>-36.682503730000008</v>
      </c>
    </row>
    <row r="7" spans="1:11">
      <c r="B7" s="148" t="s">
        <v>4281</v>
      </c>
      <c r="C7" s="146">
        <v>539.56501000000003</v>
      </c>
      <c r="D7" s="146">
        <v>289.269206</v>
      </c>
      <c r="E7" s="146">
        <v>250.295804</v>
      </c>
      <c r="F7" s="146">
        <v>541.85014922999994</v>
      </c>
      <c r="G7" s="146">
        <v>296.44785246999999</v>
      </c>
      <c r="H7" s="146">
        <v>245.40229676000001</v>
      </c>
      <c r="I7" s="146">
        <v>2.2851392299999134</v>
      </c>
      <c r="J7" s="146">
        <v>7.1786464699999897</v>
      </c>
      <c r="K7" s="146">
        <v>-4.893507239999991</v>
      </c>
    </row>
    <row r="8" spans="1:11">
      <c r="B8" s="493" t="s">
        <v>4282</v>
      </c>
      <c r="C8" s="146">
        <v>515.41459699999996</v>
      </c>
      <c r="D8" s="146">
        <v>288.86969199999999</v>
      </c>
      <c r="E8" s="146">
        <v>226.544905</v>
      </c>
      <c r="F8" s="146">
        <v>515.41459699999996</v>
      </c>
      <c r="G8" s="146">
        <v>288.86969199999999</v>
      </c>
      <c r="H8" s="146">
        <v>226.544905</v>
      </c>
      <c r="I8" s="146">
        <v>0</v>
      </c>
      <c r="J8" s="146">
        <v>0</v>
      </c>
      <c r="K8" s="146">
        <v>0</v>
      </c>
    </row>
    <row r="9" spans="1:11">
      <c r="B9" s="493" t="s">
        <v>704</v>
      </c>
      <c r="C9" s="146">
        <v>24.150413</v>
      </c>
      <c r="D9" s="146">
        <v>0.39951399999999998</v>
      </c>
      <c r="E9" s="146">
        <v>23.750899</v>
      </c>
      <c r="F9" s="146">
        <v>26.435552229999999</v>
      </c>
      <c r="G9" s="146">
        <v>7.5781604700000003</v>
      </c>
      <c r="H9" s="146">
        <v>18.857391759999999</v>
      </c>
      <c r="I9" s="146">
        <v>2.2851392299999986</v>
      </c>
      <c r="J9" s="146">
        <v>7.1786464700000003</v>
      </c>
      <c r="K9" s="146">
        <v>-4.8935072400000017</v>
      </c>
    </row>
    <row r="10" spans="1:11">
      <c r="B10" s="148" t="s">
        <v>4283</v>
      </c>
      <c r="C10" s="146">
        <v>137.861862</v>
      </c>
      <c r="D10" s="146">
        <v>57.748229000000002</v>
      </c>
      <c r="E10" s="146">
        <v>80.113632999999993</v>
      </c>
      <c r="F10" s="146">
        <v>107.80714513000001</v>
      </c>
      <c r="G10" s="146">
        <v>59.540627540000003</v>
      </c>
      <c r="H10" s="146">
        <v>48.266517589999999</v>
      </c>
      <c r="I10" s="146">
        <v>-30.054716869999993</v>
      </c>
      <c r="J10" s="146">
        <v>1.7923985400000007</v>
      </c>
      <c r="K10" s="146">
        <v>-31.847115409999994</v>
      </c>
    </row>
    <row r="11" spans="1:11">
      <c r="B11" s="148" t="s">
        <v>3066</v>
      </c>
      <c r="C11" s="146">
        <v>10.052445000000001</v>
      </c>
      <c r="D11" s="146">
        <v>10.052445000000001</v>
      </c>
      <c r="E11" s="146">
        <v>0</v>
      </c>
      <c r="F11" s="146">
        <v>10.110563920000001</v>
      </c>
      <c r="G11" s="146">
        <v>10.052445000000001</v>
      </c>
      <c r="H11" s="146">
        <v>5.8118919999999998E-2</v>
      </c>
      <c r="I11" s="146">
        <v>5.8118920000000074E-2</v>
      </c>
      <c r="J11" s="146">
        <v>0</v>
      </c>
      <c r="K11" s="146">
        <v>5.8118919999999998E-2</v>
      </c>
    </row>
    <row r="12" spans="1:11">
      <c r="B12" s="493" t="s">
        <v>2967</v>
      </c>
      <c r="C12" s="146">
        <v>10.052445000000001</v>
      </c>
      <c r="D12" s="146">
        <v>10.052445000000001</v>
      </c>
      <c r="E12" s="146">
        <v>0</v>
      </c>
      <c r="F12" s="146">
        <v>10.110563920000001</v>
      </c>
      <c r="G12" s="146">
        <v>10.052445000000001</v>
      </c>
      <c r="H12" s="146">
        <v>5.8118919999999998E-2</v>
      </c>
      <c r="I12" s="146">
        <v>5.8118920000000074E-2</v>
      </c>
      <c r="J12" s="146">
        <v>0</v>
      </c>
      <c r="K12" s="146">
        <v>5.8118919999999998E-2</v>
      </c>
    </row>
    <row r="13" spans="1:11">
      <c r="B13" s="21" t="s">
        <v>4284</v>
      </c>
      <c r="C13" s="22">
        <v>120.81470400000001</v>
      </c>
      <c r="D13" s="22">
        <v>31.395897000000001</v>
      </c>
      <c r="E13" s="22">
        <v>89.418807000000001</v>
      </c>
      <c r="F13" s="22">
        <v>117.54278062</v>
      </c>
      <c r="G13" s="22">
        <v>31.219507420000003</v>
      </c>
      <c r="H13" s="22">
        <v>86.323273200000003</v>
      </c>
      <c r="I13" s="22">
        <v>-3.271923380000004</v>
      </c>
      <c r="J13" s="22">
        <v>-0.1763895799999986</v>
      </c>
      <c r="K13" s="22">
        <v>-3.0955337999999983</v>
      </c>
    </row>
    <row r="14" spans="1:11">
      <c r="B14" s="148" t="s">
        <v>4285</v>
      </c>
      <c r="C14" s="146">
        <v>43.031330000000004</v>
      </c>
      <c r="D14" s="146">
        <v>31.395897000000001</v>
      </c>
      <c r="E14" s="146">
        <v>11.635433000000001</v>
      </c>
      <c r="F14" s="146">
        <v>39.371308170000006</v>
      </c>
      <c r="G14" s="146">
        <v>31.219507420000003</v>
      </c>
      <c r="H14" s="146">
        <v>8.1518007499999996</v>
      </c>
      <c r="I14" s="146">
        <v>-3.660021829999998</v>
      </c>
      <c r="J14" s="146">
        <v>-0.1763895799999986</v>
      </c>
      <c r="K14" s="146">
        <v>-3.4836322500000012</v>
      </c>
    </row>
    <row r="15" spans="1:11">
      <c r="B15" s="148" t="s">
        <v>4286</v>
      </c>
      <c r="C15" s="146">
        <v>19.700666999999999</v>
      </c>
      <c r="D15" s="146">
        <v>0</v>
      </c>
      <c r="E15" s="146">
        <v>19.700666999999999</v>
      </c>
      <c r="F15" s="146">
        <v>20.088765690000002</v>
      </c>
      <c r="G15" s="146">
        <v>0</v>
      </c>
      <c r="H15" s="146">
        <v>20.088765690000002</v>
      </c>
      <c r="I15" s="146">
        <v>0.38809869000000319</v>
      </c>
      <c r="J15" s="146">
        <v>0</v>
      </c>
      <c r="K15" s="146">
        <v>0.38809869000000319</v>
      </c>
    </row>
    <row r="16" spans="1:11">
      <c r="B16" s="493" t="s">
        <v>2967</v>
      </c>
      <c r="C16" s="146">
        <v>19.700666999999999</v>
      </c>
      <c r="D16" s="146">
        <v>0</v>
      </c>
      <c r="E16" s="146">
        <v>19.700666999999999</v>
      </c>
      <c r="F16" s="146">
        <v>20.088765690000002</v>
      </c>
      <c r="G16" s="146">
        <v>0</v>
      </c>
      <c r="H16" s="146">
        <v>20.088765690000002</v>
      </c>
      <c r="I16" s="146">
        <v>0.38809869000000319</v>
      </c>
      <c r="J16" s="146">
        <v>0</v>
      </c>
      <c r="K16" s="146">
        <v>0.38809869000000319</v>
      </c>
    </row>
    <row r="17" spans="2:11">
      <c r="B17" s="148" t="s">
        <v>789</v>
      </c>
      <c r="C17" s="146">
        <v>58.082706999999999</v>
      </c>
      <c r="D17" s="146">
        <v>0</v>
      </c>
      <c r="E17" s="146">
        <v>58.082706999999999</v>
      </c>
      <c r="F17" s="146">
        <v>58.082706760000001</v>
      </c>
      <c r="G17" s="146">
        <v>0</v>
      </c>
      <c r="H17" s="146">
        <v>58.082706760000001</v>
      </c>
      <c r="I17" s="146">
        <v>-2.3999999854140697E-7</v>
      </c>
      <c r="J17" s="146">
        <v>0</v>
      </c>
      <c r="K17" s="146">
        <v>-2.3999999854140697E-7</v>
      </c>
    </row>
    <row r="18" spans="2:11">
      <c r="B18" s="493" t="s">
        <v>4287</v>
      </c>
      <c r="C18" s="146">
        <v>58.082706999999999</v>
      </c>
      <c r="D18" s="146">
        <v>0</v>
      </c>
      <c r="E18" s="146">
        <v>58.082706999999999</v>
      </c>
      <c r="F18" s="146">
        <v>58.082706760000001</v>
      </c>
      <c r="G18" s="146">
        <v>0</v>
      </c>
      <c r="H18" s="146">
        <v>58.082706760000001</v>
      </c>
      <c r="I18" s="146">
        <v>-2.3999999854140697E-7</v>
      </c>
      <c r="J18" s="146">
        <v>0</v>
      </c>
      <c r="K18" s="146">
        <v>-2.3999999854140697E-7</v>
      </c>
    </row>
    <row r="19" spans="2:11">
      <c r="B19" s="763" t="s">
        <v>4288</v>
      </c>
      <c r="C19" s="763"/>
      <c r="D19" s="763"/>
      <c r="E19" s="763"/>
      <c r="F19" s="763"/>
      <c r="G19" s="763"/>
      <c r="H19" s="763"/>
      <c r="I19" s="763"/>
      <c r="J19" s="763"/>
      <c r="K19" s="763"/>
    </row>
    <row r="20" spans="2:11"/>
  </sheetData>
  <mergeCells count="6">
    <mergeCell ref="B19:K19"/>
    <mergeCell ref="B3:K3"/>
    <mergeCell ref="B4:B5"/>
    <mergeCell ref="C4:E4"/>
    <mergeCell ref="F4:H4"/>
    <mergeCell ref="I4:K4"/>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4BA23-6F38-4BE7-99F2-AAAE54D5607F}">
  <sheetPr codeName="Folha227">
    <tabColor rgb="FF0035BA"/>
  </sheetPr>
  <dimension ref="A1:M17"/>
  <sheetViews>
    <sheetView showGridLines="0" workbookViewId="0">
      <selection activeCell="F11" sqref="F11"/>
    </sheetView>
  </sheetViews>
  <sheetFormatPr baseColWidth="10" defaultColWidth="0" defaultRowHeight="15" zeroHeight="1"/>
  <cols>
    <col min="1" max="1" width="8.6640625" customWidth="1"/>
    <col min="2" max="2" width="26" customWidth="1"/>
    <col min="3" max="3" width="15.83203125" bestFit="1" customWidth="1"/>
    <col min="4" max="12" width="8.33203125" customWidth="1"/>
    <col min="13" max="13" width="8.6640625" customWidth="1"/>
    <col min="14" max="16384" width="8.6640625" hidden="1"/>
  </cols>
  <sheetData>
    <row r="1" spans="1:12" ht="100" customHeight="1">
      <c r="A1" s="20" t="s">
        <v>50</v>
      </c>
    </row>
    <row r="2" spans="1:12" ht="16">
      <c r="A2" s="9"/>
      <c r="B2" s="9" t="s">
        <v>5758</v>
      </c>
      <c r="C2" s="9"/>
      <c r="D2" s="9"/>
    </row>
    <row r="3" spans="1:12" s="8" customFormat="1" ht="11">
      <c r="A3" s="10"/>
      <c r="B3" s="790" t="s">
        <v>51</v>
      </c>
      <c r="C3" s="790"/>
      <c r="D3" s="790"/>
      <c r="E3" s="790"/>
      <c r="F3" s="790"/>
      <c r="G3" s="790"/>
      <c r="H3" s="790"/>
      <c r="I3" s="790"/>
      <c r="J3" s="790"/>
      <c r="K3" s="790"/>
      <c r="L3" s="790"/>
    </row>
    <row r="4" spans="1:12" ht="20" customHeight="1">
      <c r="B4" s="797" t="s">
        <v>4289</v>
      </c>
      <c r="C4" s="797" t="s">
        <v>4290</v>
      </c>
      <c r="D4" s="797" t="s">
        <v>4291</v>
      </c>
      <c r="E4" s="797"/>
      <c r="F4" s="797"/>
      <c r="G4" s="797"/>
      <c r="H4" s="797"/>
      <c r="I4" s="797"/>
      <c r="J4" s="797" t="s">
        <v>4292</v>
      </c>
      <c r="K4" s="797"/>
      <c r="L4" s="797"/>
    </row>
    <row r="5" spans="1:12" ht="20" customHeight="1">
      <c r="B5" s="797"/>
      <c r="C5" s="797"/>
      <c r="D5" s="791">
        <v>2022</v>
      </c>
      <c r="E5" s="792"/>
      <c r="F5" s="793"/>
      <c r="G5" s="791">
        <v>2023</v>
      </c>
      <c r="H5" s="792"/>
      <c r="I5" s="793"/>
      <c r="J5" s="791" t="s">
        <v>4293</v>
      </c>
      <c r="K5" s="792"/>
      <c r="L5" s="793"/>
    </row>
    <row r="6" spans="1:12" ht="20" customHeight="1">
      <c r="B6" s="797"/>
      <c r="C6" s="797"/>
      <c r="D6" s="11" t="s">
        <v>4277</v>
      </c>
      <c r="E6" s="11" t="s">
        <v>4278</v>
      </c>
      <c r="F6" s="11" t="s">
        <v>4279</v>
      </c>
      <c r="G6" s="11" t="s">
        <v>4277</v>
      </c>
      <c r="H6" s="11" t="s">
        <v>4278</v>
      </c>
      <c r="I6" s="11" t="s">
        <v>4279</v>
      </c>
      <c r="J6" s="11" t="s">
        <v>4277</v>
      </c>
      <c r="K6" s="11" t="s">
        <v>4278</v>
      </c>
      <c r="L6" s="11" t="s">
        <v>4279</v>
      </c>
    </row>
    <row r="7" spans="1:12">
      <c r="B7" s="844" t="s">
        <v>4294</v>
      </c>
      <c r="C7" s="43" t="s">
        <v>3445</v>
      </c>
      <c r="D7" s="24">
        <v>140.52352000000002</v>
      </c>
      <c r="E7" s="24">
        <v>100.73577</v>
      </c>
      <c r="F7" s="24">
        <v>39.787750000000003</v>
      </c>
      <c r="G7" s="24">
        <v>220.44236000000001</v>
      </c>
      <c r="H7" s="24">
        <v>167.53466800000001</v>
      </c>
      <c r="I7" s="24">
        <v>52.907691999999997</v>
      </c>
      <c r="J7" s="24">
        <v>79.918839999999989</v>
      </c>
      <c r="K7" s="24">
        <v>66.798898000000008</v>
      </c>
      <c r="L7" s="24">
        <v>13.119941999999995</v>
      </c>
    </row>
    <row r="8" spans="1:12">
      <c r="B8" s="845"/>
      <c r="C8" s="43" t="s">
        <v>3431</v>
      </c>
      <c r="D8" s="24">
        <v>51.3</v>
      </c>
      <c r="E8" s="24">
        <v>31.5</v>
      </c>
      <c r="F8" s="24">
        <v>19.8</v>
      </c>
      <c r="G8" s="24">
        <v>73.262817999999996</v>
      </c>
      <c r="H8" s="24">
        <v>41.694485999999998</v>
      </c>
      <c r="I8" s="24">
        <v>31.568332000000002</v>
      </c>
      <c r="J8" s="24">
        <v>21.962817999999999</v>
      </c>
      <c r="K8" s="24">
        <v>10.194485999999998</v>
      </c>
      <c r="L8" s="24">
        <v>11.768332000000001</v>
      </c>
    </row>
    <row r="9" spans="1:12">
      <c r="B9" s="845"/>
      <c r="C9" s="43" t="s">
        <v>4295</v>
      </c>
      <c r="D9" s="24">
        <v>42.872634000000005</v>
      </c>
      <c r="E9" s="24">
        <v>21.737411000000002</v>
      </c>
      <c r="F9" s="24">
        <v>21.135223</v>
      </c>
      <c r="G9" s="24">
        <v>18.499601999999999</v>
      </c>
      <c r="H9" s="24">
        <v>4.0438289999999997</v>
      </c>
      <c r="I9" s="24">
        <v>14.455773000000001</v>
      </c>
      <c r="J9" s="24">
        <v>-24.373032000000006</v>
      </c>
      <c r="K9" s="24">
        <v>-17.693582000000003</v>
      </c>
      <c r="L9" s="24">
        <v>-6.6794499999999992</v>
      </c>
    </row>
    <row r="10" spans="1:12">
      <c r="B10" s="845"/>
      <c r="C10" s="444" t="s">
        <v>4296</v>
      </c>
      <c r="D10" s="94">
        <v>43.5</v>
      </c>
      <c r="E10" s="94">
        <v>21.75</v>
      </c>
      <c r="F10" s="94">
        <v>21.75</v>
      </c>
      <c r="G10" s="94">
        <v>72.318105000000003</v>
      </c>
      <c r="H10" s="94">
        <v>51.569696999999998</v>
      </c>
      <c r="I10" s="94">
        <v>20.748408000000001</v>
      </c>
      <c r="J10" s="94">
        <v>28.818105000000003</v>
      </c>
      <c r="K10" s="94">
        <v>29.819696999999998</v>
      </c>
      <c r="L10" s="94">
        <v>-1.0015919999999987</v>
      </c>
    </row>
    <row r="11" spans="1:12">
      <c r="B11" s="845" t="s">
        <v>3576</v>
      </c>
      <c r="C11" s="432" t="s">
        <v>4297</v>
      </c>
      <c r="D11" s="494">
        <v>5.3543652700000006</v>
      </c>
      <c r="E11" s="494">
        <v>2.1372710000000001</v>
      </c>
      <c r="F11" s="494">
        <v>3.21709427</v>
      </c>
      <c r="G11" s="494">
        <v>6.9255745799999993</v>
      </c>
      <c r="H11" s="494">
        <v>4.4393209999999996</v>
      </c>
      <c r="I11" s="494">
        <v>2.4862535800000001</v>
      </c>
      <c r="J11" s="494">
        <v>1.5712093099999986</v>
      </c>
      <c r="K11" s="494">
        <v>2.3020499999999995</v>
      </c>
      <c r="L11" s="494">
        <v>-0.73084068999999996</v>
      </c>
    </row>
    <row r="12" spans="1:12">
      <c r="B12" s="845"/>
      <c r="C12" s="435" t="s">
        <v>4298</v>
      </c>
      <c r="D12" s="24">
        <v>0.25326073999999998</v>
      </c>
      <c r="E12" s="24">
        <v>5.7994999999999998E-2</v>
      </c>
      <c r="F12" s="24">
        <v>0.19526573999999999</v>
      </c>
      <c r="G12" s="24">
        <v>0.26867025999999999</v>
      </c>
      <c r="H12" s="24">
        <v>7.4060000000000001E-2</v>
      </c>
      <c r="I12" s="24">
        <v>0.19461026000000001</v>
      </c>
      <c r="J12" s="24">
        <v>1.540952000000001E-2</v>
      </c>
      <c r="K12" s="24">
        <v>1.6065000000000003E-2</v>
      </c>
      <c r="L12" s="24">
        <v>-6.5547999999998607E-4</v>
      </c>
    </row>
    <row r="13" spans="1:12">
      <c r="B13" s="845"/>
      <c r="C13" s="444" t="s">
        <v>4299</v>
      </c>
      <c r="D13" s="94">
        <v>2.1331851899999998</v>
      </c>
      <c r="E13" s="94">
        <v>0.73466799999999999</v>
      </c>
      <c r="F13" s="94">
        <v>1.39851719</v>
      </c>
      <c r="G13" s="94">
        <v>0.71447117999999998</v>
      </c>
      <c r="H13" s="94">
        <v>0.34470899999999999</v>
      </c>
      <c r="I13" s="94">
        <v>0.36976218</v>
      </c>
      <c r="J13" s="94">
        <v>-1.41871401</v>
      </c>
      <c r="K13" s="94">
        <v>-0.389959</v>
      </c>
      <c r="L13" s="94">
        <v>-1.02875501</v>
      </c>
    </row>
    <row r="14" spans="1:12" ht="26">
      <c r="B14" s="258" t="s">
        <v>4300</v>
      </c>
      <c r="C14" s="43" t="s">
        <v>4301</v>
      </c>
      <c r="D14" s="24">
        <v>2.1739464900000001</v>
      </c>
      <c r="E14" s="24">
        <v>0.56106381999999999</v>
      </c>
      <c r="F14" s="24">
        <v>1.6128826700000001</v>
      </c>
      <c r="G14" s="24">
        <v>2.6494561000000001</v>
      </c>
      <c r="H14" s="24">
        <v>0.91606993000000003</v>
      </c>
      <c r="I14" s="24">
        <v>1.7333861699999999</v>
      </c>
      <c r="J14" s="24">
        <v>0.47550961000000003</v>
      </c>
      <c r="K14" s="24">
        <v>0.35500611000000004</v>
      </c>
      <c r="L14" s="24">
        <v>0.12050349999999987</v>
      </c>
    </row>
    <row r="15" spans="1:12">
      <c r="B15" s="841" t="s">
        <v>4302</v>
      </c>
      <c r="C15" s="841"/>
      <c r="D15" s="19">
        <v>288.11091169000002</v>
      </c>
      <c r="E15" s="19">
        <v>179.21417882</v>
      </c>
      <c r="F15" s="19">
        <v>108.89673287000001</v>
      </c>
      <c r="G15" s="19">
        <v>395.08105711999997</v>
      </c>
      <c r="H15" s="19">
        <v>270.61683992999997</v>
      </c>
      <c r="I15" s="19">
        <v>124.46421718999999</v>
      </c>
      <c r="J15" s="19">
        <v>106.97014542999995</v>
      </c>
      <c r="K15" s="19">
        <v>91.402661109999968</v>
      </c>
      <c r="L15" s="19">
        <v>15.567484319999977</v>
      </c>
    </row>
    <row r="16" spans="1:12" ht="57" customHeight="1">
      <c r="B16" s="763" t="s">
        <v>5759</v>
      </c>
      <c r="C16" s="763"/>
      <c r="D16" s="763"/>
      <c r="E16" s="763"/>
      <c r="F16" s="763"/>
      <c r="G16" s="763"/>
      <c r="H16" s="763"/>
      <c r="I16" s="763"/>
      <c r="J16" s="763"/>
      <c r="K16" s="763"/>
      <c r="L16" s="763"/>
    </row>
    <row r="17"/>
  </sheetData>
  <mergeCells count="12">
    <mergeCell ref="B3:L3"/>
    <mergeCell ref="B7:B10"/>
    <mergeCell ref="B11:B13"/>
    <mergeCell ref="B15:C15"/>
    <mergeCell ref="B16:L16"/>
    <mergeCell ref="B4:B6"/>
    <mergeCell ref="C4:C6"/>
    <mergeCell ref="D4:I4"/>
    <mergeCell ref="J4:L4"/>
    <mergeCell ref="D5:F5"/>
    <mergeCell ref="G5:I5"/>
    <mergeCell ref="J5:L5"/>
  </mergeCells>
  <pageMargins left="0.7" right="0.7" top="0.75" bottom="0.75" header="0.3" footer="0.3"/>
  <pageSetup paperSize="9" orientation="portrait" horizontalDpi="200" verticalDpi="200"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6D61-58CC-473A-AD5A-262A3165C269}">
  <sheetPr codeName="Folha228">
    <tabColor rgb="FF0035BA"/>
  </sheetPr>
  <dimension ref="A1:I76"/>
  <sheetViews>
    <sheetView showGridLines="0" workbookViewId="0">
      <selection activeCell="B3" sqref="B3:H3"/>
    </sheetView>
  </sheetViews>
  <sheetFormatPr baseColWidth="10" defaultColWidth="0" defaultRowHeight="15" zeroHeight="1"/>
  <cols>
    <col min="1" max="1" width="8.6640625" customWidth="1"/>
    <col min="2" max="2" width="47.5" customWidth="1"/>
    <col min="3" max="8" width="8.6640625" customWidth="1"/>
    <col min="9" max="9" width="27.83203125" customWidth="1"/>
    <col min="10" max="16384" width="8.6640625" hidden="1"/>
  </cols>
  <sheetData>
    <row r="1" spans="1:8" ht="100" customHeight="1">
      <c r="A1" s="20" t="s">
        <v>50</v>
      </c>
    </row>
    <row r="2" spans="1:8" ht="16">
      <c r="A2" s="9"/>
      <c r="B2" s="9" t="s">
        <v>5760</v>
      </c>
      <c r="C2" s="9"/>
      <c r="D2" s="9"/>
    </row>
    <row r="3" spans="1:8">
      <c r="A3" s="10"/>
      <c r="B3" s="790" t="s">
        <v>51</v>
      </c>
      <c r="C3" s="790"/>
      <c r="D3" s="790"/>
      <c r="E3" s="790"/>
      <c r="F3" s="790"/>
      <c r="G3" s="790"/>
      <c r="H3" s="790"/>
    </row>
    <row r="4" spans="1:8" ht="19" customHeight="1">
      <c r="B4" s="797" t="s">
        <v>4252</v>
      </c>
      <c r="C4" s="797">
        <v>2022</v>
      </c>
      <c r="D4" s="797">
        <v>2023</v>
      </c>
      <c r="E4" s="797" t="s">
        <v>335</v>
      </c>
      <c r="F4" s="797"/>
      <c r="G4" s="797" t="s">
        <v>82</v>
      </c>
      <c r="H4" s="797" t="s">
        <v>4303</v>
      </c>
    </row>
    <row r="5" spans="1:8" ht="19" customHeight="1">
      <c r="B5" s="797"/>
      <c r="C5" s="797"/>
      <c r="D5" s="797"/>
      <c r="E5" s="11" t="s">
        <v>4255</v>
      </c>
      <c r="F5" s="11" t="s">
        <v>4304</v>
      </c>
      <c r="G5" s="797"/>
      <c r="H5" s="797"/>
    </row>
    <row r="6" spans="1:8">
      <c r="B6" s="21" t="s">
        <v>376</v>
      </c>
      <c r="C6" s="22">
        <v>9538.3865765178016</v>
      </c>
      <c r="D6" s="22">
        <v>10150.520256847283</v>
      </c>
      <c r="E6" s="22">
        <v>612.13368032948165</v>
      </c>
      <c r="F6" s="22">
        <v>6.4175809547965983</v>
      </c>
      <c r="G6" s="22">
        <v>9764.1526173255406</v>
      </c>
      <c r="H6" s="22">
        <v>386.3676395217426</v>
      </c>
    </row>
    <row r="7" spans="1:8">
      <c r="B7" s="148" t="s">
        <v>4257</v>
      </c>
      <c r="C7" s="24">
        <v>3891.9443987485429</v>
      </c>
      <c r="D7" s="24">
        <v>3989.1314390734374</v>
      </c>
      <c r="E7" s="24">
        <v>97.187040324894497</v>
      </c>
      <c r="F7" s="24">
        <v>2.4971333186605915</v>
      </c>
      <c r="G7" s="24">
        <v>3832.5375893937744</v>
      </c>
      <c r="H7" s="24">
        <v>156.59384967966298</v>
      </c>
    </row>
    <row r="8" spans="1:8">
      <c r="B8" s="149" t="s">
        <v>3230</v>
      </c>
      <c r="C8" s="24">
        <v>3872.1423468621956</v>
      </c>
      <c r="D8" s="24">
        <v>3970.5935200427225</v>
      </c>
      <c r="E8" s="24">
        <v>98.451173180526894</v>
      </c>
      <c r="F8" s="24">
        <v>2.5425504633192828</v>
      </c>
      <c r="G8" s="24">
        <v>3812.7458269743483</v>
      </c>
      <c r="H8" s="24">
        <v>157.84769306837416</v>
      </c>
    </row>
    <row r="9" spans="1:8">
      <c r="B9" s="317" t="s">
        <v>4305</v>
      </c>
      <c r="C9" s="24">
        <v>1696.5016458894906</v>
      </c>
      <c r="D9" s="24">
        <v>1711.4031981208882</v>
      </c>
      <c r="E9" s="24">
        <v>14.901552231397545</v>
      </c>
      <c r="F9" s="24">
        <v>0.87836945325122462</v>
      </c>
      <c r="G9" s="24">
        <v>1662.2421041824448</v>
      </c>
      <c r="H9" s="24">
        <v>49.1610939384434</v>
      </c>
    </row>
    <row r="10" spans="1:8">
      <c r="B10" s="317" t="s">
        <v>4306</v>
      </c>
      <c r="C10" s="24">
        <v>1488.3316268716449</v>
      </c>
      <c r="D10" s="24">
        <v>1503.7419458882819</v>
      </c>
      <c r="E10" s="24">
        <v>15.410319016637004</v>
      </c>
      <c r="F10" s="24">
        <v>1.0354089598316387</v>
      </c>
      <c r="G10" s="24">
        <v>1522.1338195682627</v>
      </c>
      <c r="H10" s="24">
        <v>-18.39187367998079</v>
      </c>
    </row>
    <row r="11" spans="1:8">
      <c r="B11" s="317" t="s">
        <v>4307</v>
      </c>
      <c r="C11" s="24">
        <v>311.07688791106068</v>
      </c>
      <c r="D11" s="24">
        <v>334.32789129138717</v>
      </c>
      <c r="E11" s="24">
        <v>23.251003380326495</v>
      </c>
      <c r="F11" s="24">
        <v>7.4743590038017036</v>
      </c>
      <c r="G11" s="24">
        <v>317.44744984063016</v>
      </c>
      <c r="H11" s="24">
        <v>16.880441450757019</v>
      </c>
    </row>
    <row r="12" spans="1:8">
      <c r="B12" s="317" t="s">
        <v>4308</v>
      </c>
      <c r="C12" s="24">
        <v>375.32708696999998</v>
      </c>
      <c r="D12" s="24">
        <v>420.56104552337979</v>
      </c>
      <c r="E12" s="24">
        <v>45.233958553379807</v>
      </c>
      <c r="F12" s="24">
        <v>12.051876915826053</v>
      </c>
      <c r="G12" s="24">
        <v>310.56601148999999</v>
      </c>
      <c r="H12" s="24">
        <v>109.9950340333798</v>
      </c>
    </row>
    <row r="13" spans="1:8">
      <c r="B13" s="317" t="s">
        <v>4309</v>
      </c>
      <c r="C13" s="24">
        <v>0.90509921999944254</v>
      </c>
      <c r="D13" s="24">
        <v>0.55943921878548508</v>
      </c>
      <c r="E13" s="24">
        <v>-0.34566000121395746</v>
      </c>
      <c r="F13" s="24">
        <v>-38.1902882663152</v>
      </c>
      <c r="G13" s="24">
        <v>0.35644189301054502</v>
      </c>
      <c r="H13" s="24">
        <v>0.20299732577494006</v>
      </c>
    </row>
    <row r="14" spans="1:8">
      <c r="B14" s="149" t="s">
        <v>3231</v>
      </c>
      <c r="C14" s="24">
        <v>19.802051886347204</v>
      </c>
      <c r="D14" s="24">
        <v>18.537919030715003</v>
      </c>
      <c r="E14" s="24">
        <v>-1.2641328556322016</v>
      </c>
      <c r="F14" s="24">
        <v>-6.3838478097503382</v>
      </c>
      <c r="G14" s="24">
        <v>19.791762419426</v>
      </c>
      <c r="H14" s="24">
        <v>-1.2538433887109974</v>
      </c>
    </row>
    <row r="15" spans="1:8">
      <c r="B15" s="149" t="s">
        <v>4310</v>
      </c>
      <c r="C15" s="24">
        <v>447.35802740840518</v>
      </c>
      <c r="D15" s="24">
        <v>524.37852096548397</v>
      </c>
      <c r="E15" s="24">
        <v>77.020493557078794</v>
      </c>
      <c r="F15" s="24">
        <v>17.216745612740443</v>
      </c>
      <c r="G15" s="24">
        <v>430.80345646971176</v>
      </c>
      <c r="H15" s="24">
        <v>93.57506449577221</v>
      </c>
    </row>
    <row r="16" spans="1:8">
      <c r="B16" s="149" t="s">
        <v>4311</v>
      </c>
      <c r="C16" s="24">
        <v>291.42051820057981</v>
      </c>
      <c r="D16" s="24">
        <v>316.40169515812079</v>
      </c>
      <c r="E16" s="24">
        <v>24.981176957540981</v>
      </c>
      <c r="F16" s="24">
        <v>8.5722093666537429</v>
      </c>
      <c r="G16" s="24">
        <v>288.38543294228737</v>
      </c>
      <c r="H16" s="24">
        <v>28.016262215833422</v>
      </c>
    </row>
    <row r="17" spans="2:8">
      <c r="B17" s="149" t="s">
        <v>4312</v>
      </c>
      <c r="C17" s="24">
        <v>3871.7915080470843</v>
      </c>
      <c r="D17" s="24">
        <v>4151.7696443163613</v>
      </c>
      <c r="E17" s="24">
        <v>279.978136269277</v>
      </c>
      <c r="F17" s="24">
        <v>7.2312296694533744</v>
      </c>
      <c r="G17" s="24">
        <v>4148.571735864839</v>
      </c>
      <c r="H17" s="24">
        <v>3.1979084515223803</v>
      </c>
    </row>
    <row r="18" spans="2:8">
      <c r="B18" s="317" t="s">
        <v>2967</v>
      </c>
      <c r="C18" s="24">
        <v>3751.3036521684267</v>
      </c>
      <c r="D18" s="24">
        <v>4045.4200680622921</v>
      </c>
      <c r="E18" s="24">
        <v>294.11641589386545</v>
      </c>
      <c r="F18" s="24">
        <v>7.8403787900201731</v>
      </c>
      <c r="G18" s="24">
        <v>4033.6959011231988</v>
      </c>
      <c r="H18" s="24">
        <v>11.724166939093266</v>
      </c>
    </row>
    <row r="19" spans="2:8">
      <c r="B19" s="495" t="s">
        <v>380</v>
      </c>
      <c r="C19" s="24"/>
      <c r="D19" s="24"/>
      <c r="E19" s="24"/>
      <c r="F19" s="24"/>
      <c r="G19" s="24"/>
      <c r="H19" s="24"/>
    </row>
    <row r="20" spans="2:8">
      <c r="B20" s="496" t="s">
        <v>4313</v>
      </c>
      <c r="C20" s="24">
        <v>2776.9878239999998</v>
      </c>
      <c r="D20" s="24">
        <v>2724.8310739999997</v>
      </c>
      <c r="E20" s="24">
        <v>-52.156750000000102</v>
      </c>
      <c r="F20" s="24">
        <v>-1.8781771223207244</v>
      </c>
      <c r="G20" s="24">
        <v>2710.8379512069614</v>
      </c>
      <c r="H20" s="24">
        <v>13.99312279303831</v>
      </c>
    </row>
    <row r="21" spans="2:8">
      <c r="B21" s="496" t="s">
        <v>4314</v>
      </c>
      <c r="C21" s="24">
        <v>1929.126986</v>
      </c>
      <c r="D21" s="24">
        <v>1923.691517</v>
      </c>
      <c r="E21" s="24">
        <v>-5.4354690000000119</v>
      </c>
      <c r="F21" s="24">
        <v>-0.28175796821288218</v>
      </c>
      <c r="G21" s="24">
        <v>1923.691517</v>
      </c>
      <c r="H21" s="24">
        <v>0</v>
      </c>
    </row>
    <row r="22" spans="2:8">
      <c r="B22" s="496" t="s">
        <v>4315</v>
      </c>
      <c r="C22" s="24">
        <v>308.24602800000002</v>
      </c>
      <c r="D22" s="24">
        <v>215.25805600000001</v>
      </c>
      <c r="E22" s="24">
        <v>-92.987972000000013</v>
      </c>
      <c r="F22" s="24">
        <v>-30.166802992835322</v>
      </c>
      <c r="G22" s="24">
        <v>215.25805600000001</v>
      </c>
      <c r="H22" s="24">
        <v>0</v>
      </c>
    </row>
    <row r="23" spans="2:8">
      <c r="B23" s="496" t="s">
        <v>4316</v>
      </c>
      <c r="C23" s="24">
        <v>497.45618899999999</v>
      </c>
      <c r="D23" s="24">
        <v>524.540075</v>
      </c>
      <c r="E23" s="24">
        <v>27.083886000000007</v>
      </c>
      <c r="F23" s="24">
        <v>5.4444766391277133</v>
      </c>
      <c r="G23" s="24">
        <v>510.54695199999998</v>
      </c>
      <c r="H23" s="24">
        <v>13.993123000000026</v>
      </c>
    </row>
    <row r="24" spans="2:8">
      <c r="B24" s="496" t="s">
        <v>4317</v>
      </c>
      <c r="C24" s="24">
        <v>42.158620999999997</v>
      </c>
      <c r="D24" s="24">
        <v>61.341425999999998</v>
      </c>
      <c r="E24" s="24">
        <v>19.182805000000002</v>
      </c>
      <c r="F24" s="24">
        <v>45.501500155804443</v>
      </c>
      <c r="G24" s="24">
        <v>61.341425999999998</v>
      </c>
      <c r="H24" s="24">
        <v>0</v>
      </c>
    </row>
    <row r="25" spans="2:8">
      <c r="B25" s="317" t="s">
        <v>4318</v>
      </c>
      <c r="C25" s="24">
        <v>9.9049384200000077</v>
      </c>
      <c r="D25" s="24">
        <v>10.61355592000001</v>
      </c>
      <c r="E25" s="24">
        <v>0.70861750000000256</v>
      </c>
      <c r="F25" s="24">
        <v>7.1541838015788697</v>
      </c>
      <c r="G25" s="24">
        <v>6.1534375514774311</v>
      </c>
      <c r="H25" s="24">
        <v>4.4601183685225791</v>
      </c>
    </row>
    <row r="26" spans="2:8">
      <c r="B26" s="317" t="s">
        <v>4319</v>
      </c>
      <c r="C26" s="24">
        <v>87.978870788657503</v>
      </c>
      <c r="D26" s="24">
        <v>74.491619305289746</v>
      </c>
      <c r="E26" s="24">
        <v>-13.487251483367757</v>
      </c>
      <c r="F26" s="24">
        <v>-15.33010296957184</v>
      </c>
      <c r="G26" s="24">
        <v>86.515983562171371</v>
      </c>
      <c r="H26" s="24">
        <v>-12.024364256881626</v>
      </c>
    </row>
    <row r="27" spans="2:8">
      <c r="B27" s="317" t="s">
        <v>394</v>
      </c>
      <c r="C27" s="24">
        <v>22.604046669999992</v>
      </c>
      <c r="D27" s="24">
        <v>21.244401028779194</v>
      </c>
      <c r="E27" s="24">
        <v>-1.3596456412207978</v>
      </c>
      <c r="F27" s="24">
        <v>-6.0150541231420949</v>
      </c>
      <c r="G27" s="24">
        <v>22.206413627990997</v>
      </c>
      <c r="H27" s="24">
        <v>-0.96201259921180338</v>
      </c>
    </row>
    <row r="28" spans="2:8">
      <c r="B28" s="149" t="s">
        <v>2185</v>
      </c>
      <c r="C28" s="24">
        <v>944.13947458880875</v>
      </c>
      <c r="D28" s="24">
        <v>1061.9204440920776</v>
      </c>
      <c r="E28" s="24">
        <v>117.78096950326881</v>
      </c>
      <c r="F28" s="24">
        <v>12.474954460998967</v>
      </c>
      <c r="G28" s="24">
        <v>977.61027025149031</v>
      </c>
      <c r="H28" s="24">
        <v>84.310173840587254</v>
      </c>
    </row>
    <row r="29" spans="2:8">
      <c r="B29" s="149" t="s">
        <v>395</v>
      </c>
      <c r="C29" s="24">
        <v>91.732649524381543</v>
      </c>
      <c r="D29" s="24">
        <v>106.91851324180163</v>
      </c>
      <c r="E29" s="24">
        <v>15.185863717420091</v>
      </c>
      <c r="F29" s="24">
        <v>16.554480652369964</v>
      </c>
      <c r="G29" s="24">
        <v>86.244132403436524</v>
      </c>
      <c r="H29" s="24">
        <v>20.67438083836511</v>
      </c>
    </row>
    <row r="30" spans="2:8">
      <c r="B30" s="21" t="s">
        <v>398</v>
      </c>
      <c r="C30" s="22">
        <v>1002.3875398714036</v>
      </c>
      <c r="D30" s="22">
        <v>1450.8061214221852</v>
      </c>
      <c r="E30" s="22">
        <v>448.4185815507816</v>
      </c>
      <c r="F30" s="22">
        <v>44.735051436125119</v>
      </c>
      <c r="G30" s="22">
        <v>1254.6151127055377</v>
      </c>
      <c r="H30" s="22">
        <v>196.1910087166475</v>
      </c>
    </row>
    <row r="31" spans="2:8">
      <c r="B31" s="148" t="s">
        <v>3996</v>
      </c>
      <c r="C31" s="24">
        <v>57.437645205515182</v>
      </c>
      <c r="D31" s="24">
        <v>64.587813295637787</v>
      </c>
      <c r="E31" s="24">
        <v>7.1501680901226052</v>
      </c>
      <c r="F31" s="24">
        <v>12.44857456209929</v>
      </c>
      <c r="G31" s="24">
        <v>45.38082245520453</v>
      </c>
      <c r="H31" s="24">
        <v>19.206990840433257</v>
      </c>
    </row>
    <row r="32" spans="2:8">
      <c r="B32" s="148" t="s">
        <v>4320</v>
      </c>
      <c r="C32" s="24">
        <v>922.00997612588844</v>
      </c>
      <c r="D32" s="24">
        <v>1351.000630763579</v>
      </c>
      <c r="E32" s="24">
        <v>428.99065463769057</v>
      </c>
      <c r="F32" s="24">
        <v>46.527767133304579</v>
      </c>
      <c r="G32" s="24">
        <v>1186.2751768264868</v>
      </c>
      <c r="H32" s="24">
        <v>164.7254539370922</v>
      </c>
    </row>
    <row r="33" spans="2:8">
      <c r="B33" s="149" t="s">
        <v>2967</v>
      </c>
      <c r="C33" s="24">
        <v>365.04231805727761</v>
      </c>
      <c r="D33" s="24">
        <v>669.47499350841213</v>
      </c>
      <c r="E33" s="24">
        <v>304.43267545113451</v>
      </c>
      <c r="F33" s="24">
        <v>83.396543466877432</v>
      </c>
      <c r="G33" s="24">
        <v>692.31211372282746</v>
      </c>
      <c r="H33" s="24">
        <v>-22.837120214415336</v>
      </c>
    </row>
    <row r="34" spans="2:8">
      <c r="B34" s="497" t="s">
        <v>380</v>
      </c>
      <c r="C34" s="24"/>
      <c r="D34" s="24"/>
      <c r="E34" s="24"/>
      <c r="F34" s="24"/>
      <c r="G34" s="24"/>
      <c r="H34" s="24"/>
    </row>
    <row r="35" spans="2:8">
      <c r="B35" s="319" t="s">
        <v>4313</v>
      </c>
      <c r="C35" s="24">
        <v>265.71400370999999</v>
      </c>
      <c r="D35" s="24">
        <v>404.06341636000002</v>
      </c>
      <c r="E35" s="24">
        <v>138.34941265000003</v>
      </c>
      <c r="F35" s="24">
        <v>52.067038514460251</v>
      </c>
      <c r="G35" s="24">
        <v>404.407196</v>
      </c>
      <c r="H35" s="24">
        <v>-0.34377963999997974</v>
      </c>
    </row>
    <row r="36" spans="2:8">
      <c r="B36" s="496" t="s">
        <v>4314</v>
      </c>
      <c r="C36" s="24">
        <v>216.45138071</v>
      </c>
      <c r="D36" s="24">
        <v>215.70116483999999</v>
      </c>
      <c r="E36" s="24">
        <v>-0.75021587000000522</v>
      </c>
      <c r="F36" s="24">
        <v>-0.34659786763159489</v>
      </c>
      <c r="G36" s="24">
        <v>216.04494447999997</v>
      </c>
      <c r="H36" s="24">
        <v>-0.34377963999997974</v>
      </c>
    </row>
    <row r="37" spans="2:8">
      <c r="B37" s="496" t="s">
        <v>4321</v>
      </c>
      <c r="C37" s="24">
        <v>49.262623000000005</v>
      </c>
      <c r="D37" s="24">
        <v>188.36225152000003</v>
      </c>
      <c r="E37" s="24">
        <v>139.09962852000001</v>
      </c>
      <c r="F37" s="24">
        <v>282.36342291396051</v>
      </c>
      <c r="G37" s="24">
        <v>188.36225152000003</v>
      </c>
      <c r="H37" s="24">
        <v>0</v>
      </c>
    </row>
    <row r="38" spans="2:8">
      <c r="B38" s="149" t="s">
        <v>4263</v>
      </c>
      <c r="C38" s="24">
        <v>8.1953823099999994</v>
      </c>
      <c r="D38" s="24">
        <v>8.3069872699999934</v>
      </c>
      <c r="E38" s="24">
        <v>0.11160495999999398</v>
      </c>
      <c r="F38" s="24">
        <v>1.3618029736552215</v>
      </c>
      <c r="G38" s="24">
        <v>2.5094459596615879</v>
      </c>
      <c r="H38" s="24">
        <v>5.7975413103384055</v>
      </c>
    </row>
    <row r="39" spans="2:8">
      <c r="B39" s="149" t="s">
        <v>4319</v>
      </c>
      <c r="C39" s="24">
        <v>540.62484798861078</v>
      </c>
      <c r="D39" s="24">
        <v>661.40225042976408</v>
      </c>
      <c r="E39" s="24">
        <v>120.7774024411533</v>
      </c>
      <c r="F39" s="24">
        <v>22.340335056833659</v>
      </c>
      <c r="G39" s="24">
        <v>483.74113704244917</v>
      </c>
      <c r="H39" s="24">
        <v>177.66111338731491</v>
      </c>
    </row>
    <row r="40" spans="2:8">
      <c r="B40" s="149" t="s">
        <v>394</v>
      </c>
      <c r="C40" s="24">
        <v>8.1474277699999966</v>
      </c>
      <c r="D40" s="24">
        <v>11.816399555402759</v>
      </c>
      <c r="E40" s="24">
        <v>3.6689717854027624</v>
      </c>
      <c r="F40" s="24">
        <v>45.032271398740662</v>
      </c>
      <c r="G40" s="24">
        <v>7.7124801015486257</v>
      </c>
      <c r="H40" s="24">
        <v>4.1039194538541333</v>
      </c>
    </row>
    <row r="41" spans="2:8">
      <c r="B41" s="148" t="s">
        <v>401</v>
      </c>
      <c r="C41" s="24">
        <v>22.939918539999994</v>
      </c>
      <c r="D41" s="24">
        <v>35.217677362968452</v>
      </c>
      <c r="E41" s="24">
        <v>12.277758822968458</v>
      </c>
      <c r="F41" s="24">
        <v>53.521370625444519</v>
      </c>
      <c r="G41" s="24">
        <v>22.959113423846468</v>
      </c>
      <c r="H41" s="24">
        <v>12.258563939121984</v>
      </c>
    </row>
    <row r="42" spans="2:8">
      <c r="B42" s="498" t="s">
        <v>3997</v>
      </c>
      <c r="C42" s="499">
        <v>10540.774116389206</v>
      </c>
      <c r="D42" s="499">
        <v>11601.326378269468</v>
      </c>
      <c r="E42" s="499">
        <v>1060.5522618802624</v>
      </c>
      <c r="F42" s="499">
        <v>10.061426705191174</v>
      </c>
      <c r="G42" s="499">
        <v>11018.767730031079</v>
      </c>
      <c r="H42" s="499">
        <v>582.55864823838965</v>
      </c>
    </row>
    <row r="43" spans="2:8">
      <c r="B43" s="21" t="s">
        <v>403</v>
      </c>
      <c r="C43" s="22">
        <v>7464.8819998749141</v>
      </c>
      <c r="D43" s="22">
        <v>8408.0105133310935</v>
      </c>
      <c r="E43" s="22">
        <v>943.12851345617946</v>
      </c>
      <c r="F43" s="22">
        <v>12.634205248950794</v>
      </c>
      <c r="G43" s="22">
        <v>7638.6588574246834</v>
      </c>
      <c r="H43" s="22">
        <v>769.35165590641009</v>
      </c>
    </row>
    <row r="44" spans="2:8">
      <c r="B44" s="148" t="s">
        <v>3998</v>
      </c>
      <c r="C44" s="24">
        <v>3272.8176867002235</v>
      </c>
      <c r="D44" s="24">
        <v>3712.8260533065632</v>
      </c>
      <c r="E44" s="24">
        <v>440.00836660633968</v>
      </c>
      <c r="F44" s="24">
        <v>13.444328671114352</v>
      </c>
      <c r="G44" s="24">
        <v>3494.9268519337666</v>
      </c>
      <c r="H44" s="24">
        <v>217.8992013727966</v>
      </c>
    </row>
    <row r="45" spans="2:8">
      <c r="B45" s="148" t="s">
        <v>3874</v>
      </c>
      <c r="C45" s="24">
        <v>2726.5267758253012</v>
      </c>
      <c r="D45" s="24">
        <v>3060.0201498949841</v>
      </c>
      <c r="E45" s="24">
        <v>333.49337406968289</v>
      </c>
      <c r="F45" s="24">
        <v>12.231435870228587</v>
      </c>
      <c r="G45" s="24">
        <v>2724.1882766013409</v>
      </c>
      <c r="H45" s="24">
        <v>335.83187329364318</v>
      </c>
    </row>
    <row r="46" spans="2:8">
      <c r="B46" s="148" t="s">
        <v>3464</v>
      </c>
      <c r="C46" s="24">
        <v>33.440316540000033</v>
      </c>
      <c r="D46" s="24">
        <v>86.199901046907058</v>
      </c>
      <c r="E46" s="24">
        <v>52.759584506907025</v>
      </c>
      <c r="F46" s="24">
        <v>157.77238365491553</v>
      </c>
      <c r="G46" s="24">
        <v>27.895843345812324</v>
      </c>
      <c r="H46" s="24">
        <v>58.304057701094735</v>
      </c>
    </row>
    <row r="47" spans="2:8">
      <c r="B47" s="148" t="s">
        <v>4312</v>
      </c>
      <c r="C47" s="24">
        <v>1034.4596533415324</v>
      </c>
      <c r="D47" s="24">
        <v>1145.573120217256</v>
      </c>
      <c r="E47" s="24">
        <v>111.11346687572359</v>
      </c>
      <c r="F47" s="24">
        <v>10.741208370650574</v>
      </c>
      <c r="G47" s="24">
        <v>1021.8152371560042</v>
      </c>
      <c r="H47" s="24">
        <v>123.75788306125185</v>
      </c>
    </row>
    <row r="48" spans="2:8">
      <c r="B48" s="149" t="s">
        <v>4266</v>
      </c>
      <c r="C48" s="24">
        <v>464.82266938000043</v>
      </c>
      <c r="D48" s="24">
        <v>476.5260698600008</v>
      </c>
      <c r="E48" s="24">
        <v>11.703400480000369</v>
      </c>
      <c r="F48" s="24">
        <v>2.5178205046691988</v>
      </c>
      <c r="G48" s="24">
        <v>434.51995258517422</v>
      </c>
      <c r="H48" s="24">
        <v>42.006117274826579</v>
      </c>
    </row>
    <row r="49" spans="2:8">
      <c r="B49" s="149" t="s">
        <v>394</v>
      </c>
      <c r="C49" s="24">
        <v>569.63698396153211</v>
      </c>
      <c r="D49" s="24">
        <v>669.04705035725533</v>
      </c>
      <c r="E49" s="24">
        <v>99.41006639572322</v>
      </c>
      <c r="F49" s="24">
        <v>17.451476851867547</v>
      </c>
      <c r="G49" s="24">
        <v>587.29528457082995</v>
      </c>
      <c r="H49" s="24">
        <v>81.751765786425381</v>
      </c>
    </row>
    <row r="50" spans="2:8">
      <c r="B50" s="148" t="s">
        <v>3066</v>
      </c>
      <c r="C50" s="24">
        <v>273.40853654875099</v>
      </c>
      <c r="D50" s="24">
        <v>277.2617764378669</v>
      </c>
      <c r="E50" s="24">
        <v>3.8532398891159119</v>
      </c>
      <c r="F50" s="24">
        <v>1.4093341553104166</v>
      </c>
      <c r="G50" s="24">
        <v>228.71746851074403</v>
      </c>
      <c r="H50" s="24">
        <v>48.544307927122873</v>
      </c>
    </row>
    <row r="51" spans="2:8">
      <c r="B51" s="148" t="s">
        <v>428</v>
      </c>
      <c r="C51" s="24">
        <v>124.22903091910578</v>
      </c>
      <c r="D51" s="24">
        <v>126.12951242751681</v>
      </c>
      <c r="E51" s="24">
        <v>1.9004815084110334</v>
      </c>
      <c r="F51" s="24">
        <v>1.5298207627881844</v>
      </c>
      <c r="G51" s="24">
        <v>141.11517987701549</v>
      </c>
      <c r="H51" s="24">
        <v>-14.985667449498678</v>
      </c>
    </row>
    <row r="52" spans="2:8">
      <c r="B52" s="21" t="s">
        <v>434</v>
      </c>
      <c r="C52" s="22">
        <v>2660.1703362106264</v>
      </c>
      <c r="D52" s="22">
        <v>2919.7195211415988</v>
      </c>
      <c r="E52" s="22">
        <v>259.54918493097239</v>
      </c>
      <c r="F52" s="22">
        <v>9.7568633631444968</v>
      </c>
      <c r="G52" s="22">
        <v>3123.8815176696949</v>
      </c>
      <c r="H52" s="22">
        <v>-204.1619965280961</v>
      </c>
    </row>
    <row r="53" spans="2:8">
      <c r="B53" s="148" t="s">
        <v>4267</v>
      </c>
      <c r="C53" s="24">
        <v>2312.136302384331</v>
      </c>
      <c r="D53" s="24">
        <v>2587.3149695848301</v>
      </c>
      <c r="E53" s="24">
        <v>275.17866720049915</v>
      </c>
      <c r="F53" s="24">
        <v>11.901489843688205</v>
      </c>
      <c r="G53" s="24">
        <v>2809.9442630061449</v>
      </c>
      <c r="H53" s="24">
        <v>-222.62929342131474</v>
      </c>
    </row>
    <row r="54" spans="2:8">
      <c r="B54" s="148" t="s">
        <v>3234</v>
      </c>
      <c r="C54" s="24">
        <v>333.22115523629532</v>
      </c>
      <c r="D54" s="24">
        <v>312.3745084468548</v>
      </c>
      <c r="E54" s="24">
        <v>-20.846646789440513</v>
      </c>
      <c r="F54" s="24">
        <v>-6.2560994288185707</v>
      </c>
      <c r="G54" s="24">
        <v>303.17253261376936</v>
      </c>
      <c r="H54" s="24">
        <v>9.2019758330854415</v>
      </c>
    </row>
    <row r="55" spans="2:8">
      <c r="B55" s="149" t="s">
        <v>4266</v>
      </c>
      <c r="C55" s="24">
        <v>184.99599841000003</v>
      </c>
      <c r="D55" s="24">
        <v>183.07360362000003</v>
      </c>
      <c r="E55" s="24">
        <v>-1.9223947899999985</v>
      </c>
      <c r="F55" s="24">
        <v>-1.0391547960618388</v>
      </c>
      <c r="G55" s="24">
        <v>180.39207673999988</v>
      </c>
      <c r="H55" s="24">
        <v>2.681526880000149</v>
      </c>
    </row>
    <row r="56" spans="2:8">
      <c r="B56" s="149" t="s">
        <v>394</v>
      </c>
      <c r="C56" s="24">
        <v>148.22515682629529</v>
      </c>
      <c r="D56" s="24">
        <v>129.30090482685478</v>
      </c>
      <c r="E56" s="24">
        <v>-18.924251999440514</v>
      </c>
      <c r="F56" s="24">
        <v>-12.767233582095514</v>
      </c>
      <c r="G56" s="24">
        <v>122.78045587376951</v>
      </c>
      <c r="H56" s="24">
        <v>6.5204489530852641</v>
      </c>
    </row>
    <row r="57" spans="2:8">
      <c r="B57" s="148" t="s">
        <v>4000</v>
      </c>
      <c r="C57" s="24">
        <v>14.812878590000002</v>
      </c>
      <c r="D57" s="24">
        <v>20.030043109913819</v>
      </c>
      <c r="E57" s="24">
        <v>5.2171645199138172</v>
      </c>
      <c r="F57" s="24">
        <v>35.220463654079111</v>
      </c>
      <c r="G57" s="24">
        <v>10.764722049780826</v>
      </c>
      <c r="H57" s="24">
        <v>9.2653210601329938</v>
      </c>
    </row>
    <row r="58" spans="2:8">
      <c r="B58" s="498" t="s">
        <v>788</v>
      </c>
      <c r="C58" s="499">
        <v>10125.05233608554</v>
      </c>
      <c r="D58" s="499">
        <v>11327.730034472692</v>
      </c>
      <c r="E58" s="499">
        <v>1202.6776983871514</v>
      </c>
      <c r="F58" s="499">
        <v>11.878236857115548</v>
      </c>
      <c r="G58" s="499">
        <v>10762.540375094379</v>
      </c>
      <c r="H58" s="499">
        <v>565.18965937831308</v>
      </c>
    </row>
    <row r="59" spans="2:8">
      <c r="B59" s="498" t="s">
        <v>437</v>
      </c>
      <c r="C59" s="499">
        <v>415.72178030366558</v>
      </c>
      <c r="D59" s="499">
        <v>273.59634379677664</v>
      </c>
      <c r="E59" s="499">
        <v>-142.12543650688895</v>
      </c>
      <c r="F59" s="499">
        <v>-34.187632989321095</v>
      </c>
      <c r="G59" s="499">
        <v>256.22735493670007</v>
      </c>
      <c r="H59" s="499">
        <v>17.36898886007657</v>
      </c>
    </row>
    <row r="60" spans="2:8">
      <c r="B60" s="152" t="s">
        <v>4268</v>
      </c>
      <c r="C60" s="24"/>
      <c r="D60" s="24"/>
      <c r="E60" s="24"/>
      <c r="F60" s="24"/>
      <c r="G60" s="24"/>
      <c r="H60" s="24"/>
    </row>
    <row r="61" spans="2:8">
      <c r="B61" s="148" t="s">
        <v>4269</v>
      </c>
      <c r="C61" s="24">
        <v>10091.612019545541</v>
      </c>
      <c r="D61" s="24">
        <v>11241.530133425786</v>
      </c>
      <c r="E61" s="24">
        <v>1149.9181138802451</v>
      </c>
      <c r="F61" s="24">
        <v>11.394791155794254</v>
      </c>
      <c r="G61" s="24">
        <v>10734.644531748567</v>
      </c>
      <c r="H61" s="24">
        <v>506.8856016772188</v>
      </c>
    </row>
    <row r="62" spans="2:8">
      <c r="B62" s="148" t="s">
        <v>4004</v>
      </c>
      <c r="C62" s="24">
        <v>449.16209684366549</v>
      </c>
      <c r="D62" s="24">
        <v>359.79624484368287</v>
      </c>
      <c r="E62" s="24">
        <v>-89.365851999982624</v>
      </c>
      <c r="F62" s="24">
        <v>-19.896124946421544</v>
      </c>
      <c r="G62" s="24">
        <v>284.12319828251236</v>
      </c>
      <c r="H62" s="24">
        <v>75.673046561170509</v>
      </c>
    </row>
    <row r="63" spans="2:8">
      <c r="B63" s="148" t="s">
        <v>4002</v>
      </c>
      <c r="C63" s="24">
        <v>2073.5045766428875</v>
      </c>
      <c r="D63" s="24">
        <v>1742.5097435161897</v>
      </c>
      <c r="E63" s="24">
        <v>-330.99483312669781</v>
      </c>
      <c r="F63" s="24">
        <v>-15.963062577975872</v>
      </c>
      <c r="G63" s="24">
        <v>2125.4937599008572</v>
      </c>
      <c r="H63" s="24">
        <v>-382.98401638466748</v>
      </c>
    </row>
    <row r="64" spans="2:8">
      <c r="B64" s="148" t="s">
        <v>4003</v>
      </c>
      <c r="C64" s="24">
        <v>-1657.7827963392228</v>
      </c>
      <c r="D64" s="24">
        <v>-1468.9133997194135</v>
      </c>
      <c r="E64" s="24">
        <v>188.86939661980932</v>
      </c>
      <c r="F64" s="24">
        <v>-11.392891580059686</v>
      </c>
      <c r="G64" s="24">
        <v>-1869.2664049641571</v>
      </c>
      <c r="H64" s="24">
        <v>400.3530052447436</v>
      </c>
    </row>
    <row r="65" spans="2:8">
      <c r="B65" s="148" t="s">
        <v>4270</v>
      </c>
      <c r="C65" s="24">
        <v>19.445064499999994</v>
      </c>
      <c r="D65" s="24">
        <v>46.378151549999998</v>
      </c>
      <c r="E65" s="24">
        <v>26.933087050000005</v>
      </c>
      <c r="F65" s="24">
        <v>138.50860227282874</v>
      </c>
      <c r="G65" s="24"/>
      <c r="H65" s="24"/>
    </row>
    <row r="66" spans="2:8">
      <c r="B66" s="148" t="s">
        <v>4271</v>
      </c>
      <c r="C66" s="24">
        <v>353.92688090999997</v>
      </c>
      <c r="D66" s="24">
        <v>303.71253362999988</v>
      </c>
      <c r="E66" s="24">
        <v>-50.214347280000084</v>
      </c>
      <c r="F66" s="24">
        <v>-14.187774364832459</v>
      </c>
      <c r="G66" s="24"/>
      <c r="H66" s="24"/>
    </row>
    <row r="67" spans="2:8">
      <c r="B67" s="148" t="s">
        <v>4274</v>
      </c>
      <c r="C67" s="24">
        <v>54.637978260000004</v>
      </c>
      <c r="D67" s="24">
        <v>189.89979333000002</v>
      </c>
      <c r="E67" s="24">
        <v>135.26181507000001</v>
      </c>
      <c r="F67" s="24">
        <v>247.5600660521219</v>
      </c>
      <c r="G67" s="24"/>
      <c r="H67" s="24"/>
    </row>
    <row r="68" spans="2:8">
      <c r="B68" s="148" t="s">
        <v>4275</v>
      </c>
      <c r="C68" s="24">
        <v>420.69958103999949</v>
      </c>
      <c r="D68" s="24">
        <v>361.96672839999991</v>
      </c>
      <c r="E68" s="24">
        <v>-58.732852639999578</v>
      </c>
      <c r="F68" s="24">
        <v>-13.960758528641213</v>
      </c>
      <c r="G68" s="24"/>
      <c r="H68" s="24"/>
    </row>
    <row r="69" spans="2:8">
      <c r="B69" s="148" t="s">
        <v>438</v>
      </c>
      <c r="C69" s="24">
        <v>35.19291376000001</v>
      </c>
      <c r="D69" s="24">
        <v>143.52164178000004</v>
      </c>
      <c r="E69" s="24">
        <v>108.32872802000003</v>
      </c>
      <c r="F69" s="24">
        <v>307.81403540142679</v>
      </c>
      <c r="G69" s="24"/>
      <c r="H69" s="24"/>
    </row>
    <row r="70" spans="2:8">
      <c r="B70" s="493" t="s">
        <v>380</v>
      </c>
      <c r="C70" s="24"/>
      <c r="D70" s="24"/>
      <c r="E70" s="24"/>
      <c r="F70" s="24"/>
      <c r="G70" s="24"/>
      <c r="H70" s="24"/>
    </row>
    <row r="71" spans="2:8">
      <c r="B71" s="317" t="s">
        <v>439</v>
      </c>
      <c r="C71" s="24">
        <v>3.4872267300000002</v>
      </c>
      <c r="D71" s="24">
        <v>0</v>
      </c>
      <c r="E71" s="24">
        <v>-3.4872267300000002</v>
      </c>
      <c r="F71" s="24">
        <v>-100</v>
      </c>
      <c r="G71" s="24"/>
      <c r="H71" s="24"/>
    </row>
    <row r="72" spans="2:8">
      <c r="B72" s="317" t="s">
        <v>4322</v>
      </c>
      <c r="C72" s="24">
        <v>15.957837769999994</v>
      </c>
      <c r="D72" s="24">
        <v>46.378151549999998</v>
      </c>
      <c r="E72" s="24">
        <v>30.420313780000004</v>
      </c>
      <c r="F72" s="24">
        <v>190.62929588862474</v>
      </c>
      <c r="G72" s="24"/>
      <c r="H72" s="24"/>
    </row>
    <row r="73" spans="2:8">
      <c r="B73" s="148" t="s">
        <v>440</v>
      </c>
      <c r="C73" s="24">
        <v>-66.772700129999521</v>
      </c>
      <c r="D73" s="24">
        <v>-58.254194770000026</v>
      </c>
      <c r="E73" s="24">
        <v>8.5185053599994944</v>
      </c>
      <c r="F73" s="24">
        <v>-12.75746726343977</v>
      </c>
      <c r="G73" s="24"/>
      <c r="H73" s="24"/>
    </row>
    <row r="74" spans="2:8">
      <c r="B74" s="148" t="s">
        <v>441</v>
      </c>
      <c r="C74" s="24">
        <v>313.75616641366605</v>
      </c>
      <c r="D74" s="24">
        <v>71.820507246776572</v>
      </c>
      <c r="E74" s="24">
        <v>-241.93565916688948</v>
      </c>
      <c r="F74" s="24">
        <v>-77.10945156306947</v>
      </c>
      <c r="G74" s="24"/>
      <c r="H74" s="24"/>
    </row>
    <row r="75" spans="2:8" ht="111.75" customHeight="1">
      <c r="B75" s="763" t="s">
        <v>4323</v>
      </c>
      <c r="C75" s="763"/>
      <c r="D75" s="763"/>
      <c r="E75" s="763"/>
      <c r="F75" s="763"/>
      <c r="G75" s="763"/>
      <c r="H75" s="763"/>
    </row>
    <row r="76" spans="2:8"/>
  </sheetData>
  <mergeCells count="8">
    <mergeCell ref="B3:H3"/>
    <mergeCell ref="B75:H75"/>
    <mergeCell ref="B4:B5"/>
    <mergeCell ref="C4:C5"/>
    <mergeCell ref="D4:D5"/>
    <mergeCell ref="E4:F4"/>
    <mergeCell ref="G4:G5"/>
    <mergeCell ref="H4:H5"/>
  </mergeCells>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6131-9D6D-4F8C-A6AA-591D286F4BA1}">
  <sheetPr codeName="Folha229">
    <tabColor rgb="FF0035BA"/>
  </sheetPr>
  <dimension ref="A1:F36"/>
  <sheetViews>
    <sheetView showGridLines="0" workbookViewId="0">
      <selection activeCell="B3" sqref="B3:E3"/>
    </sheetView>
  </sheetViews>
  <sheetFormatPr baseColWidth="10" defaultColWidth="0" defaultRowHeight="15" zeroHeight="1"/>
  <cols>
    <col min="1" max="1" width="8.6640625" customWidth="1"/>
    <col min="2" max="2" width="56" customWidth="1"/>
    <col min="3" max="5" width="9.5" customWidth="1"/>
    <col min="6" max="6" width="34" customWidth="1"/>
    <col min="7" max="16384" width="8.6640625" hidden="1"/>
  </cols>
  <sheetData>
    <row r="1" spans="1:6" ht="100" customHeight="1">
      <c r="A1" s="20" t="s">
        <v>50</v>
      </c>
    </row>
    <row r="2" spans="1:6" ht="16">
      <c r="A2" s="9"/>
      <c r="B2" s="9" t="s">
        <v>5761</v>
      </c>
      <c r="C2" s="9"/>
      <c r="D2" s="9"/>
    </row>
    <row r="3" spans="1:6">
      <c r="A3" s="10"/>
      <c r="B3" s="790" t="s">
        <v>51</v>
      </c>
      <c r="C3" s="790"/>
      <c r="D3" s="790"/>
      <c r="E3" s="790"/>
      <c r="F3" s="10"/>
    </row>
    <row r="4" spans="1:6" ht="30" customHeight="1">
      <c r="B4" s="11"/>
      <c r="C4" s="11" t="s">
        <v>3465</v>
      </c>
      <c r="D4" s="11" t="s">
        <v>82</v>
      </c>
      <c r="E4" s="11" t="s">
        <v>4324</v>
      </c>
    </row>
    <row r="5" spans="1:6">
      <c r="B5" s="21" t="s">
        <v>4325</v>
      </c>
      <c r="C5" s="22">
        <v>5680.2734383700008</v>
      </c>
      <c r="D5" s="22">
        <v>5974.8524260000013</v>
      </c>
      <c r="E5" s="22">
        <v>-294.57898763000048</v>
      </c>
    </row>
    <row r="6" spans="1:6">
      <c r="B6" s="73" t="s">
        <v>4281</v>
      </c>
      <c r="C6" s="22">
        <v>5312.2929462700004</v>
      </c>
      <c r="D6" s="22">
        <v>5261.4926400000004</v>
      </c>
      <c r="E6" s="22">
        <v>50.800306269999965</v>
      </c>
    </row>
    <row r="7" spans="1:6">
      <c r="B7" s="149" t="s">
        <v>4326</v>
      </c>
      <c r="C7" s="24">
        <v>2139.39268184</v>
      </c>
      <c r="D7" s="24">
        <v>2139.6998319999998</v>
      </c>
      <c r="E7" s="24">
        <v>-0.30715015999976458</v>
      </c>
    </row>
    <row r="8" spans="1:6">
      <c r="B8" s="317" t="s">
        <v>4327</v>
      </c>
      <c r="C8" s="24">
        <v>215.25805600000001</v>
      </c>
      <c r="D8" s="24">
        <v>215.25805600000001</v>
      </c>
      <c r="E8" s="24">
        <v>0</v>
      </c>
    </row>
    <row r="9" spans="1:6">
      <c r="B9" s="317" t="s">
        <v>4328</v>
      </c>
      <c r="C9" s="24">
        <v>188.36225152</v>
      </c>
      <c r="D9" s="24">
        <v>188.39888099999999</v>
      </c>
      <c r="E9" s="24">
        <v>-3.662947999998778E-2</v>
      </c>
    </row>
    <row r="10" spans="1:6">
      <c r="B10" s="317" t="s">
        <v>4329</v>
      </c>
      <c r="C10" s="24">
        <v>227.719404</v>
      </c>
      <c r="D10" s="24">
        <v>227.77019099999998</v>
      </c>
      <c r="E10" s="24">
        <v>-5.0786999999985483E-2</v>
      </c>
    </row>
    <row r="11" spans="1:6">
      <c r="B11" s="317" t="s">
        <v>4330</v>
      </c>
      <c r="C11" s="24">
        <v>65.436518000000007</v>
      </c>
      <c r="D11" s="24">
        <v>65.436518000000007</v>
      </c>
      <c r="E11" s="24">
        <v>0</v>
      </c>
    </row>
    <row r="12" spans="1:6">
      <c r="B12" s="73" t="s">
        <v>4283</v>
      </c>
      <c r="C12" s="22">
        <v>2.9284081899999999</v>
      </c>
      <c r="D12" s="22">
        <v>2.4786800000000002</v>
      </c>
      <c r="E12" s="22">
        <v>0.44972818999999964</v>
      </c>
    </row>
    <row r="13" spans="1:6">
      <c r="B13" s="73" t="s">
        <v>3066</v>
      </c>
      <c r="C13" s="22">
        <v>80.313281889999999</v>
      </c>
      <c r="D13" s="22">
        <v>135.89889499999998</v>
      </c>
      <c r="E13" s="22">
        <v>-55.585613109999983</v>
      </c>
    </row>
    <row r="14" spans="1:6">
      <c r="B14" s="149" t="s">
        <v>2967</v>
      </c>
      <c r="C14" s="24">
        <v>49.565104409999996</v>
      </c>
      <c r="D14" s="24">
        <v>52.939014</v>
      </c>
      <c r="E14" s="24">
        <v>-3.3739095900000038</v>
      </c>
    </row>
    <row r="15" spans="1:6">
      <c r="B15" s="149" t="s">
        <v>3061</v>
      </c>
      <c r="C15" s="24">
        <v>30.748177479999999</v>
      </c>
      <c r="D15" s="24">
        <v>82.959880999999996</v>
      </c>
      <c r="E15" s="24">
        <v>-52.21170352</v>
      </c>
    </row>
    <row r="16" spans="1:6">
      <c r="B16" s="73" t="s">
        <v>789</v>
      </c>
      <c r="C16" s="22">
        <v>207.74778604000002</v>
      </c>
      <c r="D16" s="22">
        <v>562.962808</v>
      </c>
      <c r="E16" s="22">
        <v>-355.21502195999994</v>
      </c>
    </row>
    <row r="17" spans="2:5">
      <c r="B17" s="149" t="s">
        <v>4331</v>
      </c>
      <c r="C17" s="24">
        <v>207.71672312000001</v>
      </c>
      <c r="D17" s="24">
        <v>556.76601500000004</v>
      </c>
      <c r="E17" s="24">
        <v>-349.04929188000006</v>
      </c>
    </row>
    <row r="18" spans="2:5">
      <c r="B18" s="149" t="s">
        <v>4332</v>
      </c>
      <c r="C18" s="24">
        <v>3.1062919999999997E-2</v>
      </c>
      <c r="D18" s="24">
        <v>5.152793</v>
      </c>
      <c r="E18" s="24">
        <v>-5.1217300799999999</v>
      </c>
    </row>
    <row r="19" spans="2:5">
      <c r="B19" s="149" t="s">
        <v>4333</v>
      </c>
      <c r="C19" s="24">
        <v>0</v>
      </c>
      <c r="D19" s="24">
        <v>1.044</v>
      </c>
      <c r="E19" s="24">
        <v>-1.044</v>
      </c>
    </row>
    <row r="20" spans="2:5">
      <c r="B20" s="73" t="s">
        <v>790</v>
      </c>
      <c r="C20" s="22">
        <v>76.99101598</v>
      </c>
      <c r="D20" s="22">
        <v>12.019403000000001</v>
      </c>
      <c r="E20" s="22">
        <v>64.971612980000003</v>
      </c>
    </row>
    <row r="21" spans="2:5">
      <c r="B21" s="149" t="s">
        <v>4334</v>
      </c>
      <c r="C21" s="24">
        <v>75.8</v>
      </c>
      <c r="D21" s="24">
        <v>10</v>
      </c>
      <c r="E21" s="24">
        <v>65.8</v>
      </c>
    </row>
    <row r="22" spans="2:5">
      <c r="B22" s="149" t="s">
        <v>4331</v>
      </c>
      <c r="C22" s="24">
        <v>0</v>
      </c>
      <c r="D22" s="24">
        <v>0</v>
      </c>
      <c r="E22" s="24">
        <v>0</v>
      </c>
    </row>
    <row r="23" spans="2:5">
      <c r="B23" s="149" t="s">
        <v>4335</v>
      </c>
      <c r="C23" s="24">
        <v>0</v>
      </c>
      <c r="D23" s="24">
        <v>0</v>
      </c>
      <c r="E23" s="24">
        <v>0</v>
      </c>
    </row>
    <row r="24" spans="2:5">
      <c r="B24" s="149" t="s">
        <v>4336</v>
      </c>
      <c r="C24" s="24">
        <v>1.19101598</v>
      </c>
      <c r="D24" s="24">
        <v>2.0194030000000001</v>
      </c>
      <c r="E24" s="24">
        <v>-0.82838702000000008</v>
      </c>
    </row>
    <row r="25" spans="2:5">
      <c r="B25" s="21" t="s">
        <v>4337</v>
      </c>
      <c r="C25" s="22">
        <v>373.30386486000009</v>
      </c>
      <c r="D25" s="22">
        <v>247.76737999999997</v>
      </c>
      <c r="E25" s="22">
        <v>125.53648486000012</v>
      </c>
    </row>
    <row r="26" spans="2:5">
      <c r="B26" s="73" t="s">
        <v>4285</v>
      </c>
      <c r="C26" s="22">
        <v>159.19718478000004</v>
      </c>
      <c r="D26" s="22">
        <v>174.61647199999999</v>
      </c>
      <c r="E26" s="22">
        <v>-15.419287219999944</v>
      </c>
    </row>
    <row r="27" spans="2:5">
      <c r="B27" s="73" t="s">
        <v>4286</v>
      </c>
      <c r="C27" s="22">
        <v>11.856268299999998</v>
      </c>
      <c r="D27" s="22">
        <v>7.9524400000000002</v>
      </c>
      <c r="E27" s="22">
        <v>3.903828299999998</v>
      </c>
    </row>
    <row r="28" spans="2:5">
      <c r="B28" s="149" t="s">
        <v>2967</v>
      </c>
      <c r="C28" s="24">
        <v>11.856268299999998</v>
      </c>
      <c r="D28" s="24">
        <v>7.9524400000000002</v>
      </c>
      <c r="E28" s="24">
        <v>3.903828299999998</v>
      </c>
    </row>
    <row r="29" spans="2:5">
      <c r="B29" s="73" t="s">
        <v>789</v>
      </c>
      <c r="C29" s="22">
        <v>61.134563409999998</v>
      </c>
      <c r="D29" s="22">
        <v>50.434406000000003</v>
      </c>
      <c r="E29" s="22">
        <v>10.700157409999996</v>
      </c>
    </row>
    <row r="30" spans="2:5">
      <c r="B30" s="149" t="s">
        <v>4287</v>
      </c>
      <c r="C30" s="24">
        <v>61.134563409999998</v>
      </c>
      <c r="D30" s="24">
        <v>49.434406000000003</v>
      </c>
      <c r="E30" s="24">
        <v>11.700157409999996</v>
      </c>
    </row>
    <row r="31" spans="2:5">
      <c r="B31" s="149" t="s">
        <v>4338</v>
      </c>
      <c r="C31" s="24">
        <v>0</v>
      </c>
      <c r="D31" s="24">
        <v>1</v>
      </c>
      <c r="E31" s="24">
        <v>-1</v>
      </c>
    </row>
    <row r="32" spans="2:5">
      <c r="B32" s="73" t="s">
        <v>790</v>
      </c>
      <c r="C32" s="22">
        <v>141.11584837000001</v>
      </c>
      <c r="D32" s="22">
        <v>14.764061999999999</v>
      </c>
      <c r="E32" s="22">
        <v>126.35178637000001</v>
      </c>
    </row>
    <row r="33" spans="2:5">
      <c r="B33" s="149" t="s">
        <v>4339</v>
      </c>
      <c r="C33" s="24">
        <v>136.80000000000001</v>
      </c>
      <c r="D33" s="24">
        <v>0</v>
      </c>
      <c r="E33" s="24">
        <v>136.80000000000001</v>
      </c>
    </row>
    <row r="34" spans="2:5">
      <c r="B34" s="149" t="s">
        <v>4340</v>
      </c>
      <c r="C34" s="24">
        <v>4.3158483699999994</v>
      </c>
      <c r="D34" s="24">
        <v>14.764061999999999</v>
      </c>
      <c r="E34" s="24">
        <v>-10.44821363</v>
      </c>
    </row>
    <row r="35" spans="2:5">
      <c r="B35" s="41" t="s">
        <v>4288</v>
      </c>
      <c r="C35" s="41"/>
      <c r="D35" s="41"/>
      <c r="E35" s="41"/>
    </row>
    <row r="36" spans="2:5"/>
  </sheetData>
  <mergeCells count="1">
    <mergeCell ref="B3:E3"/>
  </mergeCells>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43AF-2F6D-4998-8847-AA1C6A9DE967}">
  <sheetPr codeName="Folha230">
    <tabColor rgb="FF0035BA"/>
  </sheetPr>
  <dimension ref="A1:G22"/>
  <sheetViews>
    <sheetView showGridLines="0" workbookViewId="0">
      <selection activeCell="B3" sqref="B3:F3"/>
    </sheetView>
  </sheetViews>
  <sheetFormatPr baseColWidth="10" defaultColWidth="0" defaultRowHeight="15" zeroHeight="1"/>
  <cols>
    <col min="1" max="1" width="8.6640625" customWidth="1"/>
    <col min="2" max="2" width="42.5" customWidth="1"/>
    <col min="3" max="3" width="36.6640625" customWidth="1"/>
    <col min="4" max="6" width="9.83203125" customWidth="1"/>
    <col min="7" max="7" width="19.1640625" customWidth="1"/>
    <col min="8" max="16384" width="8.6640625" hidden="1"/>
  </cols>
  <sheetData>
    <row r="1" spans="1:6" ht="100" customHeight="1">
      <c r="A1" s="20" t="s">
        <v>50</v>
      </c>
    </row>
    <row r="2" spans="1:6" ht="16">
      <c r="A2" s="9"/>
      <c r="B2" s="9" t="s">
        <v>5762</v>
      </c>
      <c r="C2" s="9"/>
      <c r="D2" s="9"/>
    </row>
    <row r="3" spans="1:6">
      <c r="A3" s="10"/>
      <c r="B3" s="790" t="s">
        <v>51</v>
      </c>
      <c r="C3" s="790"/>
      <c r="D3" s="790"/>
      <c r="E3" s="790"/>
      <c r="F3" s="790"/>
    </row>
    <row r="4" spans="1:6" ht="20" customHeight="1">
      <c r="B4" s="797" t="s">
        <v>4289</v>
      </c>
      <c r="C4" s="797" t="s">
        <v>4290</v>
      </c>
      <c r="D4" s="797">
        <v>2022</v>
      </c>
      <c r="E4" s="797">
        <v>2023</v>
      </c>
      <c r="F4" s="11" t="s">
        <v>4292</v>
      </c>
    </row>
    <row r="5" spans="1:6" ht="20" customHeight="1">
      <c r="B5" s="797"/>
      <c r="C5" s="797"/>
      <c r="D5" s="797"/>
      <c r="E5" s="797"/>
      <c r="F5" s="11" t="s">
        <v>4293</v>
      </c>
    </row>
    <row r="6" spans="1:6">
      <c r="B6" s="848" t="s">
        <v>3577</v>
      </c>
      <c r="C6" s="43" t="s">
        <v>3445</v>
      </c>
      <c r="D6" s="500">
        <v>430.41664100000003</v>
      </c>
      <c r="E6" s="500">
        <v>484.55554100000001</v>
      </c>
      <c r="F6" s="500">
        <v>54.138899999999978</v>
      </c>
    </row>
    <row r="7" spans="1:6">
      <c r="B7" s="849"/>
      <c r="C7" s="43" t="s">
        <v>4295</v>
      </c>
      <c r="D7" s="24">
        <v>41.267881000000003</v>
      </c>
      <c r="E7" s="24">
        <v>51.465367999999998</v>
      </c>
      <c r="F7" s="24">
        <v>10.197486999999995</v>
      </c>
    </row>
    <row r="8" spans="1:6">
      <c r="B8" s="849"/>
      <c r="C8" s="43" t="s">
        <v>4341</v>
      </c>
      <c r="D8" s="24">
        <v>18.146263000000001</v>
      </c>
      <c r="E8" s="24">
        <v>39.188884999999999</v>
      </c>
      <c r="F8" s="24">
        <v>21.042621999999998</v>
      </c>
    </row>
    <row r="9" spans="1:6">
      <c r="B9" s="849"/>
      <c r="C9" s="43" t="s">
        <v>4296</v>
      </c>
      <c r="D9" s="24">
        <v>36.14</v>
      </c>
      <c r="E9" s="24">
        <v>29.895475999999999</v>
      </c>
      <c r="F9" s="24">
        <v>-6.244524000000002</v>
      </c>
    </row>
    <row r="10" spans="1:6">
      <c r="B10" s="847"/>
      <c r="C10" s="443" t="s">
        <v>4342</v>
      </c>
      <c r="D10" s="94">
        <v>43.864977000000003</v>
      </c>
      <c r="E10" s="94">
        <v>7.438402</v>
      </c>
      <c r="F10" s="94">
        <v>-36.426575</v>
      </c>
    </row>
    <row r="11" spans="1:6">
      <c r="B11" s="846" t="s">
        <v>3576</v>
      </c>
      <c r="C11" s="435" t="s">
        <v>4297</v>
      </c>
      <c r="D11" s="24">
        <v>13.961644410000003</v>
      </c>
      <c r="E11" s="24">
        <v>15.484181420000002</v>
      </c>
      <c r="F11" s="24">
        <v>1.5225370099999989</v>
      </c>
    </row>
    <row r="12" spans="1:6">
      <c r="B12" s="849"/>
      <c r="C12" s="435" t="s">
        <v>4343</v>
      </c>
      <c r="D12" s="24">
        <v>3.5171108900000019</v>
      </c>
      <c r="E12" s="24">
        <v>3.3727602400000003</v>
      </c>
      <c r="F12" s="24">
        <v>-0.14435065000000158</v>
      </c>
    </row>
    <row r="13" spans="1:6">
      <c r="B13" s="849"/>
      <c r="C13" s="435" t="s">
        <v>4299</v>
      </c>
      <c r="D13" s="24">
        <v>2.8148797700000001</v>
      </c>
      <c r="E13" s="24">
        <v>3.8708676599999987</v>
      </c>
      <c r="F13" s="24">
        <v>1.0559878899999986</v>
      </c>
    </row>
    <row r="14" spans="1:6">
      <c r="B14" s="849"/>
      <c r="C14" s="435" t="s">
        <v>4344</v>
      </c>
      <c r="D14" s="24">
        <v>0</v>
      </c>
      <c r="E14" s="24">
        <v>2.2759000000000001E-4</v>
      </c>
      <c r="F14" s="24">
        <v>2.2759000000000001E-4</v>
      </c>
    </row>
    <row r="15" spans="1:6">
      <c r="B15" s="847"/>
      <c r="C15" s="444" t="s">
        <v>4345</v>
      </c>
      <c r="D15" s="24">
        <v>0.20358527000000001</v>
      </c>
      <c r="E15" s="24">
        <v>0</v>
      </c>
      <c r="F15" s="24">
        <v>-0.20358527000000001</v>
      </c>
    </row>
    <row r="16" spans="1:6">
      <c r="B16" s="443" t="s">
        <v>4346</v>
      </c>
      <c r="C16" s="443" t="s">
        <v>4347</v>
      </c>
      <c r="D16" s="501">
        <v>0.89394819999999997</v>
      </c>
      <c r="E16" s="501">
        <v>0.90547659999999996</v>
      </c>
      <c r="F16" s="501">
        <v>1.1528399999999994E-2</v>
      </c>
    </row>
    <row r="17" spans="2:6">
      <c r="B17" s="443" t="s">
        <v>3582</v>
      </c>
      <c r="C17" s="443" t="s">
        <v>4348</v>
      </c>
      <c r="D17" s="94">
        <v>0.22856841</v>
      </c>
      <c r="E17" s="94">
        <v>3.3161410000000002E-2</v>
      </c>
      <c r="F17" s="94">
        <v>-0.195407</v>
      </c>
    </row>
    <row r="18" spans="2:6">
      <c r="B18" s="846" t="s">
        <v>4349</v>
      </c>
      <c r="C18" s="502" t="s">
        <v>4350</v>
      </c>
      <c r="D18" s="24">
        <v>9.6574089999999995</v>
      </c>
      <c r="E18" s="24">
        <v>6.2871410000000001</v>
      </c>
      <c r="F18" s="24">
        <v>-3.3702679999999994</v>
      </c>
    </row>
    <row r="19" spans="2:6">
      <c r="B19" s="847"/>
      <c r="C19" s="443" t="s">
        <v>4351</v>
      </c>
      <c r="D19" s="94">
        <v>7.4827789999999998</v>
      </c>
      <c r="E19" s="94">
        <v>7.7059819999999997</v>
      </c>
      <c r="F19" s="94">
        <v>0.22320299999999982</v>
      </c>
    </row>
    <row r="20" spans="2:6">
      <c r="B20" s="841" t="s">
        <v>4352</v>
      </c>
      <c r="C20" s="841"/>
      <c r="D20" s="19">
        <v>608.59568694999984</v>
      </c>
      <c r="E20" s="19">
        <v>650.2034699200002</v>
      </c>
      <c r="F20" s="19">
        <v>41.607782970000358</v>
      </c>
    </row>
    <row r="21" spans="2:6" ht="51.75" customHeight="1">
      <c r="B21" s="763" t="s">
        <v>4353</v>
      </c>
      <c r="C21" s="763"/>
      <c r="D21" s="763"/>
      <c r="E21" s="763"/>
      <c r="F21" s="763"/>
    </row>
    <row r="22" spans="2:6"/>
  </sheetData>
  <mergeCells count="10">
    <mergeCell ref="B3:F3"/>
    <mergeCell ref="B18:B19"/>
    <mergeCell ref="B20:C20"/>
    <mergeCell ref="B21:F21"/>
    <mergeCell ref="B4:B5"/>
    <mergeCell ref="C4:C5"/>
    <mergeCell ref="D4:D5"/>
    <mergeCell ref="E4:E5"/>
    <mergeCell ref="B6:B10"/>
    <mergeCell ref="B11:B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17B62-13DE-49BE-A831-38FE9D9824FF}">
  <sheetPr codeName="Folha135">
    <tabColor rgb="FF0035BA"/>
  </sheetPr>
  <dimension ref="A1:L35"/>
  <sheetViews>
    <sheetView showGridLines="0" workbookViewId="0">
      <selection activeCell="H9" sqref="H9"/>
    </sheetView>
  </sheetViews>
  <sheetFormatPr baseColWidth="10" defaultColWidth="0" defaultRowHeight="15" customHeight="1" zeroHeight="1"/>
  <cols>
    <col min="1" max="1" width="9.1640625" customWidth="1"/>
    <col min="2" max="2" width="44.83203125" customWidth="1"/>
    <col min="3" max="11" width="10.6640625" customWidth="1"/>
    <col min="12" max="12" width="9.1640625" customWidth="1"/>
    <col min="13" max="16384" width="9.1640625" hidden="1"/>
  </cols>
  <sheetData>
    <row r="1" spans="1:11" ht="100" customHeight="1">
      <c r="A1" s="20" t="s">
        <v>50</v>
      </c>
    </row>
    <row r="2" spans="1:11" ht="15.75" customHeight="1">
      <c r="B2" s="9" t="s">
        <v>5275</v>
      </c>
      <c r="C2" s="9"/>
      <c r="D2" s="9"/>
      <c r="E2" s="9"/>
      <c r="F2" s="9"/>
      <c r="G2" s="267"/>
      <c r="H2" s="267"/>
    </row>
    <row r="3" spans="1:11" ht="16" thickBot="1">
      <c r="B3" s="764" t="s">
        <v>51</v>
      </c>
      <c r="C3" s="764"/>
      <c r="D3" s="764"/>
      <c r="E3" s="764"/>
      <c r="F3" s="764"/>
      <c r="G3" s="764"/>
      <c r="H3" s="764"/>
      <c r="I3" s="764"/>
      <c r="J3" s="764"/>
      <c r="K3" s="764"/>
    </row>
    <row r="4" spans="1:11" ht="20" customHeight="1">
      <c r="B4" s="765"/>
      <c r="C4" s="768" t="s">
        <v>5276</v>
      </c>
      <c r="D4" s="771" t="s">
        <v>3991</v>
      </c>
      <c r="E4" s="774" t="s">
        <v>5277</v>
      </c>
      <c r="F4" s="777" t="s">
        <v>3116</v>
      </c>
      <c r="G4" s="778"/>
      <c r="H4" s="778"/>
      <c r="I4" s="778"/>
      <c r="J4" s="778"/>
      <c r="K4" s="779"/>
    </row>
    <row r="5" spans="1:11" ht="20" customHeight="1">
      <c r="B5" s="766"/>
      <c r="C5" s="769"/>
      <c r="D5" s="772"/>
      <c r="E5" s="775"/>
      <c r="F5" s="769">
        <v>2023</v>
      </c>
      <c r="G5" s="769" t="s">
        <v>2909</v>
      </c>
      <c r="H5" s="769">
        <v>2022</v>
      </c>
      <c r="I5" s="624" t="s">
        <v>5278</v>
      </c>
      <c r="J5" s="624">
        <v>2023</v>
      </c>
      <c r="K5" s="625">
        <v>2022</v>
      </c>
    </row>
    <row r="6" spans="1:11" ht="20" customHeight="1" thickBot="1">
      <c r="B6" s="767"/>
      <c r="C6" s="770"/>
      <c r="D6" s="773"/>
      <c r="E6" s="776"/>
      <c r="F6" s="770"/>
      <c r="G6" s="770"/>
      <c r="H6" s="770"/>
      <c r="I6" s="626" t="s">
        <v>3860</v>
      </c>
      <c r="J6" s="626" t="s">
        <v>5279</v>
      </c>
      <c r="K6" s="627" t="s">
        <v>5279</v>
      </c>
    </row>
    <row r="7" spans="1:11">
      <c r="B7" s="46" t="s">
        <v>5280</v>
      </c>
      <c r="C7" s="119">
        <v>59119.565999999999</v>
      </c>
      <c r="D7" s="119">
        <v>6505.26</v>
      </c>
      <c r="E7" s="119">
        <v>1263.4929999999999</v>
      </c>
      <c r="F7" s="119">
        <v>66888.319000000003</v>
      </c>
      <c r="G7" s="119">
        <v>61851.709803051184</v>
      </c>
      <c r="H7" s="119">
        <v>62019.323000000004</v>
      </c>
      <c r="I7" s="119">
        <v>7.8507725729285998</v>
      </c>
      <c r="J7" s="119">
        <v>25.193060282082811</v>
      </c>
      <c r="K7" s="119">
        <v>25.591778266352339</v>
      </c>
    </row>
    <row r="8" spans="1:11">
      <c r="B8" s="52" t="s">
        <v>5281</v>
      </c>
      <c r="C8" s="119">
        <v>32722.853999999999</v>
      </c>
      <c r="D8" s="119">
        <v>4466.6539999999995</v>
      </c>
      <c r="E8" s="119">
        <v>1263.4929999999999</v>
      </c>
      <c r="F8" s="119">
        <v>38453.001000000004</v>
      </c>
      <c r="G8" s="119">
        <v>36796.691283178385</v>
      </c>
      <c r="H8" s="119">
        <v>36329.798999999999</v>
      </c>
      <c r="I8" s="119">
        <v>5.8442437295070215</v>
      </c>
      <c r="J8" s="119">
        <v>14.483078461277978</v>
      </c>
      <c r="K8" s="119">
        <v>14.991201378788816</v>
      </c>
    </row>
    <row r="9" spans="1:11">
      <c r="B9" s="52" t="s">
        <v>5282</v>
      </c>
      <c r="C9" s="119">
        <v>26396.712</v>
      </c>
      <c r="D9" s="119">
        <v>2038.6060000000002</v>
      </c>
      <c r="E9" s="119">
        <v>0</v>
      </c>
      <c r="F9" s="119">
        <v>28435.317999999999</v>
      </c>
      <c r="G9" s="119">
        <v>25055.0185198728</v>
      </c>
      <c r="H9" s="119">
        <v>25689.524000000001</v>
      </c>
      <c r="I9" s="119">
        <v>10.688380212883656</v>
      </c>
      <c r="J9" s="119">
        <v>10.709981820804831</v>
      </c>
      <c r="K9" s="119">
        <v>10.600576887563523</v>
      </c>
    </row>
    <row r="10" spans="1:11">
      <c r="B10" s="46" t="s">
        <v>5283</v>
      </c>
      <c r="C10" s="119">
        <v>6563.5400000000009</v>
      </c>
      <c r="D10" s="119">
        <v>792.2349999999999</v>
      </c>
      <c r="E10" s="119">
        <v>25364.576999999997</v>
      </c>
      <c r="F10" s="119">
        <v>32720.351999999999</v>
      </c>
      <c r="G10" s="119">
        <v>30652.384299414396</v>
      </c>
      <c r="H10" s="119">
        <v>29641.464</v>
      </c>
      <c r="I10" s="119">
        <v>10.387098289072357</v>
      </c>
      <c r="J10" s="119">
        <v>12.32391264589814</v>
      </c>
      <c r="K10" s="119">
        <v>12.231313363063721</v>
      </c>
    </row>
    <row r="11" spans="1:11">
      <c r="B11" s="52" t="s">
        <v>5284</v>
      </c>
      <c r="C11" s="119">
        <v>2301.0340000000001</v>
      </c>
      <c r="D11" s="119">
        <v>0</v>
      </c>
      <c r="E11" s="119">
        <v>25327.012999999999</v>
      </c>
      <c r="F11" s="119">
        <v>27628.046999999999</v>
      </c>
      <c r="G11" s="119">
        <v>25650.589116237519</v>
      </c>
      <c r="H11" s="119">
        <v>24734.429</v>
      </c>
      <c r="I11" s="119">
        <v>11.69874590595966</v>
      </c>
      <c r="J11" s="119">
        <v>10.405928328789622</v>
      </c>
      <c r="K11" s="119">
        <v>10.206464564484765</v>
      </c>
    </row>
    <row r="12" spans="1:11">
      <c r="B12" s="46" t="s">
        <v>5285</v>
      </c>
      <c r="C12" s="119">
        <v>5406.5860000000002</v>
      </c>
      <c r="D12" s="119">
        <v>2617.5329999999999</v>
      </c>
      <c r="E12" s="119">
        <v>43.686999999999998</v>
      </c>
      <c r="F12" s="119">
        <v>8067.8060000000005</v>
      </c>
      <c r="G12" s="119">
        <v>7849.639404689512</v>
      </c>
      <c r="H12" s="119">
        <v>7746.5020000000004</v>
      </c>
      <c r="I12" s="119">
        <v>4.1477301625946792</v>
      </c>
      <c r="J12" s="119">
        <v>3.0386878597165734</v>
      </c>
      <c r="K12" s="119">
        <v>3.1965321763324464</v>
      </c>
    </row>
    <row r="13" spans="1:11">
      <c r="B13" s="46" t="s">
        <v>5286</v>
      </c>
      <c r="C13" s="119">
        <v>5619.2259999999997</v>
      </c>
      <c r="D13" s="119">
        <v>5784.3630000000003</v>
      </c>
      <c r="E13" s="119">
        <v>10938.37</v>
      </c>
      <c r="F13" s="119">
        <v>5446.4130000000005</v>
      </c>
      <c r="G13" s="119">
        <v>6776.2438130798346</v>
      </c>
      <c r="H13" s="119">
        <v>5207.5</v>
      </c>
      <c r="I13" s="119">
        <v>4.5878636581853183</v>
      </c>
      <c r="J13" s="119">
        <v>2.0513568449839426</v>
      </c>
      <c r="K13" s="119">
        <v>2.1488332809119797</v>
      </c>
    </row>
    <row r="14" spans="1:11">
      <c r="B14" s="21" t="s">
        <v>5287</v>
      </c>
      <c r="C14" s="629">
        <v>76708.917999999991</v>
      </c>
      <c r="D14" s="629">
        <v>15699.391</v>
      </c>
      <c r="E14" s="629">
        <v>37610.127</v>
      </c>
      <c r="F14" s="629">
        <v>113122.89</v>
      </c>
      <c r="G14" s="629">
        <v>107129.97732023493</v>
      </c>
      <c r="H14" s="629">
        <v>104614.78900000002</v>
      </c>
      <c r="I14" s="629">
        <v>8.1327899060236888</v>
      </c>
      <c r="J14" s="629">
        <v>42.607017632681462</v>
      </c>
      <c r="K14" s="629">
        <v>43.168457086660496</v>
      </c>
    </row>
    <row r="15" spans="1:11">
      <c r="B15" s="21" t="s">
        <v>5288</v>
      </c>
      <c r="C15" s="629">
        <v>1799.814447</v>
      </c>
      <c r="D15" s="629">
        <v>1297.263414</v>
      </c>
      <c r="E15" s="629">
        <v>49.822131999999996</v>
      </c>
      <c r="F15" s="629">
        <v>2498.580993</v>
      </c>
      <c r="G15" s="629">
        <v>3896.6888338202443</v>
      </c>
      <c r="H15" s="629">
        <v>1479.6326911123219</v>
      </c>
      <c r="I15" s="629">
        <v>68.864949254512496</v>
      </c>
      <c r="J15" s="629">
        <v>0.94107465275536861</v>
      </c>
      <c r="K15" s="629">
        <v>0.61055861165386693</v>
      </c>
    </row>
    <row r="16" spans="1:11">
      <c r="B16" s="21" t="s">
        <v>5289</v>
      </c>
      <c r="C16" s="629">
        <v>78508.732446999988</v>
      </c>
      <c r="D16" s="629">
        <v>16996.654414000001</v>
      </c>
      <c r="E16" s="629">
        <v>37659.949132000002</v>
      </c>
      <c r="F16" s="629">
        <v>115621.470993</v>
      </c>
      <c r="G16" s="629">
        <v>111026.66615405517</v>
      </c>
      <c r="H16" s="629">
        <v>106094.42169111234</v>
      </c>
      <c r="I16" s="629">
        <v>8.9797834325588788</v>
      </c>
      <c r="J16" s="629">
        <v>43.548092285436837</v>
      </c>
      <c r="K16" s="629">
        <v>43.77901569831436</v>
      </c>
    </row>
    <row r="17" spans="2:11">
      <c r="B17" s="46" t="s">
        <v>5290</v>
      </c>
      <c r="C17" s="119">
        <v>9449.2080000000005</v>
      </c>
      <c r="D17" s="119">
        <v>4505.2870000000003</v>
      </c>
      <c r="E17" s="119">
        <v>89.278999999999996</v>
      </c>
      <c r="F17" s="119">
        <v>14043.773999999998</v>
      </c>
      <c r="G17" s="119">
        <v>14822.476770233101</v>
      </c>
      <c r="H17" s="119">
        <v>13369.999</v>
      </c>
      <c r="I17" s="119">
        <v>5.0394543784184114</v>
      </c>
      <c r="J17" s="119">
        <v>5.2894982301759912</v>
      </c>
      <c r="K17" s="119">
        <v>5.5170232965837513</v>
      </c>
    </row>
    <row r="18" spans="2:11">
      <c r="B18" s="46" t="s">
        <v>5291</v>
      </c>
      <c r="C18" s="119">
        <v>21545.161</v>
      </c>
      <c r="D18" s="119">
        <v>5919.3520000000008</v>
      </c>
      <c r="E18" s="119">
        <v>322.51200000000006</v>
      </c>
      <c r="F18" s="119">
        <v>27787.025000000001</v>
      </c>
      <c r="G18" s="119">
        <v>27212.312158933626</v>
      </c>
      <c r="H18" s="119">
        <v>25825.135000000002</v>
      </c>
      <c r="I18" s="119">
        <v>7.5968237920150239</v>
      </c>
      <c r="J18" s="119">
        <v>10.465806382198693</v>
      </c>
      <c r="K18" s="119">
        <v>10.65653568354197</v>
      </c>
    </row>
    <row r="19" spans="2:11">
      <c r="B19" s="46" t="s">
        <v>5292</v>
      </c>
      <c r="C19" s="119">
        <v>16961.644</v>
      </c>
      <c r="D19" s="119">
        <v>1736.52</v>
      </c>
      <c r="E19" s="119">
        <v>27648.686000000002</v>
      </c>
      <c r="F19" s="119">
        <v>46346.85</v>
      </c>
      <c r="G19" s="119">
        <v>45005.9243585777</v>
      </c>
      <c r="H19" s="119">
        <v>44841.305</v>
      </c>
      <c r="I19" s="119">
        <v>3.3574959515562677</v>
      </c>
      <c r="J19" s="119">
        <v>17.45624652242568</v>
      </c>
      <c r="K19" s="119">
        <v>18.503406345372014</v>
      </c>
    </row>
    <row r="20" spans="2:11">
      <c r="B20" s="52" t="s">
        <v>5293</v>
      </c>
      <c r="C20" s="119">
        <v>13070.644999999999</v>
      </c>
      <c r="D20" s="119">
        <v>1177.6610000000001</v>
      </c>
      <c r="E20" s="119">
        <v>27491.011999999999</v>
      </c>
      <c r="F20" s="119">
        <v>41739.317999999999</v>
      </c>
      <c r="G20" s="119">
        <v>39969.611888359737</v>
      </c>
      <c r="H20" s="119">
        <v>40100.480000000003</v>
      </c>
      <c r="I20" s="119">
        <v>4.0868288858387629</v>
      </c>
      <c r="J20" s="119">
        <v>15.720848875078234</v>
      </c>
      <c r="K20" s="119">
        <v>16.547142775716797</v>
      </c>
    </row>
    <row r="21" spans="2:11">
      <c r="B21" s="46" t="s">
        <v>5294</v>
      </c>
      <c r="C21" s="119">
        <v>5944.366</v>
      </c>
      <c r="D21" s="119">
        <v>139.88499999999999</v>
      </c>
      <c r="E21" s="119">
        <v>0</v>
      </c>
      <c r="F21" s="119">
        <v>5751.6220000000003</v>
      </c>
      <c r="G21" s="119">
        <v>6256.5994627179971</v>
      </c>
      <c r="H21" s="119">
        <v>4664.2039999999997</v>
      </c>
      <c r="I21" s="119">
        <v>23.314117478566558</v>
      </c>
      <c r="J21" s="119">
        <v>2.1663118752581259</v>
      </c>
      <c r="K21" s="119">
        <v>1.924646526003414</v>
      </c>
    </row>
    <row r="22" spans="2:11">
      <c r="B22" s="46" t="s">
        <v>5295</v>
      </c>
      <c r="C22" s="119">
        <v>1483.077</v>
      </c>
      <c r="D22" s="119">
        <v>376.14400000000001</v>
      </c>
      <c r="E22" s="119">
        <v>141.79400000000001</v>
      </c>
      <c r="F22" s="119">
        <v>2001.0150000000003</v>
      </c>
      <c r="G22" s="119">
        <v>1436.6281341167103</v>
      </c>
      <c r="H22" s="119">
        <v>2685.1120000000001</v>
      </c>
      <c r="I22" s="119">
        <v>-25.477410253278066</v>
      </c>
      <c r="J22" s="119">
        <v>0.75366958347917135</v>
      </c>
      <c r="K22" s="119">
        <v>1.1079900198897989</v>
      </c>
    </row>
    <row r="23" spans="2:11">
      <c r="B23" s="46" t="s">
        <v>5296</v>
      </c>
      <c r="C23" s="119">
        <v>18039.884999999998</v>
      </c>
      <c r="D23" s="119">
        <v>1108.9939999999999</v>
      </c>
      <c r="E23" s="119">
        <v>3675.915</v>
      </c>
      <c r="F23" s="119">
        <v>6261.8770000000004</v>
      </c>
      <c r="G23" s="119">
        <v>6866.0057273817447</v>
      </c>
      <c r="H23" s="119">
        <v>6270.5679999999993</v>
      </c>
      <c r="I23" s="119">
        <v>-0.13859988441236737</v>
      </c>
      <c r="J23" s="119">
        <v>2.3584961783833718</v>
      </c>
      <c r="K23" s="119">
        <v>2.5874998000233642</v>
      </c>
    </row>
    <row r="24" spans="2:11">
      <c r="B24" s="21" t="s">
        <v>5297</v>
      </c>
      <c r="C24" s="629">
        <v>73423.341</v>
      </c>
      <c r="D24" s="629">
        <v>13786.182000000003</v>
      </c>
      <c r="E24" s="629">
        <v>31878.186000000005</v>
      </c>
      <c r="F24" s="629">
        <v>102192.163</v>
      </c>
      <c r="G24" s="629">
        <v>101599.94661196087</v>
      </c>
      <c r="H24" s="629">
        <v>97656.323000000004</v>
      </c>
      <c r="I24" s="629">
        <v>4.6446966879963281</v>
      </c>
      <c r="J24" s="629">
        <v>38.49002877192104</v>
      </c>
      <c r="K24" s="629">
        <v>40.29710167141431</v>
      </c>
    </row>
    <row r="25" spans="2:11">
      <c r="B25" s="46" t="s">
        <v>5298</v>
      </c>
      <c r="C25" s="119">
        <v>3611.93</v>
      </c>
      <c r="D25" s="119">
        <v>3072.4650000000001</v>
      </c>
      <c r="E25" s="119">
        <v>58.415999999999997</v>
      </c>
      <c r="F25" s="119">
        <v>6742.8109999999997</v>
      </c>
      <c r="G25" s="119">
        <v>8617.932489935949</v>
      </c>
      <c r="H25" s="119">
        <v>5773.1080000000002</v>
      </c>
      <c r="I25" s="119">
        <v>16.79689692276672</v>
      </c>
      <c r="J25" s="119">
        <v>2.5396369131909422</v>
      </c>
      <c r="K25" s="119">
        <v>2.3822269044069508</v>
      </c>
    </row>
    <row r="26" spans="2:11">
      <c r="B26" s="46" t="s">
        <v>5299</v>
      </c>
      <c r="C26" s="119">
        <v>3802.0729999999999</v>
      </c>
      <c r="D26" s="119">
        <v>285.83599999999996</v>
      </c>
      <c r="E26" s="119">
        <v>53.402999999999999</v>
      </c>
      <c r="F26" s="119">
        <v>3492.9929999999999</v>
      </c>
      <c r="G26" s="119">
        <v>3015.3455458178323</v>
      </c>
      <c r="H26" s="119">
        <v>3444.1200000000003</v>
      </c>
      <c r="I26" s="119">
        <v>1.4190272115954028</v>
      </c>
      <c r="J26" s="119">
        <v>1.3156136157928155</v>
      </c>
      <c r="K26" s="119">
        <v>1.4211886086326584</v>
      </c>
    </row>
    <row r="27" spans="2:11">
      <c r="B27" s="21" t="s">
        <v>5300</v>
      </c>
      <c r="C27" s="629">
        <v>7414.0029999999997</v>
      </c>
      <c r="D27" s="629">
        <v>3358.3009999999999</v>
      </c>
      <c r="E27" s="629">
        <v>111.81899999999999</v>
      </c>
      <c r="F27" s="629">
        <v>10235.804</v>
      </c>
      <c r="G27" s="629">
        <v>11633.278035753781</v>
      </c>
      <c r="H27" s="629">
        <v>9217.228000000001</v>
      </c>
      <c r="I27" s="629">
        <v>11.050784465785148</v>
      </c>
      <c r="J27" s="629">
        <v>3.855250528983758</v>
      </c>
      <c r="K27" s="629">
        <v>3.8034155130396097</v>
      </c>
    </row>
    <row r="28" spans="2:11">
      <c r="B28" s="21" t="s">
        <v>5301</v>
      </c>
      <c r="C28" s="629">
        <v>80837.343999999997</v>
      </c>
      <c r="D28" s="629">
        <v>17144.483000000004</v>
      </c>
      <c r="E28" s="629">
        <v>31990.005000000005</v>
      </c>
      <c r="F28" s="629">
        <v>112427.967</v>
      </c>
      <c r="G28" s="629">
        <v>113233.22464771465</v>
      </c>
      <c r="H28" s="629">
        <v>106873.55100000001</v>
      </c>
      <c r="I28" s="629">
        <v>5.1971848488500179</v>
      </c>
      <c r="J28" s="629">
        <v>42.345279300904799</v>
      </c>
      <c r="K28" s="629">
        <v>44.100517184453921</v>
      </c>
    </row>
    <row r="29" spans="2:11">
      <c r="B29" s="21" t="s">
        <v>5302</v>
      </c>
      <c r="C29" s="629">
        <v>-2328.6115530000097</v>
      </c>
      <c r="D29" s="629">
        <v>-147.82858600000327</v>
      </c>
      <c r="E29" s="629">
        <v>5669.9441319999969</v>
      </c>
      <c r="F29" s="629">
        <v>3193.5039929999912</v>
      </c>
      <c r="G29" s="629">
        <v>-2206.5584936594823</v>
      </c>
      <c r="H29" s="629">
        <v>-779.12930888767005</v>
      </c>
      <c r="I29" s="629"/>
      <c r="J29" s="629">
        <v>1.2028129845320368</v>
      </c>
      <c r="K29" s="629">
        <v>-0.3215014861395632</v>
      </c>
    </row>
    <row r="30" spans="2:11">
      <c r="B30" s="630" t="s">
        <v>4001</v>
      </c>
      <c r="C30" s="350">
        <v>-8.7705674331991675E-3</v>
      </c>
      <c r="D30" s="350">
        <v>-5.5678697479497811E-4</v>
      </c>
      <c r="E30" s="350">
        <v>2.1355484253314485E-2</v>
      </c>
      <c r="F30" s="350">
        <v>1.2028129845320368E-2</v>
      </c>
      <c r="G30" s="350">
        <v>-8.8528136623778533E-3</v>
      </c>
      <c r="H30" s="350">
        <v>-3.2150148613956319E-3</v>
      </c>
      <c r="I30" s="629"/>
      <c r="J30" s="629"/>
      <c r="K30" s="629"/>
    </row>
    <row r="31" spans="2:11">
      <c r="B31" s="46" t="s">
        <v>769</v>
      </c>
      <c r="C31" s="119"/>
      <c r="D31" s="119"/>
      <c r="E31" s="119"/>
      <c r="F31" s="119"/>
      <c r="G31" s="119"/>
      <c r="H31" s="119"/>
      <c r="I31" s="119"/>
      <c r="J31" s="119"/>
      <c r="K31" s="119"/>
    </row>
    <row r="32" spans="2:11">
      <c r="B32" s="46" t="s">
        <v>5303</v>
      </c>
      <c r="C32" s="119">
        <v>3615.7544470000084</v>
      </c>
      <c r="D32" s="119">
        <v>-7.9435860000010052</v>
      </c>
      <c r="E32" s="119">
        <v>5669.9441320000014</v>
      </c>
      <c r="F32" s="119">
        <v>8945.1259929999942</v>
      </c>
      <c r="G32" s="119">
        <v>4050.0409690585147</v>
      </c>
      <c r="H32" s="119">
        <v>3885.0746911123215</v>
      </c>
      <c r="I32" s="119"/>
      <c r="J32" s="119"/>
      <c r="K32" s="119"/>
    </row>
    <row r="33" spans="2:11">
      <c r="B33" s="628" t="s">
        <v>4001</v>
      </c>
      <c r="C33" s="138">
        <v>1.361850934667385E-2</v>
      </c>
      <c r="D33" s="138">
        <v>-2.9919011861239089E-5</v>
      </c>
      <c r="E33" s="138">
        <v>2.1355484253314502E-2</v>
      </c>
      <c r="F33" s="138">
        <v>3.3691248597901631E-2</v>
      </c>
      <c r="G33" s="138">
        <v>1.6248949722882041E-2</v>
      </c>
      <c r="H33" s="138">
        <v>1.6031450398638476E-2</v>
      </c>
      <c r="I33" s="119"/>
      <c r="J33" s="119"/>
      <c r="K33" s="119"/>
    </row>
    <row r="34" spans="2:11" ht="15" customHeight="1">
      <c r="B34" s="41" t="s">
        <v>5721</v>
      </c>
      <c r="C34" s="41"/>
      <c r="D34" s="41"/>
      <c r="E34" s="41"/>
      <c r="F34" s="41"/>
      <c r="G34" s="41"/>
      <c r="H34" s="41"/>
      <c r="I34" s="41"/>
      <c r="J34" s="41"/>
      <c r="K34" s="41"/>
    </row>
    <row r="35" spans="2:11" ht="15" customHeight="1"/>
  </sheetData>
  <mergeCells count="9">
    <mergeCell ref="B3:K3"/>
    <mergeCell ref="B4:B6"/>
    <mergeCell ref="C4:C6"/>
    <mergeCell ref="D4:D6"/>
    <mergeCell ref="E4:E6"/>
    <mergeCell ref="F4:K4"/>
    <mergeCell ref="F5:F6"/>
    <mergeCell ref="G5:G6"/>
    <mergeCell ref="H5:H6"/>
  </mergeCells>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C3FB-0CD6-41B0-9696-B972D1F1B81F}">
  <sheetPr codeName="Folha231">
    <tabColor rgb="FF0035BA"/>
  </sheetPr>
  <dimension ref="A1:H55"/>
  <sheetViews>
    <sheetView showGridLines="0" workbookViewId="0">
      <selection activeCell="H54" sqref="H54"/>
    </sheetView>
  </sheetViews>
  <sheetFormatPr baseColWidth="10" defaultColWidth="0" defaultRowHeight="15" zeroHeight="1"/>
  <cols>
    <col min="1" max="1" width="9.1640625" customWidth="1"/>
    <col min="2" max="2" width="57.6640625" customWidth="1"/>
    <col min="3" max="7" width="9.1640625" customWidth="1"/>
    <col min="8" max="8" width="22.83203125" customWidth="1"/>
    <col min="9" max="16384" width="9.1640625" hidden="1"/>
  </cols>
  <sheetData>
    <row r="1" spans="1:7" ht="100" customHeight="1">
      <c r="A1" s="20" t="s">
        <v>50</v>
      </c>
    </row>
    <row r="2" spans="1:7" ht="16">
      <c r="A2" s="9"/>
      <c r="B2" s="9" t="s">
        <v>5763</v>
      </c>
      <c r="C2" s="9"/>
      <c r="D2" s="9"/>
    </row>
    <row r="3" spans="1:7" ht="16">
      <c r="A3" s="9"/>
      <c r="B3" s="10" t="s">
        <v>51</v>
      </c>
      <c r="C3" s="9"/>
      <c r="D3" s="9"/>
    </row>
    <row r="4" spans="1:7" ht="30" customHeight="1">
      <c r="A4" s="10"/>
      <c r="B4" s="794" t="s">
        <v>332</v>
      </c>
      <c r="C4" s="794">
        <v>2021</v>
      </c>
      <c r="D4" s="794">
        <v>2022</v>
      </c>
      <c r="E4" s="794">
        <v>2023</v>
      </c>
      <c r="F4" s="791" t="s">
        <v>3417</v>
      </c>
      <c r="G4" s="793"/>
    </row>
    <row r="5" spans="1:7" ht="20" customHeight="1">
      <c r="B5" s="762"/>
      <c r="C5" s="762"/>
      <c r="D5" s="762"/>
      <c r="E5" s="762"/>
      <c r="F5" s="11" t="s">
        <v>83</v>
      </c>
      <c r="G5" s="11" t="s">
        <v>84</v>
      </c>
    </row>
    <row r="6" spans="1:7">
      <c r="B6" s="21" t="s">
        <v>3418</v>
      </c>
      <c r="C6" s="22">
        <v>2608.4867837099996</v>
      </c>
      <c r="D6" s="22">
        <v>2457.1096799799998</v>
      </c>
      <c r="E6" s="22">
        <v>2359.3755283100004</v>
      </c>
      <c r="F6" s="22">
        <v>-97.734151669999392</v>
      </c>
      <c r="G6" s="365">
        <v>-3.9776063912130621E-2</v>
      </c>
    </row>
    <row r="7" spans="1:7">
      <c r="B7" s="52" t="s">
        <v>3419</v>
      </c>
      <c r="C7" s="146">
        <v>305.82971715000002</v>
      </c>
      <c r="D7" s="146">
        <v>359.91326977</v>
      </c>
      <c r="E7" s="146">
        <v>315.47069971999997</v>
      </c>
      <c r="F7" s="146">
        <v>-44.442570050000029</v>
      </c>
      <c r="G7" s="164">
        <v>-0.12348133226207725</v>
      </c>
    </row>
    <row r="8" spans="1:7">
      <c r="B8" s="52" t="s">
        <v>3420</v>
      </c>
      <c r="C8" s="146">
        <v>315.64770000000004</v>
      </c>
      <c r="D8" s="146">
        <v>337.61054999999999</v>
      </c>
      <c r="E8" s="146">
        <v>375.12270000000001</v>
      </c>
      <c r="F8" s="146">
        <v>37.51215000000002</v>
      </c>
      <c r="G8" s="164">
        <v>0.11111071617874502</v>
      </c>
    </row>
    <row r="9" spans="1:7">
      <c r="B9" s="52" t="s">
        <v>3421</v>
      </c>
      <c r="C9" s="146">
        <v>1734.0509499300001</v>
      </c>
      <c r="D9" s="146">
        <v>1568.04797065</v>
      </c>
      <c r="E9" s="146">
        <v>1520.6112526100001</v>
      </c>
      <c r="F9" s="146">
        <v>-47.43671803999996</v>
      </c>
      <c r="G9" s="164">
        <v>-3.0252083436156707E-2</v>
      </c>
    </row>
    <row r="10" spans="1:7">
      <c r="B10" s="52" t="s">
        <v>3422</v>
      </c>
      <c r="C10" s="146">
        <v>167.29920000000001</v>
      </c>
      <c r="D10" s="146">
        <v>168.09752</v>
      </c>
      <c r="E10" s="146">
        <v>194.5256</v>
      </c>
      <c r="F10" s="146">
        <v>26.428079999999994</v>
      </c>
      <c r="G10" s="164">
        <v>0.15721873826573995</v>
      </c>
    </row>
    <row r="11" spans="1:7">
      <c r="B11" s="52" t="s">
        <v>3423</v>
      </c>
      <c r="C11" s="146">
        <v>115.177519</v>
      </c>
      <c r="D11" s="146">
        <v>113.62160299999999</v>
      </c>
      <c r="E11" s="146">
        <v>125.916247</v>
      </c>
      <c r="F11" s="146">
        <v>12.294644000000005</v>
      </c>
      <c r="G11" s="164">
        <v>0.10820692258671971</v>
      </c>
    </row>
    <row r="12" spans="1:7">
      <c r="B12" s="52" t="s">
        <v>3424</v>
      </c>
      <c r="C12" s="146">
        <v>49.222625200000003</v>
      </c>
      <c r="D12" s="146">
        <v>0</v>
      </c>
      <c r="E12" s="146">
        <v>16.182839390000002</v>
      </c>
      <c r="F12" s="146">
        <v>16.182839390000002</v>
      </c>
      <c r="G12" s="164" t="s">
        <v>137</v>
      </c>
    </row>
    <row r="13" spans="1:7">
      <c r="B13" s="52" t="s">
        <v>3425</v>
      </c>
      <c r="C13" s="146">
        <v>0.17137052000000003</v>
      </c>
      <c r="D13" s="146">
        <v>9.0042860000000002E-2</v>
      </c>
      <c r="E13" s="146">
        <v>0</v>
      </c>
      <c r="F13" s="146">
        <v>-9.0042860000000002E-2</v>
      </c>
      <c r="G13" s="164">
        <v>-1</v>
      </c>
    </row>
    <row r="14" spans="1:7">
      <c r="B14" s="52" t="s">
        <v>3426</v>
      </c>
      <c r="C14" s="146">
        <v>-7.97505679</v>
      </c>
      <c r="D14" s="146">
        <v>-0.32816963999999998</v>
      </c>
      <c r="E14" s="146">
        <v>-109.58613548</v>
      </c>
      <c r="F14" s="146">
        <v>-109.25796584</v>
      </c>
      <c r="G14" s="164">
        <v>332.93136391288357</v>
      </c>
    </row>
    <row r="15" spans="1:7">
      <c r="B15" s="52" t="s">
        <v>3427</v>
      </c>
      <c r="C15" s="146">
        <v>-70.937241299999997</v>
      </c>
      <c r="D15" s="146">
        <v>-89.943106659999998</v>
      </c>
      <c r="E15" s="146">
        <v>-78.867674930000007</v>
      </c>
      <c r="F15" s="146">
        <v>11.075431729999991</v>
      </c>
      <c r="G15" s="164">
        <v>-0.12313819414607252</v>
      </c>
    </row>
    <row r="16" spans="1:7">
      <c r="B16" s="21" t="s">
        <v>3428</v>
      </c>
      <c r="C16" s="22">
        <v>8115.4069644969995</v>
      </c>
      <c r="D16" s="22">
        <v>5949.2093421399995</v>
      </c>
      <c r="E16" s="22">
        <v>8396.6516078900004</v>
      </c>
      <c r="F16" s="22">
        <v>2447.4422657499995</v>
      </c>
      <c r="G16" s="365">
        <v>0.4113895015282194</v>
      </c>
    </row>
    <row r="17" spans="2:7">
      <c r="B17" s="73" t="s">
        <v>3429</v>
      </c>
      <c r="C17" s="22">
        <v>4161.4051580099995</v>
      </c>
      <c r="D17" s="22">
        <v>3354.4117259899999</v>
      </c>
      <c r="E17" s="22">
        <v>2514.5876438700002</v>
      </c>
      <c r="F17" s="22">
        <v>-839.82408211999973</v>
      </c>
      <c r="G17" s="365">
        <v>-0.25036404315339056</v>
      </c>
    </row>
    <row r="18" spans="2:7">
      <c r="B18" s="162" t="s">
        <v>3430</v>
      </c>
      <c r="C18" s="146">
        <v>2255.6800194799998</v>
      </c>
      <c r="D18" s="146">
        <v>1322.29081473</v>
      </c>
      <c r="E18" s="146">
        <v>840.72681086000011</v>
      </c>
      <c r="F18" s="146">
        <v>-481.56400386999985</v>
      </c>
      <c r="G18" s="164">
        <v>-0.36418917722598787</v>
      </c>
    </row>
    <row r="19" spans="2:7">
      <c r="B19" s="162" t="s">
        <v>3431</v>
      </c>
      <c r="C19" s="146">
        <v>1075.2254948899999</v>
      </c>
      <c r="D19" s="146">
        <v>1058.6647806200001</v>
      </c>
      <c r="E19" s="146">
        <v>660.62782944000003</v>
      </c>
      <c r="F19" s="146">
        <v>-398.03695118000007</v>
      </c>
      <c r="G19" s="164">
        <v>-0.3759801577104438</v>
      </c>
    </row>
    <row r="20" spans="2:7">
      <c r="B20" s="162" t="s">
        <v>3432</v>
      </c>
      <c r="C20" s="146">
        <v>388.92412984999999</v>
      </c>
      <c r="D20" s="146">
        <v>469.57746959999997</v>
      </c>
      <c r="E20" s="146">
        <v>447.44983532000003</v>
      </c>
      <c r="F20" s="146">
        <v>-22.127634279999938</v>
      </c>
      <c r="G20" s="164">
        <v>-4.7122436046279859E-2</v>
      </c>
    </row>
    <row r="21" spans="2:7">
      <c r="B21" s="162" t="s">
        <v>3433</v>
      </c>
      <c r="C21" s="146">
        <v>385.45314073000003</v>
      </c>
      <c r="D21" s="146">
        <v>479.47677317</v>
      </c>
      <c r="E21" s="146">
        <v>501.91964535</v>
      </c>
      <c r="F21" s="146">
        <v>22.442872179999995</v>
      </c>
      <c r="G21" s="164">
        <v>4.6807005961147619E-2</v>
      </c>
    </row>
    <row r="22" spans="2:7">
      <c r="B22" s="162" t="s">
        <v>3434</v>
      </c>
      <c r="C22" s="146">
        <v>61.56852387</v>
      </c>
      <c r="D22" s="146">
        <v>50.003768270000002</v>
      </c>
      <c r="E22" s="146">
        <v>72.229653319999997</v>
      </c>
      <c r="F22" s="146">
        <v>22.225885049999995</v>
      </c>
      <c r="G22" s="164">
        <v>0.44448420227030216</v>
      </c>
    </row>
    <row r="23" spans="2:7">
      <c r="B23" s="162" t="s">
        <v>3435</v>
      </c>
      <c r="C23" s="146">
        <v>-5.4461508099999998</v>
      </c>
      <c r="D23" s="146">
        <v>-25.601880399999999</v>
      </c>
      <c r="E23" s="146">
        <v>-8.3661304199999993</v>
      </c>
      <c r="F23" s="146">
        <v>17.235749980000001</v>
      </c>
      <c r="G23" s="164">
        <v>-0.67322203333158304</v>
      </c>
    </row>
    <row r="24" spans="2:7">
      <c r="B24" s="73" t="s">
        <v>3436</v>
      </c>
      <c r="C24" s="22">
        <v>23.666634550000001</v>
      </c>
      <c r="D24" s="22">
        <v>31.774374299999998</v>
      </c>
      <c r="E24" s="22">
        <v>23.144055389999998</v>
      </c>
      <c r="F24" s="22">
        <v>-8.6303189099999997</v>
      </c>
      <c r="G24" s="365">
        <v>-0.27161255257196359</v>
      </c>
    </row>
    <row r="25" spans="2:7">
      <c r="B25" s="162" t="s">
        <v>3437</v>
      </c>
      <c r="C25" s="146">
        <v>23.666634550000001</v>
      </c>
      <c r="D25" s="146">
        <v>31.774374299999998</v>
      </c>
      <c r="E25" s="146">
        <v>23.144055389999998</v>
      </c>
      <c r="F25" s="146">
        <v>-8.6303189099999997</v>
      </c>
      <c r="G25" s="164">
        <v>-0.27161255257196359</v>
      </c>
    </row>
    <row r="26" spans="2:7">
      <c r="B26" s="73" t="s">
        <v>3438</v>
      </c>
      <c r="C26" s="22">
        <v>853.71143619999998</v>
      </c>
      <c r="D26" s="22">
        <v>852.28810820999979</v>
      </c>
      <c r="E26" s="22">
        <v>842.57701866000002</v>
      </c>
      <c r="F26" s="22">
        <v>-9.7110895499997696</v>
      </c>
      <c r="G26" s="365">
        <v>-1.1394139442348017E-2</v>
      </c>
    </row>
    <row r="27" spans="2:7">
      <c r="B27" s="162" t="s">
        <v>3439</v>
      </c>
      <c r="C27" s="146">
        <v>860</v>
      </c>
      <c r="D27" s="146">
        <v>885.18858025999975</v>
      </c>
      <c r="E27" s="146">
        <v>884.83444111000006</v>
      </c>
      <c r="F27" s="146">
        <v>-0.3541391499996962</v>
      </c>
      <c r="G27" s="164">
        <v>-4.000719822838672E-4</v>
      </c>
    </row>
    <row r="28" spans="2:7">
      <c r="B28" s="162" t="s">
        <v>3435</v>
      </c>
      <c r="C28" s="146">
        <v>-6.2885637999999995</v>
      </c>
      <c r="D28" s="146">
        <v>-32.900472049999998</v>
      </c>
      <c r="E28" s="146">
        <v>-42.25742245</v>
      </c>
      <c r="F28" s="146">
        <v>-9.3569504000000023</v>
      </c>
      <c r="G28" s="164">
        <v>0.28440170663144038</v>
      </c>
    </row>
    <row r="29" spans="2:7">
      <c r="B29" s="73" t="s">
        <v>3440</v>
      </c>
      <c r="C29" s="22">
        <v>2851.3113306169998</v>
      </c>
      <c r="D29" s="22">
        <v>972.86223330000007</v>
      </c>
      <c r="E29" s="22">
        <v>4285.4123676999998</v>
      </c>
      <c r="F29" s="22">
        <v>3312.5501343999995</v>
      </c>
      <c r="G29" s="365">
        <v>3.4049529532703255</v>
      </c>
    </row>
    <row r="30" spans="2:7">
      <c r="B30" s="162" t="s">
        <v>3441</v>
      </c>
      <c r="C30" s="146">
        <v>1807.948257</v>
      </c>
      <c r="D30" s="146">
        <v>553.44100000000003</v>
      </c>
      <c r="E30" s="146">
        <v>3757.1934660000002</v>
      </c>
      <c r="F30" s="146">
        <v>3203.7524659999999</v>
      </c>
      <c r="G30" s="164">
        <v>5.7887877226298734</v>
      </c>
    </row>
    <row r="31" spans="2:7">
      <c r="B31" s="162" t="s">
        <v>3442</v>
      </c>
      <c r="C31" s="146">
        <v>6.9560991799999998</v>
      </c>
      <c r="D31" s="146">
        <v>91.952454290000006</v>
      </c>
      <c r="E31" s="146">
        <v>104.24904124</v>
      </c>
      <c r="F31" s="146">
        <v>12.296586949999991</v>
      </c>
      <c r="G31" s="164">
        <v>0.13372766442121242</v>
      </c>
    </row>
    <row r="32" spans="2:7">
      <c r="B32" s="162" t="s">
        <v>3443</v>
      </c>
      <c r="C32" s="146">
        <v>1036.4069744370001</v>
      </c>
      <c r="D32" s="146">
        <v>327.46877900999999</v>
      </c>
      <c r="E32" s="146">
        <v>423.96986046000006</v>
      </c>
      <c r="F32" s="146">
        <v>96.501081450000072</v>
      </c>
      <c r="G32" s="164">
        <v>0.29468788365639331</v>
      </c>
    </row>
    <row r="33" spans="2:7">
      <c r="B33" s="73" t="s">
        <v>3444</v>
      </c>
      <c r="C33" s="22">
        <v>0</v>
      </c>
      <c r="D33" s="22">
        <v>353.91490356999998</v>
      </c>
      <c r="E33" s="22">
        <v>267.75420420000006</v>
      </c>
      <c r="F33" s="22">
        <v>-86.160699369999918</v>
      </c>
      <c r="G33" s="365">
        <v>-0.24345032803332733</v>
      </c>
    </row>
    <row r="34" spans="2:7">
      <c r="B34" s="162" t="s">
        <v>3445</v>
      </c>
      <c r="C34" s="146" t="s">
        <v>3446</v>
      </c>
      <c r="D34" s="146">
        <v>184.52287026999997</v>
      </c>
      <c r="E34" s="146">
        <v>133.07520273</v>
      </c>
      <c r="F34" s="146">
        <v>-51.447667539999969</v>
      </c>
      <c r="G34" s="164">
        <v>-0.27881458523119673</v>
      </c>
    </row>
    <row r="35" spans="2:7">
      <c r="B35" s="162" t="s">
        <v>3447</v>
      </c>
      <c r="C35" s="146" t="s">
        <v>3446</v>
      </c>
      <c r="D35" s="146">
        <v>116.64781443000001</v>
      </c>
      <c r="E35" s="146">
        <v>77.765209620000036</v>
      </c>
      <c r="F35" s="146">
        <v>-38.882604809999975</v>
      </c>
      <c r="G35" s="164">
        <v>-0.33333333333333304</v>
      </c>
    </row>
    <row r="36" spans="2:7">
      <c r="B36" s="162" t="s">
        <v>3448</v>
      </c>
      <c r="C36" s="146" t="s">
        <v>3446</v>
      </c>
      <c r="D36" s="146">
        <v>46.580108490000001</v>
      </c>
      <c r="E36" s="146">
        <v>31.053405659999999</v>
      </c>
      <c r="F36" s="146">
        <v>-15.526702830000001</v>
      </c>
      <c r="G36" s="164">
        <v>-0.33333333333333337</v>
      </c>
    </row>
    <row r="37" spans="2:7">
      <c r="B37" s="162" t="s">
        <v>3433</v>
      </c>
      <c r="C37" s="146" t="s">
        <v>3446</v>
      </c>
      <c r="D37" s="146">
        <v>0</v>
      </c>
      <c r="E37" s="146">
        <v>22.778331000000001</v>
      </c>
      <c r="F37" s="146">
        <v>22.778331000000001</v>
      </c>
      <c r="G37" s="164" t="s">
        <v>137</v>
      </c>
    </row>
    <row r="38" spans="2:7">
      <c r="B38" s="162" t="s">
        <v>3449</v>
      </c>
      <c r="C38" s="146" t="s">
        <v>3446</v>
      </c>
      <c r="D38" s="146">
        <v>3.9257202200000001</v>
      </c>
      <c r="E38" s="146">
        <v>1.96286011</v>
      </c>
      <c r="F38" s="146">
        <v>-1.96286011</v>
      </c>
      <c r="G38" s="164">
        <v>-0.5</v>
      </c>
    </row>
    <row r="39" spans="2:7">
      <c r="B39" s="162" t="s">
        <v>3450</v>
      </c>
      <c r="C39" s="146" t="s">
        <v>3446</v>
      </c>
      <c r="D39" s="146">
        <v>2.2383901600000002</v>
      </c>
      <c r="E39" s="146">
        <v>1.1191950800000001</v>
      </c>
      <c r="F39" s="146">
        <v>-1.1191950800000001</v>
      </c>
      <c r="G39" s="164">
        <v>-0.5</v>
      </c>
    </row>
    <row r="40" spans="2:7">
      <c r="B40" s="162" t="s">
        <v>3451</v>
      </c>
      <c r="C40" s="146" t="s">
        <v>3446</v>
      </c>
      <c r="D40" s="146">
        <v>0</v>
      </c>
      <c r="E40" s="146">
        <v>0</v>
      </c>
      <c r="F40" s="146">
        <v>0</v>
      </c>
      <c r="G40" s="164" t="s">
        <v>137</v>
      </c>
    </row>
    <row r="41" spans="2:7">
      <c r="B41" s="73" t="s">
        <v>3452</v>
      </c>
      <c r="C41" s="22">
        <v>0</v>
      </c>
      <c r="D41" s="22">
        <v>0</v>
      </c>
      <c r="E41" s="22">
        <v>0.89646878000000008</v>
      </c>
      <c r="F41" s="22">
        <v>0.89646878000000008</v>
      </c>
      <c r="G41" s="365" t="s">
        <v>137</v>
      </c>
    </row>
    <row r="42" spans="2:7">
      <c r="B42" s="162" t="s">
        <v>3453</v>
      </c>
      <c r="C42" s="146" t="s">
        <v>3446</v>
      </c>
      <c r="D42" s="146" t="s">
        <v>3446</v>
      </c>
      <c r="E42" s="146">
        <v>0.89646878000000008</v>
      </c>
      <c r="F42" s="146">
        <v>0.89646878000000008</v>
      </c>
      <c r="G42" s="164" t="s">
        <v>3446</v>
      </c>
    </row>
    <row r="43" spans="2:7">
      <c r="B43" s="162" t="s">
        <v>3451</v>
      </c>
      <c r="C43" s="146" t="s">
        <v>3446</v>
      </c>
      <c r="D43" s="146" t="s">
        <v>3446</v>
      </c>
      <c r="E43" s="146" t="s">
        <v>3446</v>
      </c>
      <c r="F43" s="146">
        <v>0</v>
      </c>
      <c r="G43" s="164" t="s">
        <v>3446</v>
      </c>
    </row>
    <row r="44" spans="2:7">
      <c r="B44" s="73" t="s">
        <v>3454</v>
      </c>
      <c r="C44" s="22">
        <v>0</v>
      </c>
      <c r="D44" s="22">
        <v>4.9171479700000003</v>
      </c>
      <c r="E44" s="22">
        <v>3.5122485499999998</v>
      </c>
      <c r="F44" s="22">
        <v>-1.4048994200000005</v>
      </c>
      <c r="G44" s="365">
        <v>-0.28571428571428581</v>
      </c>
    </row>
    <row r="45" spans="2:7">
      <c r="B45" s="162" t="s">
        <v>3455</v>
      </c>
      <c r="C45" s="146" t="s">
        <v>3446</v>
      </c>
      <c r="D45" s="146">
        <v>4.9171479700000003</v>
      </c>
      <c r="E45" s="146">
        <v>3.5122485499999998</v>
      </c>
      <c r="F45" s="146">
        <v>-1.4048994200000005</v>
      </c>
      <c r="G45" s="164">
        <v>-0.28571428571428581</v>
      </c>
    </row>
    <row r="46" spans="2:7">
      <c r="B46" s="73" t="s">
        <v>3456</v>
      </c>
      <c r="C46" s="22">
        <v>18.039670000000001</v>
      </c>
      <c r="D46" s="22">
        <v>44.570306000000002</v>
      </c>
      <c r="E46" s="22">
        <v>-44.570306000000002</v>
      </c>
      <c r="F46" s="22">
        <v>-89.140612000000004</v>
      </c>
      <c r="G46" s="365">
        <v>-2</v>
      </c>
    </row>
    <row r="47" spans="2:7">
      <c r="B47" s="162" t="s">
        <v>3457</v>
      </c>
      <c r="C47" s="146">
        <v>18.039670000000001</v>
      </c>
      <c r="D47" s="146">
        <v>0</v>
      </c>
      <c r="E47" s="146">
        <v>0</v>
      </c>
      <c r="F47" s="146">
        <v>0</v>
      </c>
      <c r="G47" s="164" t="s">
        <v>137</v>
      </c>
    </row>
    <row r="48" spans="2:7">
      <c r="B48" s="162" t="s">
        <v>3458</v>
      </c>
      <c r="C48" s="146" t="s">
        <v>3446</v>
      </c>
      <c r="D48" s="146">
        <v>44.570306000000002</v>
      </c>
      <c r="E48" s="146">
        <v>-44.570306000000002</v>
      </c>
      <c r="F48" s="146">
        <v>-89.140612000000004</v>
      </c>
      <c r="G48" s="164">
        <v>-2</v>
      </c>
    </row>
    <row r="49" spans="2:7">
      <c r="B49" s="73" t="s">
        <v>3459</v>
      </c>
      <c r="C49" s="22">
        <v>207.22474454000002</v>
      </c>
      <c r="D49" s="22">
        <v>334.29601330000003</v>
      </c>
      <c r="E49" s="22">
        <v>502.95023683000005</v>
      </c>
      <c r="F49" s="22">
        <v>168.65422353000002</v>
      </c>
      <c r="G49" s="365">
        <v>0.50450563817716931</v>
      </c>
    </row>
    <row r="50" spans="2:7">
      <c r="B50" s="162" t="s">
        <v>3460</v>
      </c>
      <c r="C50" s="146">
        <v>207.22474454000002</v>
      </c>
      <c r="D50" s="146">
        <v>334.29601330000003</v>
      </c>
      <c r="E50" s="146">
        <v>502.95023683000005</v>
      </c>
      <c r="F50" s="146">
        <v>168.65422353000002</v>
      </c>
      <c r="G50" s="164">
        <v>0.50450563817716931</v>
      </c>
    </row>
    <row r="51" spans="2:7">
      <c r="B51" s="73" t="s">
        <v>3461</v>
      </c>
      <c r="C51" s="22">
        <v>4.7990580000000005E-2</v>
      </c>
      <c r="D51" s="22">
        <v>0.1745295</v>
      </c>
      <c r="E51" s="22">
        <v>0.38766990999999995</v>
      </c>
      <c r="F51" s="22">
        <v>0.21314040999999995</v>
      </c>
      <c r="G51" s="365">
        <v>1.2212285602147483</v>
      </c>
    </row>
    <row r="52" spans="2:7">
      <c r="B52" s="162" t="s">
        <v>3462</v>
      </c>
      <c r="C52" s="146">
        <v>4.7990580000000005E-2</v>
      </c>
      <c r="D52" s="146">
        <v>0.1745295</v>
      </c>
      <c r="E52" s="146">
        <v>0.38766990999999995</v>
      </c>
      <c r="F52" s="146">
        <v>0.21314040999999995</v>
      </c>
      <c r="G52" s="164">
        <v>1.2212285602147483</v>
      </c>
    </row>
    <row r="53" spans="2:7">
      <c r="B53" s="13" t="s">
        <v>3463</v>
      </c>
      <c r="C53" s="19">
        <v>5506.9201807869995</v>
      </c>
      <c r="D53" s="19">
        <v>3492.0996621599998</v>
      </c>
      <c r="E53" s="19">
        <v>6037.2760795800004</v>
      </c>
      <c r="F53" s="19">
        <v>2545.1764174200007</v>
      </c>
      <c r="G53" s="143">
        <v>0.72883842491646122</v>
      </c>
    </row>
    <row r="54" spans="2:7" ht="338.25" customHeight="1">
      <c r="B54" s="763" t="s">
        <v>5764</v>
      </c>
      <c r="C54" s="763"/>
      <c r="D54" s="763"/>
      <c r="E54" s="763"/>
      <c r="F54" s="763"/>
      <c r="G54" s="763"/>
    </row>
    <row r="55" spans="2:7"/>
  </sheetData>
  <mergeCells count="6">
    <mergeCell ref="B54:G54"/>
    <mergeCell ref="F4:G4"/>
    <mergeCell ref="B4:B5"/>
    <mergeCell ref="C4:C5"/>
    <mergeCell ref="D4:D5"/>
    <mergeCell ref="E4:E5"/>
  </mergeCells>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D7EAC-FC4F-41C5-AFBD-F10FAB6F5640}">
  <sheetPr codeName="Folha88">
    <tabColor rgb="FF0035BA"/>
  </sheetPr>
  <dimension ref="A1:M25"/>
  <sheetViews>
    <sheetView showGridLines="0" workbookViewId="0">
      <selection activeCell="B3" sqref="B3:L3"/>
    </sheetView>
  </sheetViews>
  <sheetFormatPr baseColWidth="10" defaultColWidth="0" defaultRowHeight="14.5" customHeight="1" zeroHeight="1"/>
  <cols>
    <col min="1" max="1" width="9.1640625" customWidth="1"/>
    <col min="2" max="2" width="43" customWidth="1"/>
    <col min="3" max="3" width="11.1640625" customWidth="1"/>
    <col min="4" max="4" width="7.5" customWidth="1"/>
    <col min="5" max="5" width="11.1640625" customWidth="1"/>
    <col min="6" max="6" width="7.5" customWidth="1"/>
    <col min="7" max="7" width="11.1640625" customWidth="1"/>
    <col min="8" max="8" width="7.5" customWidth="1"/>
    <col min="9" max="9" width="11.1640625" customWidth="1"/>
    <col min="10" max="10" width="7.5" customWidth="1"/>
    <col min="11" max="11" width="9.1640625" customWidth="1"/>
    <col min="12" max="12" width="7.5" customWidth="1"/>
    <col min="13" max="13" width="9.1640625" customWidth="1"/>
    <col min="14" max="16384" width="9.1640625" hidden="1"/>
  </cols>
  <sheetData>
    <row r="1" spans="1:12" ht="100" customHeight="1">
      <c r="A1" s="20" t="s">
        <v>50</v>
      </c>
    </row>
    <row r="2" spans="1:12" ht="16">
      <c r="A2" s="9"/>
      <c r="B2" s="9" t="s">
        <v>5765</v>
      </c>
      <c r="C2" s="9"/>
      <c r="D2" s="9"/>
    </row>
    <row r="3" spans="1:12" ht="15">
      <c r="A3" s="10"/>
      <c r="B3" s="850" t="s">
        <v>1019</v>
      </c>
      <c r="C3" s="850"/>
      <c r="D3" s="850"/>
      <c r="E3" s="850"/>
      <c r="F3" s="850"/>
      <c r="G3" s="850"/>
      <c r="H3" s="850"/>
      <c r="I3" s="850"/>
      <c r="J3" s="850"/>
      <c r="K3" s="850"/>
      <c r="L3" s="850"/>
    </row>
    <row r="4" spans="1:12" ht="15" customHeight="1">
      <c r="B4" s="797" t="s">
        <v>2808</v>
      </c>
      <c r="C4" s="797" t="s">
        <v>2809</v>
      </c>
      <c r="D4" s="797"/>
      <c r="E4" s="797"/>
      <c r="F4" s="797"/>
      <c r="G4" s="797"/>
      <c r="H4" s="797"/>
      <c r="I4" s="797"/>
      <c r="J4" s="797"/>
      <c r="K4" s="797" t="s">
        <v>96</v>
      </c>
      <c r="L4" s="797"/>
    </row>
    <row r="5" spans="1:12" ht="15" customHeight="1">
      <c r="B5" s="797"/>
      <c r="C5" s="797">
        <v>2020</v>
      </c>
      <c r="D5" s="797"/>
      <c r="E5" s="797">
        <v>2021</v>
      </c>
      <c r="F5" s="797"/>
      <c r="G5" s="797">
        <v>2022</v>
      </c>
      <c r="H5" s="797"/>
      <c r="I5" s="797">
        <v>2023</v>
      </c>
      <c r="J5" s="797"/>
      <c r="K5" s="797"/>
      <c r="L5" s="797"/>
    </row>
    <row r="6" spans="1:12" ht="15" customHeight="1">
      <c r="B6" s="797"/>
      <c r="C6" s="11" t="s">
        <v>322</v>
      </c>
      <c r="D6" s="11" t="s">
        <v>84</v>
      </c>
      <c r="E6" s="11" t="s">
        <v>322</v>
      </c>
      <c r="F6" s="11" t="s">
        <v>84</v>
      </c>
      <c r="G6" s="11" t="s">
        <v>322</v>
      </c>
      <c r="H6" s="11" t="s">
        <v>84</v>
      </c>
      <c r="I6" s="11" t="s">
        <v>322</v>
      </c>
      <c r="J6" s="11" t="s">
        <v>84</v>
      </c>
      <c r="K6" s="11" t="s">
        <v>83</v>
      </c>
      <c r="L6" s="11" t="s">
        <v>84</v>
      </c>
    </row>
    <row r="7" spans="1:12" ht="15">
      <c r="B7" s="21" t="s">
        <v>2810</v>
      </c>
      <c r="C7" s="35">
        <v>148294.21181536998</v>
      </c>
      <c r="D7" s="22">
        <v>55.268441321069908</v>
      </c>
      <c r="E7" s="35">
        <v>154443.15381536999</v>
      </c>
      <c r="F7" s="22">
        <v>55.4575017729221</v>
      </c>
      <c r="G7" s="35">
        <v>156491.58887837001</v>
      </c>
      <c r="H7" s="22">
        <v>54.522995041430399</v>
      </c>
      <c r="I7" s="35">
        <v>154345.13715306</v>
      </c>
      <c r="J7" s="22">
        <v>52.150682319337648</v>
      </c>
      <c r="K7" s="35">
        <v>-2146.4517253100057</v>
      </c>
      <c r="L7" s="22">
        <v>-1.3716083661073242</v>
      </c>
    </row>
    <row r="8" spans="1:12" ht="15">
      <c r="B8" s="21" t="s">
        <v>2811</v>
      </c>
      <c r="C8" s="35">
        <v>7950</v>
      </c>
      <c r="D8" s="22">
        <v>2.9629214999271172</v>
      </c>
      <c r="E8" s="35">
        <v>4500</v>
      </c>
      <c r="F8" s="22">
        <v>1.615861576334332</v>
      </c>
      <c r="G8" s="35">
        <v>1000</v>
      </c>
      <c r="H8" s="22">
        <v>0.34840846995174496</v>
      </c>
      <c r="I8" s="35">
        <v>1000</v>
      </c>
      <c r="J8" s="22">
        <v>0.33788354645485974</v>
      </c>
      <c r="K8" s="35">
        <v>0</v>
      </c>
      <c r="L8" s="22">
        <v>0</v>
      </c>
    </row>
    <row r="9" spans="1:12" ht="15">
      <c r="B9" s="21" t="s">
        <v>2812</v>
      </c>
      <c r="C9" s="35">
        <v>17561.595218999999</v>
      </c>
      <c r="D9" s="22">
        <v>6.5451104462128775</v>
      </c>
      <c r="E9" s="35">
        <v>17848.719749</v>
      </c>
      <c r="F9" s="22">
        <v>6.4091245398153029</v>
      </c>
      <c r="G9" s="35">
        <v>15243.405521999999</v>
      </c>
      <c r="H9" s="22">
        <v>5.3109315947739999</v>
      </c>
      <c r="I9" s="35">
        <v>11031.59588798</v>
      </c>
      <c r="J9" s="22">
        <v>3.7273947416875299</v>
      </c>
      <c r="K9" s="35">
        <v>-4211.8096340199991</v>
      </c>
      <c r="L9" s="22">
        <v>-27.630371887314276</v>
      </c>
    </row>
    <row r="10" spans="1:12" ht="15">
      <c r="B10" s="21" t="s">
        <v>2813</v>
      </c>
      <c r="C10" s="35">
        <v>12219.887064780001</v>
      </c>
      <c r="D10" s="22">
        <v>4.5542850453984833</v>
      </c>
      <c r="E10" s="35">
        <v>12468.816248110001</v>
      </c>
      <c r="F10" s="22">
        <v>4.4773069061542579</v>
      </c>
      <c r="G10" s="35">
        <v>19625.502306229999</v>
      </c>
      <c r="H10" s="22">
        <v>6.8376912305480362</v>
      </c>
      <c r="I10" s="35">
        <v>34059.086298189999</v>
      </c>
      <c r="J10" s="22">
        <v>11.508004867444557</v>
      </c>
      <c r="K10" s="35">
        <v>14433.58399196</v>
      </c>
      <c r="L10" s="22">
        <v>73.545042398115569</v>
      </c>
    </row>
    <row r="11" spans="1:12" ht="15">
      <c r="B11" s="21" t="s">
        <v>2814</v>
      </c>
      <c r="C11" s="35">
        <v>18913.761687779999</v>
      </c>
      <c r="D11" s="22">
        <v>7.0490554904680716</v>
      </c>
      <c r="E11" s="35">
        <v>24530.49212409</v>
      </c>
      <c r="F11" s="22">
        <v>8.8084177048642189</v>
      </c>
      <c r="G11" s="35">
        <v>29221.524816130001</v>
      </c>
      <c r="H11" s="22">
        <v>10.181026750844799</v>
      </c>
      <c r="I11" s="35">
        <v>32197.748765299999</v>
      </c>
      <c r="J11" s="22">
        <v>10.879089540682145</v>
      </c>
      <c r="K11" s="35">
        <v>2976.2239491699984</v>
      </c>
      <c r="L11" s="22">
        <v>10.185039856397736</v>
      </c>
    </row>
    <row r="12" spans="1:12" ht="15">
      <c r="B12" s="43" t="s">
        <v>2815</v>
      </c>
      <c r="C12" s="38">
        <v>11453.172927379999</v>
      </c>
      <c r="D12" s="24">
        <v>4.2685348816248307</v>
      </c>
      <c r="E12" s="38">
        <v>6467.0723501599996</v>
      </c>
      <c r="F12" s="24">
        <v>2.3221986048883805</v>
      </c>
      <c r="G12" s="38">
        <v>7727.3277955200001</v>
      </c>
      <c r="H12" s="24">
        <v>2.6922664540527137</v>
      </c>
      <c r="I12" s="38">
        <v>2968.44181832</v>
      </c>
      <c r="J12" s="24">
        <v>1.0029876490188741</v>
      </c>
      <c r="K12" s="38">
        <v>-4758.8859771999996</v>
      </c>
      <c r="L12" s="24">
        <v>-61.585144349111395</v>
      </c>
    </row>
    <row r="13" spans="1:12" ht="15">
      <c r="B13" s="21" t="s">
        <v>2816</v>
      </c>
      <c r="C13" s="35">
        <v>6832.0252546700358</v>
      </c>
      <c r="D13" s="22">
        <v>2.5462584295731934</v>
      </c>
      <c r="E13" s="35">
        <v>6324.3523095199198</v>
      </c>
      <c r="F13" s="22">
        <v>2.2709506427010071</v>
      </c>
      <c r="G13" s="35">
        <v>6242.307726870029</v>
      </c>
      <c r="H13" s="22">
        <v>2.1748728840867417</v>
      </c>
      <c r="I13" s="35">
        <v>5413.6442550600041</v>
      </c>
      <c r="J13" s="22">
        <v>1.8291813201446512</v>
      </c>
      <c r="K13" s="35">
        <v>-828.66347181002493</v>
      </c>
      <c r="L13" s="22">
        <v>-13.274953880326034</v>
      </c>
    </row>
    <row r="14" spans="1:12" ht="15">
      <c r="B14" s="21" t="s">
        <v>2817</v>
      </c>
      <c r="C14" s="35">
        <v>3916.4816356800002</v>
      </c>
      <c r="D14" s="22">
        <v>1.4596512757768549</v>
      </c>
      <c r="E14" s="35">
        <v>2983.5050948600001</v>
      </c>
      <c r="F14" s="22">
        <v>1.0713180545737757</v>
      </c>
      <c r="G14" s="35">
        <v>2872.9373710899999</v>
      </c>
      <c r="H14" s="22">
        <v>1.0009557137286553</v>
      </c>
      <c r="I14" s="35">
        <v>2396.6289592800003</v>
      </c>
      <c r="J14" s="22">
        <v>0.80978149229794616</v>
      </c>
      <c r="K14" s="35">
        <v>-476.3084118099996</v>
      </c>
      <c r="L14" s="22">
        <v>-16.579143583254897</v>
      </c>
    </row>
    <row r="15" spans="1:12" ht="15">
      <c r="B15" s="21" t="s">
        <v>2818</v>
      </c>
      <c r="C15" s="35">
        <v>3000</v>
      </c>
      <c r="D15" s="22">
        <v>1.1180835848781576</v>
      </c>
      <c r="E15" s="35">
        <v>5411</v>
      </c>
      <c r="F15" s="22">
        <v>1.9429837754544603</v>
      </c>
      <c r="G15" s="35">
        <v>6234</v>
      </c>
      <c r="H15" s="22">
        <v>2.1719784016791781</v>
      </c>
      <c r="I15" s="35">
        <v>6234</v>
      </c>
      <c r="J15" s="22">
        <v>2.1063660285995955</v>
      </c>
      <c r="K15" s="35">
        <v>0</v>
      </c>
      <c r="L15" s="22">
        <v>0</v>
      </c>
    </row>
    <row r="16" spans="1:12" ht="15">
      <c r="B16" s="21" t="s">
        <v>2819</v>
      </c>
      <c r="C16" s="35" t="s">
        <v>137</v>
      </c>
      <c r="D16" s="22" t="s">
        <v>137</v>
      </c>
      <c r="E16" s="35">
        <v>350.87</v>
      </c>
      <c r="F16" s="22">
        <v>0.12599052250853937</v>
      </c>
      <c r="G16" s="35">
        <v>959.87</v>
      </c>
      <c r="H16" s="22">
        <v>0.33442683805258144</v>
      </c>
      <c r="I16" s="35">
        <v>1653.8239570000001</v>
      </c>
      <c r="J16" s="22">
        <v>0.55879990380316946</v>
      </c>
      <c r="K16" s="35">
        <v>693.95395700000006</v>
      </c>
      <c r="L16" s="22">
        <v>72.296660693635602</v>
      </c>
    </row>
    <row r="17" spans="1:12" ht="15">
      <c r="B17" s="21" t="s">
        <v>2820</v>
      </c>
      <c r="C17" s="35">
        <v>49628.292079909996</v>
      </c>
      <c r="D17" s="22">
        <v>18.496192906695345</v>
      </c>
      <c r="E17" s="35">
        <v>49628.292079910003</v>
      </c>
      <c r="F17" s="22">
        <v>17.820544504672007</v>
      </c>
      <c r="G17" s="35">
        <v>49128.292079910003</v>
      </c>
      <c r="H17" s="22">
        <v>17.116713074903874</v>
      </c>
      <c r="I17" s="35">
        <v>47628.292079910003</v>
      </c>
      <c r="J17" s="22">
        <v>16.092816239547901</v>
      </c>
      <c r="K17" s="35">
        <v>-1500</v>
      </c>
      <c r="L17" s="22">
        <v>-3.0532305042482721</v>
      </c>
    </row>
    <row r="18" spans="1:12" ht="15">
      <c r="A18" s="10"/>
      <c r="B18" s="43" t="s">
        <v>2821</v>
      </c>
      <c r="C18" s="38">
        <v>25328.292079909999</v>
      </c>
      <c r="D18" s="24">
        <v>9.4397158691822725</v>
      </c>
      <c r="E18" s="38">
        <v>25328.292079909999</v>
      </c>
      <c r="F18" s="24">
        <v>9.0948919924666107</v>
      </c>
      <c r="G18" s="38">
        <v>25328.292079909999</v>
      </c>
      <c r="H18" s="24">
        <v>8.8245914900523434</v>
      </c>
      <c r="I18" s="38">
        <v>25328.292079909999</v>
      </c>
      <c r="J18" s="24">
        <v>8.5580131536045272</v>
      </c>
      <c r="K18" s="38">
        <v>0</v>
      </c>
      <c r="L18" s="24">
        <v>0</v>
      </c>
    </row>
    <row r="19" spans="1:12" ht="15">
      <c r="A19" s="10"/>
      <c r="B19" s="43" t="s">
        <v>2822</v>
      </c>
      <c r="C19" s="38">
        <v>24300</v>
      </c>
      <c r="D19" s="24">
        <v>9.0564770375130763</v>
      </c>
      <c r="E19" s="38">
        <v>24300</v>
      </c>
      <c r="F19" s="24">
        <v>8.725652512205393</v>
      </c>
      <c r="G19" s="38">
        <v>23800</v>
      </c>
      <c r="H19" s="24">
        <v>8.2921215848515306</v>
      </c>
      <c r="I19" s="38">
        <v>22300</v>
      </c>
      <c r="J19" s="24">
        <v>7.5348030859433717</v>
      </c>
      <c r="K19" s="38">
        <v>-1500</v>
      </c>
      <c r="L19" s="24">
        <v>-6.3025210084033612</v>
      </c>
    </row>
    <row r="20" spans="1:12" ht="15">
      <c r="B20" s="43" t="s">
        <v>2823</v>
      </c>
      <c r="C20" s="38" t="s">
        <v>137</v>
      </c>
      <c r="D20" s="24" t="s">
        <v>137</v>
      </c>
      <c r="E20" s="38" t="s">
        <v>137</v>
      </c>
      <c r="F20" s="24" t="s">
        <v>137</v>
      </c>
      <c r="G20" s="38" t="s">
        <v>137</v>
      </c>
      <c r="H20" s="24" t="s">
        <v>137</v>
      </c>
      <c r="I20" s="38" t="s">
        <v>137</v>
      </c>
      <c r="J20" s="24" t="s">
        <v>137</v>
      </c>
      <c r="K20" s="38" t="s">
        <v>137</v>
      </c>
      <c r="L20" s="24" t="s">
        <v>137</v>
      </c>
    </row>
    <row r="21" spans="1:12" ht="14.5" customHeight="1">
      <c r="B21" s="13" t="s">
        <v>93</v>
      </c>
      <c r="C21" s="14">
        <v>268316.25475719001</v>
      </c>
      <c r="D21" s="19">
        <v>100.00000000000003</v>
      </c>
      <c r="E21" s="14">
        <v>278489.2014208599</v>
      </c>
      <c r="F21" s="19">
        <v>100</v>
      </c>
      <c r="G21" s="14">
        <v>287019.42870059999</v>
      </c>
      <c r="H21" s="19">
        <v>100</v>
      </c>
      <c r="I21" s="14">
        <v>295959.95735578</v>
      </c>
      <c r="J21" s="19">
        <v>100</v>
      </c>
      <c r="K21" s="14">
        <v>8940.5286551800091</v>
      </c>
      <c r="L21" s="19">
        <v>3.1149559093109902</v>
      </c>
    </row>
    <row r="22" spans="1:12" ht="14.5" customHeight="1">
      <c r="B22" s="43" t="s">
        <v>2824</v>
      </c>
      <c r="C22" s="38">
        <v>-288.40979648000035</v>
      </c>
      <c r="D22" s="24"/>
      <c r="E22" s="38">
        <v>-478.02978606260001</v>
      </c>
      <c r="F22" s="24"/>
      <c r="G22" s="38">
        <v>-627.07793502999994</v>
      </c>
      <c r="H22" s="24"/>
      <c r="I22" s="38">
        <v>-8.7662309261001106</v>
      </c>
      <c r="J22" s="24"/>
      <c r="K22" s="38">
        <v>618.31170410389984</v>
      </c>
      <c r="L22" s="24"/>
    </row>
    <row r="23" spans="1:12" ht="14.5" customHeight="1">
      <c r="B23" s="21" t="s">
        <v>2825</v>
      </c>
      <c r="C23" s="35">
        <v>268027.84496071003</v>
      </c>
      <c r="D23" s="22"/>
      <c r="E23" s="35">
        <v>278011.1716347973</v>
      </c>
      <c r="F23" s="22"/>
      <c r="G23" s="35">
        <v>286392.35076557001</v>
      </c>
      <c r="H23" s="22"/>
      <c r="I23" s="35">
        <v>295951.19112485391</v>
      </c>
      <c r="J23" s="22"/>
      <c r="K23" s="35">
        <v>9558.8403592839022</v>
      </c>
      <c r="L23" s="22"/>
    </row>
    <row r="24" spans="1:12" ht="14.5" customHeight="1">
      <c r="B24" s="41" t="s">
        <v>2807</v>
      </c>
      <c r="C24" s="41"/>
      <c r="D24" s="41"/>
      <c r="E24" s="41"/>
      <c r="F24" s="41"/>
      <c r="G24" s="41"/>
      <c r="H24" s="41"/>
      <c r="I24" s="41"/>
      <c r="J24" s="41"/>
      <c r="K24" s="41"/>
      <c r="L24" s="41"/>
    </row>
    <row r="25" spans="1:12" ht="14.5" customHeight="1"/>
  </sheetData>
  <mergeCells count="8">
    <mergeCell ref="B3:L3"/>
    <mergeCell ref="I5:J5"/>
    <mergeCell ref="B4:B6"/>
    <mergeCell ref="C5:D5"/>
    <mergeCell ref="C4:J4"/>
    <mergeCell ref="K4:L5"/>
    <mergeCell ref="E5:F5"/>
    <mergeCell ref="G5:H5"/>
  </mergeCells>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7DB20-5A77-4D0E-8D41-73A8CF31C869}">
  <sheetPr codeName="Folha89">
    <tabColor rgb="FF0035BA"/>
  </sheetPr>
  <dimension ref="A1:I54"/>
  <sheetViews>
    <sheetView showGridLines="0" workbookViewId="0">
      <selection activeCell="B3" sqref="B3:G3"/>
    </sheetView>
  </sheetViews>
  <sheetFormatPr baseColWidth="10" defaultColWidth="0" defaultRowHeight="14.5" customHeight="1" zeroHeight="1"/>
  <cols>
    <col min="1" max="1" width="9.1640625" customWidth="1"/>
    <col min="2" max="2" width="63.1640625" customWidth="1"/>
    <col min="3" max="6" width="8.83203125" customWidth="1"/>
    <col min="7" max="7" width="8.6640625" customWidth="1"/>
    <col min="8" max="8" width="19.5" customWidth="1"/>
    <col min="9" max="9" width="24.83203125" hidden="1" customWidth="1"/>
    <col min="10" max="16384" width="9.1640625" hidden="1"/>
  </cols>
  <sheetData>
    <row r="1" spans="1:7" ht="100" customHeight="1">
      <c r="A1" s="20" t="s">
        <v>50</v>
      </c>
    </row>
    <row r="2" spans="1:7" ht="16">
      <c r="A2" s="9"/>
      <c r="B2" s="9" t="s">
        <v>5766</v>
      </c>
      <c r="C2" s="9"/>
      <c r="D2" s="9"/>
    </row>
    <row r="3" spans="1:7" ht="15">
      <c r="A3" s="10"/>
      <c r="B3" s="790" t="s">
        <v>1019</v>
      </c>
      <c r="C3" s="790"/>
      <c r="D3" s="790"/>
      <c r="E3" s="790"/>
      <c r="F3" s="790"/>
      <c r="G3" s="790"/>
    </row>
    <row r="4" spans="1:7" ht="30" customHeight="1">
      <c r="B4" s="794"/>
      <c r="C4" s="851" t="s">
        <v>2826</v>
      </c>
      <c r="D4" s="852"/>
      <c r="E4" s="824"/>
      <c r="F4" s="791" t="s">
        <v>96</v>
      </c>
      <c r="G4" s="793"/>
    </row>
    <row r="5" spans="1:7" ht="20" customHeight="1">
      <c r="B5" s="762"/>
      <c r="C5" s="11">
        <v>2021</v>
      </c>
      <c r="D5" s="11">
        <v>2022</v>
      </c>
      <c r="E5" s="11">
        <v>2023</v>
      </c>
      <c r="F5" s="11" t="s">
        <v>83</v>
      </c>
      <c r="G5" s="11" t="s">
        <v>84</v>
      </c>
    </row>
    <row r="6" spans="1:7" ht="15">
      <c r="B6" s="21" t="s">
        <v>2827</v>
      </c>
      <c r="C6" s="35">
        <v>13772.581543460004</v>
      </c>
      <c r="D6" s="35">
        <v>9250.6888691599543</v>
      </c>
      <c r="E6" s="35">
        <v>3454.8814564198888</v>
      </c>
      <c r="F6" s="35">
        <v>-5795.807412740065</v>
      </c>
      <c r="G6" s="22">
        <v>-167.75705580202322</v>
      </c>
    </row>
    <row r="7" spans="1:7" ht="15">
      <c r="B7" s="43" t="s">
        <v>2828</v>
      </c>
      <c r="C7" s="38">
        <v>9471.3255157400054</v>
      </c>
      <c r="D7" s="38">
        <v>5781.3681553799543</v>
      </c>
      <c r="E7" s="38">
        <v>188.83173302988871</v>
      </c>
      <c r="F7" s="38">
        <v>-5592.5364223500655</v>
      </c>
      <c r="G7" s="24">
        <v>-2961.6507419676468</v>
      </c>
    </row>
    <row r="8" spans="1:7" ht="15">
      <c r="B8" s="43" t="s">
        <v>2829</v>
      </c>
      <c r="C8" s="38">
        <v>4301.2560277199991</v>
      </c>
      <c r="D8" s="38">
        <v>3469.32071378</v>
      </c>
      <c r="E8" s="38">
        <v>3266.0497233900001</v>
      </c>
      <c r="F8" s="38">
        <v>-203.27099038999995</v>
      </c>
      <c r="G8" s="24">
        <v>-6.2237567583329563</v>
      </c>
    </row>
    <row r="9" spans="1:7" ht="15">
      <c r="B9" s="43" t="s">
        <v>2830</v>
      </c>
      <c r="C9" s="38">
        <v>0</v>
      </c>
      <c r="D9" s="38">
        <v>0</v>
      </c>
      <c r="E9" s="38">
        <v>0</v>
      </c>
      <c r="F9" s="38">
        <v>0</v>
      </c>
      <c r="G9" s="24" t="s">
        <v>137</v>
      </c>
    </row>
    <row r="10" spans="1:7" ht="15">
      <c r="B10" s="43" t="s">
        <v>2831</v>
      </c>
      <c r="C10" s="38">
        <v>0</v>
      </c>
      <c r="D10" s="38">
        <v>0</v>
      </c>
      <c r="E10" s="38">
        <v>0</v>
      </c>
      <c r="F10" s="38">
        <v>0</v>
      </c>
      <c r="G10" s="24" t="s">
        <v>137</v>
      </c>
    </row>
    <row r="11" spans="1:7" ht="15">
      <c r="B11" s="43" t="s">
        <v>2832</v>
      </c>
      <c r="C11" s="38">
        <v>0</v>
      </c>
      <c r="D11" s="38">
        <v>0</v>
      </c>
      <c r="E11" s="38">
        <v>0</v>
      </c>
      <c r="F11" s="38">
        <v>0</v>
      </c>
      <c r="G11" s="24" t="s">
        <v>137</v>
      </c>
    </row>
    <row r="12" spans="1:7" ht="15">
      <c r="B12" s="43" t="s">
        <v>2833</v>
      </c>
      <c r="C12" s="38">
        <v>0</v>
      </c>
      <c r="D12" s="38">
        <v>0</v>
      </c>
      <c r="E12" s="38">
        <v>0</v>
      </c>
      <c r="F12" s="38">
        <v>0</v>
      </c>
      <c r="G12" s="24" t="s">
        <v>137</v>
      </c>
    </row>
    <row r="13" spans="1:7" ht="15">
      <c r="B13" s="21" t="s">
        <v>2834</v>
      </c>
      <c r="C13" s="35">
        <v>42121.786169398561</v>
      </c>
      <c r="D13" s="35">
        <v>47763.133598828565</v>
      </c>
      <c r="E13" s="35">
        <v>53332.069049674814</v>
      </c>
      <c r="F13" s="35">
        <v>5568.9354508462493</v>
      </c>
      <c r="G13" s="22">
        <v>10.442001501309099</v>
      </c>
    </row>
    <row r="14" spans="1:7" ht="15">
      <c r="B14" s="43" t="s">
        <v>2835</v>
      </c>
      <c r="C14" s="38">
        <v>4958.8700466985492</v>
      </c>
      <c r="D14" s="38">
        <v>5566.2782502985692</v>
      </c>
      <c r="E14" s="38">
        <v>6350.1836430348012</v>
      </c>
      <c r="F14" s="38">
        <v>783.90539273623199</v>
      </c>
      <c r="G14" s="24">
        <v>12.344609806616516</v>
      </c>
    </row>
    <row r="15" spans="1:7" ht="15">
      <c r="B15" s="43" t="s">
        <v>2836</v>
      </c>
      <c r="C15" s="38">
        <v>18913.761687879996</v>
      </c>
      <c r="D15" s="38">
        <v>24530.492124190001</v>
      </c>
      <c r="E15" s="38">
        <v>29221.524816130001</v>
      </c>
      <c r="F15" s="38">
        <v>4691.0326919399995</v>
      </c>
      <c r="G15" s="24">
        <v>16.053346707460641</v>
      </c>
    </row>
    <row r="16" spans="1:7" ht="15">
      <c r="B16" s="43" t="s">
        <v>2837</v>
      </c>
      <c r="C16" s="38">
        <v>16662.119014890006</v>
      </c>
      <c r="D16" s="38">
        <v>17409.287588539999</v>
      </c>
      <c r="E16" s="38">
        <v>17950.412531670005</v>
      </c>
      <c r="F16" s="38">
        <v>541.1249431300057</v>
      </c>
      <c r="G16" s="24">
        <v>3.0145543573179516</v>
      </c>
    </row>
    <row r="17" spans="2:7" ht="15">
      <c r="B17" s="43" t="s">
        <v>2838</v>
      </c>
      <c r="C17" s="38">
        <v>1387.4815610199998</v>
      </c>
      <c r="D17" s="38">
        <v>279.38423713999998</v>
      </c>
      <c r="E17" s="38">
        <v>380.82691186</v>
      </c>
      <c r="F17" s="38">
        <v>101.44267472000001</v>
      </c>
      <c r="G17" s="24">
        <v>26.637475336116079</v>
      </c>
    </row>
    <row r="18" spans="2:7" ht="15">
      <c r="B18" s="43" t="s">
        <v>2839</v>
      </c>
      <c r="C18" s="38">
        <v>199.55385891000014</v>
      </c>
      <c r="D18" s="38">
        <v>-22.308601339999996</v>
      </c>
      <c r="E18" s="38">
        <v>-570.87885301999995</v>
      </c>
      <c r="F18" s="38">
        <v>-548.57025167999996</v>
      </c>
      <c r="G18" s="24">
        <v>96.092235467825532</v>
      </c>
    </row>
    <row r="19" spans="2:7" ht="15">
      <c r="B19" s="21" t="s">
        <v>2840</v>
      </c>
      <c r="C19" s="35">
        <v>55894.36771285857</v>
      </c>
      <c r="D19" s="35">
        <v>57013.822467988517</v>
      </c>
      <c r="E19" s="35">
        <v>56786.950506094705</v>
      </c>
      <c r="F19" s="35">
        <v>-226.87196189381211</v>
      </c>
      <c r="G19" s="22">
        <v>-0.39951425436987131</v>
      </c>
    </row>
    <row r="20" spans="2:7" ht="15">
      <c r="B20" s="21" t="s">
        <v>2841</v>
      </c>
      <c r="C20" s="35">
        <v>56069.99876344623</v>
      </c>
      <c r="D20" s="35">
        <v>57775.243047077747</v>
      </c>
      <c r="E20" s="35">
        <v>57517.303594567515</v>
      </c>
      <c r="F20" s="35">
        <v>-257.93945251023251</v>
      </c>
      <c r="G20" s="22">
        <v>-0.4484553975763822</v>
      </c>
    </row>
    <row r="21" spans="2:7" ht="15">
      <c r="B21" s="43" t="s">
        <v>2842</v>
      </c>
      <c r="C21" s="38">
        <v>1500.7656146500001</v>
      </c>
      <c r="D21" s="38">
        <v>198.27552292000007</v>
      </c>
      <c r="E21" s="38">
        <v>521.86867207000012</v>
      </c>
      <c r="F21" s="38">
        <v>323.59314915000004</v>
      </c>
      <c r="G21" s="24">
        <v>62.00662474458619</v>
      </c>
    </row>
    <row r="22" spans="2:7" ht="15">
      <c r="B22" s="43" t="s">
        <v>2843</v>
      </c>
      <c r="C22" s="38">
        <v>52994.233148796229</v>
      </c>
      <c r="D22" s="38">
        <v>53776.96752415775</v>
      </c>
      <c r="E22" s="38">
        <v>56995.434922497516</v>
      </c>
      <c r="F22" s="38">
        <v>3218.4673983397661</v>
      </c>
      <c r="G22" s="24">
        <v>5.6468862860968487</v>
      </c>
    </row>
    <row r="23" spans="2:7" ht="15">
      <c r="B23" s="43" t="s">
        <v>2844</v>
      </c>
      <c r="C23" s="38">
        <v>1575</v>
      </c>
      <c r="D23" s="38">
        <v>3800</v>
      </c>
      <c r="E23" s="38">
        <v>0</v>
      </c>
      <c r="F23" s="38">
        <v>-3800</v>
      </c>
      <c r="G23" s="24" t="s">
        <v>137</v>
      </c>
    </row>
    <row r="24" spans="2:7" ht="15">
      <c r="B24" s="21" t="s">
        <v>2845</v>
      </c>
      <c r="C24" s="35">
        <v>198.27552292000007</v>
      </c>
      <c r="D24" s="35">
        <v>521.86867207000012</v>
      </c>
      <c r="E24" s="35">
        <v>1008.89838594</v>
      </c>
      <c r="F24" s="35">
        <v>487.02971386999991</v>
      </c>
      <c r="G24" s="22">
        <v>48.273415901664841</v>
      </c>
    </row>
    <row r="25" spans="2:7" ht="15">
      <c r="B25" s="43" t="s">
        <v>2846</v>
      </c>
      <c r="C25" s="38">
        <v>0</v>
      </c>
      <c r="D25" s="38">
        <v>0</v>
      </c>
      <c r="E25" s="38">
        <v>0</v>
      </c>
      <c r="F25" s="38">
        <v>0</v>
      </c>
      <c r="G25" s="24">
        <v>0</v>
      </c>
    </row>
    <row r="26" spans="2:7" ht="15">
      <c r="B26" s="148" t="s">
        <v>2847</v>
      </c>
      <c r="C26" s="38">
        <v>198.27552292000007</v>
      </c>
      <c r="D26" s="38">
        <v>521.86867207000012</v>
      </c>
      <c r="E26" s="38">
        <v>1008.89838594</v>
      </c>
      <c r="F26" s="38">
        <v>487.02971386999991</v>
      </c>
      <c r="G26" s="24">
        <v>48.273415901664841</v>
      </c>
    </row>
    <row r="27" spans="2:7" ht="15">
      <c r="B27" s="148" t="s">
        <v>2848</v>
      </c>
      <c r="C27" s="44">
        <v>22.644472332339205</v>
      </c>
      <c r="D27" s="44">
        <v>-239.55190701923004</v>
      </c>
      <c r="E27" s="44">
        <v>278.54529746719027</v>
      </c>
      <c r="F27" s="44">
        <v>518.09720448642031</v>
      </c>
      <c r="G27" s="146">
        <v>186.00105950359719</v>
      </c>
    </row>
    <row r="28" spans="2:7" ht="15">
      <c r="B28" s="21" t="s">
        <v>2849</v>
      </c>
      <c r="C28" s="35">
        <v>52994.233148796229</v>
      </c>
      <c r="D28" s="35">
        <v>55351.96752415775</v>
      </c>
      <c r="E28" s="35">
        <v>60795.434922497516</v>
      </c>
      <c r="F28" s="35">
        <v>5443.4673983397661</v>
      </c>
      <c r="G28" s="22">
        <v>8.9537436573636491</v>
      </c>
    </row>
    <row r="29" spans="2:7" ht="15">
      <c r="B29" s="43" t="s">
        <v>2850</v>
      </c>
      <c r="C29" s="38">
        <v>0</v>
      </c>
      <c r="D29" s="38">
        <v>1575</v>
      </c>
      <c r="E29" s="38">
        <v>3800</v>
      </c>
      <c r="F29" s="38">
        <v>2225</v>
      </c>
      <c r="G29" s="24">
        <v>58.55263157894737</v>
      </c>
    </row>
    <row r="30" spans="2:7" ht="15">
      <c r="B30" s="43" t="s">
        <v>2851</v>
      </c>
      <c r="C30" s="38">
        <v>52994.233148796229</v>
      </c>
      <c r="D30" s="38">
        <v>53776.96752415775</v>
      </c>
      <c r="E30" s="38">
        <v>56995.434922497516</v>
      </c>
      <c r="F30" s="38">
        <v>3218.4673983397661</v>
      </c>
      <c r="G30" s="24">
        <v>5.6468862860968487</v>
      </c>
    </row>
    <row r="31" spans="2:7" ht="15">
      <c r="B31" s="41" t="s">
        <v>5767</v>
      </c>
      <c r="C31" s="41"/>
      <c r="D31" s="41"/>
      <c r="E31" s="41"/>
      <c r="F31" s="41"/>
      <c r="G31" s="41"/>
    </row>
    <row r="32" spans="2:7" ht="15"/>
    <row r="33" ht="15" hidden="1"/>
    <row r="34" ht="15" hidden="1"/>
    <row r="35" ht="15" hidden="1"/>
    <row r="36" ht="15" hidden="1"/>
    <row r="37" ht="15" hidden="1"/>
    <row r="38" ht="15" hidden="1"/>
    <row r="39" ht="15" hidden="1"/>
    <row r="40" ht="15" hidden="1"/>
    <row r="41" ht="15" hidden="1"/>
    <row r="42" ht="15" hidden="1"/>
    <row r="43" ht="15" hidden="1"/>
    <row r="44" ht="15" hidden="1"/>
    <row r="45" ht="15" hidden="1"/>
    <row r="46" ht="15" hidden="1"/>
    <row r="47" ht="15" hidden="1"/>
    <row r="48" ht="15" hidden="1"/>
    <row r="49" spans="1:1" ht="15" hidden="1"/>
    <row r="50" spans="1:1" ht="15" hidden="1"/>
    <row r="51" spans="1:1" ht="15" hidden="1"/>
    <row r="52" spans="1:1" ht="15" hidden="1">
      <c r="A52" s="10"/>
    </row>
    <row r="53" spans="1:1" ht="15" hidden="1">
      <c r="A53" s="10"/>
    </row>
    <row r="54" spans="1:1" ht="15" hidden="1"/>
  </sheetData>
  <mergeCells count="4">
    <mergeCell ref="C4:E4"/>
    <mergeCell ref="F4:G4"/>
    <mergeCell ref="B4:B5"/>
    <mergeCell ref="B3:G3"/>
  </mergeCells>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EB416-869A-4817-968F-225817E09911}">
  <sheetPr codeName="Folha90">
    <tabColor rgb="FF0035BA"/>
  </sheetPr>
  <dimension ref="A1:I36"/>
  <sheetViews>
    <sheetView showGridLines="0" workbookViewId="0">
      <selection activeCell="B3" sqref="B3:H3"/>
    </sheetView>
  </sheetViews>
  <sheetFormatPr baseColWidth="10" defaultColWidth="0" defaultRowHeight="14.5" customHeight="1" zeroHeight="1"/>
  <cols>
    <col min="1" max="1" width="9.1640625" customWidth="1"/>
    <col min="2" max="2" width="63.1640625" customWidth="1"/>
    <col min="3" max="6" width="10.5" customWidth="1"/>
    <col min="7" max="7" width="16.6640625" customWidth="1"/>
    <col min="8" max="8" width="12.5" customWidth="1"/>
    <col min="9" max="9" width="9.6640625" customWidth="1"/>
    <col min="10" max="16384" width="9.1640625" hidden="1"/>
  </cols>
  <sheetData>
    <row r="1" spans="1:8" ht="100" customHeight="1">
      <c r="A1" s="20" t="s">
        <v>50</v>
      </c>
    </row>
    <row r="2" spans="1:8" ht="16">
      <c r="A2" s="9"/>
      <c r="B2" s="9" t="s">
        <v>5768</v>
      </c>
      <c r="C2" s="9"/>
      <c r="D2" s="9"/>
    </row>
    <row r="3" spans="1:8" ht="15">
      <c r="A3" s="10"/>
      <c r="B3" s="790" t="s">
        <v>1019</v>
      </c>
      <c r="C3" s="790"/>
      <c r="D3" s="790"/>
      <c r="E3" s="790"/>
      <c r="F3" s="790"/>
      <c r="G3" s="790"/>
      <c r="H3" s="790"/>
    </row>
    <row r="4" spans="1:8" ht="15" customHeight="1">
      <c r="B4" s="797"/>
      <c r="C4" s="797">
        <v>2023</v>
      </c>
      <c r="D4" s="797"/>
      <c r="E4" s="797"/>
      <c r="F4" s="797" t="s">
        <v>2852</v>
      </c>
      <c r="G4" s="797"/>
      <c r="H4" s="797"/>
    </row>
    <row r="5" spans="1:8" ht="40" customHeight="1">
      <c r="B5" s="797"/>
      <c r="C5" s="11" t="s">
        <v>2853</v>
      </c>
      <c r="D5" s="11" t="s">
        <v>2854</v>
      </c>
      <c r="E5" s="11" t="s">
        <v>2855</v>
      </c>
      <c r="F5" s="11" t="s">
        <v>2856</v>
      </c>
      <c r="G5" s="11" t="s">
        <v>2857</v>
      </c>
      <c r="H5" s="11" t="s">
        <v>2858</v>
      </c>
    </row>
    <row r="6" spans="1:8" ht="15">
      <c r="B6" s="21" t="s">
        <v>2827</v>
      </c>
      <c r="C6" s="35">
        <v>12361.228612000006</v>
      </c>
      <c r="D6" s="35">
        <v>6649.0405159476077</v>
      </c>
      <c r="E6" s="35">
        <v>3454.8814564198888</v>
      </c>
      <c r="F6" s="35">
        <v>-8906.347155580117</v>
      </c>
      <c r="G6" s="22">
        <v>-72.050662884221978</v>
      </c>
      <c r="H6" s="22">
        <v>27.949337115778011</v>
      </c>
    </row>
    <row r="7" spans="1:8" ht="15">
      <c r="B7" s="43" t="s">
        <v>2828</v>
      </c>
      <c r="C7" s="38">
        <v>5925.7992110000059</v>
      </c>
      <c r="D7" s="38">
        <v>2248</v>
      </c>
      <c r="E7" s="38">
        <v>188.83173302988871</v>
      </c>
      <c r="F7" s="38">
        <v>-5736.9674779701172</v>
      </c>
      <c r="G7" s="24">
        <v>-96.81339636551705</v>
      </c>
      <c r="H7" s="24">
        <v>3.1866036344829589</v>
      </c>
    </row>
    <row r="8" spans="1:8" ht="15">
      <c r="B8" s="43" t="s">
        <v>2829</v>
      </c>
      <c r="C8" s="38">
        <v>6435.4294009999994</v>
      </c>
      <c r="D8" s="38">
        <v>4401.0405159476077</v>
      </c>
      <c r="E8" s="38">
        <v>3266.0497233900001</v>
      </c>
      <c r="F8" s="38">
        <v>-3169.3796776099994</v>
      </c>
      <c r="G8" s="24">
        <v>-49.248923111758643</v>
      </c>
      <c r="H8" s="24">
        <v>50.751076888241364</v>
      </c>
    </row>
    <row r="9" spans="1:8" ht="15">
      <c r="B9" s="43" t="s">
        <v>2830</v>
      </c>
      <c r="C9" s="38">
        <v>0</v>
      </c>
      <c r="D9" s="38">
        <v>0</v>
      </c>
      <c r="E9" s="38">
        <v>0</v>
      </c>
      <c r="F9" s="38">
        <v>0</v>
      </c>
      <c r="G9" s="24" t="s">
        <v>137</v>
      </c>
      <c r="H9" s="24" t="s">
        <v>137</v>
      </c>
    </row>
    <row r="10" spans="1:8" ht="15">
      <c r="B10" s="43" t="s">
        <v>2831</v>
      </c>
      <c r="C10" s="38">
        <v>0</v>
      </c>
      <c r="D10" s="38">
        <v>0</v>
      </c>
      <c r="E10" s="38">
        <v>0</v>
      </c>
      <c r="F10" s="38">
        <v>0</v>
      </c>
      <c r="G10" s="24" t="s">
        <v>137</v>
      </c>
      <c r="H10" s="24" t="s">
        <v>137</v>
      </c>
    </row>
    <row r="11" spans="1:8" ht="15">
      <c r="B11" s="43" t="s">
        <v>2859</v>
      </c>
      <c r="C11" s="38">
        <v>0</v>
      </c>
      <c r="D11" s="38">
        <v>0</v>
      </c>
      <c r="E11" s="38">
        <v>0</v>
      </c>
      <c r="F11" s="38">
        <v>0</v>
      </c>
      <c r="G11" s="24" t="s">
        <v>137</v>
      </c>
      <c r="H11" s="24" t="s">
        <v>137</v>
      </c>
    </row>
    <row r="12" spans="1:8" ht="15">
      <c r="B12" s="43" t="s">
        <v>2860</v>
      </c>
      <c r="C12" s="38">
        <v>0</v>
      </c>
      <c r="D12" s="38">
        <v>0</v>
      </c>
      <c r="E12" s="38">
        <v>0</v>
      </c>
      <c r="F12" s="38">
        <v>0</v>
      </c>
      <c r="G12" s="24" t="s">
        <v>137</v>
      </c>
      <c r="H12" s="24" t="s">
        <v>137</v>
      </c>
    </row>
    <row r="13" spans="1:8" ht="15">
      <c r="B13" s="21" t="s">
        <v>2834</v>
      </c>
      <c r="C13" s="35">
        <v>46520.012227273422</v>
      </c>
      <c r="D13" s="35">
        <v>50209.389084350798</v>
      </c>
      <c r="E13" s="35">
        <v>53332.069049674814</v>
      </c>
      <c r="F13" s="35">
        <v>6812.0568224013914</v>
      </c>
      <c r="G13" s="22">
        <v>14.643282527788475</v>
      </c>
      <c r="H13" s="22">
        <v>114.64328252778849</v>
      </c>
    </row>
    <row r="14" spans="1:8" ht="15">
      <c r="B14" s="43" t="s">
        <v>2835</v>
      </c>
      <c r="C14" s="38">
        <v>1744.8104023731544</v>
      </c>
      <c r="D14" s="38">
        <v>6146.4885755307905</v>
      </c>
      <c r="E14" s="38">
        <v>6350.1836430348012</v>
      </c>
      <c r="F14" s="38">
        <v>4605.3732406616473</v>
      </c>
      <c r="G14" s="24">
        <v>263.94691563036184</v>
      </c>
      <c r="H14" s="24">
        <v>363.94691563036184</v>
      </c>
    </row>
    <row r="15" spans="1:8" ht="15">
      <c r="B15" s="43" t="s">
        <v>2836</v>
      </c>
      <c r="C15" s="38">
        <v>32567.848635540264</v>
      </c>
      <c r="D15" s="38">
        <v>29221.524816130004</v>
      </c>
      <c r="E15" s="38">
        <v>29221.524816130001</v>
      </c>
      <c r="F15" s="38">
        <v>-3346.3238194102632</v>
      </c>
      <c r="G15" s="24">
        <v>-10.274930520766809</v>
      </c>
      <c r="H15" s="24">
        <v>89.725069479233184</v>
      </c>
    </row>
    <row r="16" spans="1:8" ht="15">
      <c r="B16" s="43" t="s">
        <v>2837</v>
      </c>
      <c r="C16" s="38">
        <v>12207.353189360001</v>
      </c>
      <c r="D16" s="38">
        <v>14779.891402730005</v>
      </c>
      <c r="E16" s="38">
        <v>17950.412531670005</v>
      </c>
      <c r="F16" s="38">
        <v>5743.0593423100036</v>
      </c>
      <c r="G16" s="24">
        <v>47.045901377832564</v>
      </c>
      <c r="H16" s="24">
        <v>147.04590137783256</v>
      </c>
    </row>
    <row r="17" spans="1:8" ht="15">
      <c r="B17" s="43" t="s">
        <v>2838</v>
      </c>
      <c r="C17" s="38">
        <v>0</v>
      </c>
      <c r="D17" s="38">
        <v>107.40031601000001</v>
      </c>
      <c r="E17" s="38">
        <v>380.82691186</v>
      </c>
      <c r="F17" s="38">
        <v>380.82691186</v>
      </c>
      <c r="G17" s="24" t="s">
        <v>137</v>
      </c>
      <c r="H17" s="24" t="s">
        <v>137</v>
      </c>
    </row>
    <row r="18" spans="1:8" ht="15">
      <c r="B18" s="43" t="s">
        <v>2839</v>
      </c>
      <c r="C18" s="38">
        <v>0</v>
      </c>
      <c r="D18" s="38">
        <v>-45.916026049999985</v>
      </c>
      <c r="E18" s="38">
        <v>-570.87885301999995</v>
      </c>
      <c r="F18" s="38">
        <v>-570.87885301999995</v>
      </c>
      <c r="G18" s="24" t="s">
        <v>137</v>
      </c>
      <c r="H18" s="24" t="s">
        <v>137</v>
      </c>
    </row>
    <row r="19" spans="1:8" ht="15">
      <c r="B19" s="21" t="s">
        <v>2840</v>
      </c>
      <c r="C19" s="35">
        <v>58881.240839273429</v>
      </c>
      <c r="D19" s="35">
        <v>56858.429600298405</v>
      </c>
      <c r="E19" s="35">
        <v>56786.950506094705</v>
      </c>
      <c r="F19" s="35">
        <v>-2094.2903331787238</v>
      </c>
      <c r="G19" s="22">
        <v>-3.5568040063820208</v>
      </c>
      <c r="H19" s="22">
        <v>96.443195993617977</v>
      </c>
    </row>
    <row r="20" spans="1:8" ht="15">
      <c r="B20" s="21" t="s">
        <v>2841</v>
      </c>
      <c r="C20" s="35">
        <v>59014.779629315111</v>
      </c>
      <c r="D20" s="35">
        <v>56979.764971535587</v>
      </c>
      <c r="E20" s="35">
        <v>57517.303594567515</v>
      </c>
      <c r="F20" s="35">
        <v>-1497.4760347475967</v>
      </c>
      <c r="G20" s="22">
        <v>-2.5374593350234891</v>
      </c>
      <c r="H20" s="22">
        <v>97.462540664976515</v>
      </c>
    </row>
    <row r="21" spans="1:8" ht="15">
      <c r="B21" s="43" t="s">
        <v>2842</v>
      </c>
      <c r="C21" s="38">
        <v>131.94377397155768</v>
      </c>
      <c r="D21" s="38">
        <v>521.86867207000012</v>
      </c>
      <c r="E21" s="38">
        <v>521.86867207000012</v>
      </c>
      <c r="F21" s="38">
        <v>389.92489809844244</v>
      </c>
      <c r="G21" s="24">
        <v>295.52352972903157</v>
      </c>
      <c r="H21" s="24">
        <v>395.52352972903157</v>
      </c>
    </row>
    <row r="22" spans="1:8" ht="15">
      <c r="B22" s="43" t="s">
        <v>2843</v>
      </c>
      <c r="C22" s="38">
        <v>58882.835855343554</v>
      </c>
      <c r="D22" s="38">
        <v>56457.896299465589</v>
      </c>
      <c r="E22" s="38">
        <v>56995.434922497516</v>
      </c>
      <c r="F22" s="38">
        <v>-1887.4009328460379</v>
      </c>
      <c r="G22" s="24">
        <v>-3.2053499214657104</v>
      </c>
      <c r="H22" s="24">
        <v>96.794650078534289</v>
      </c>
    </row>
    <row r="23" spans="1:8" ht="15">
      <c r="B23" s="43" t="s">
        <v>2844</v>
      </c>
      <c r="C23" s="38">
        <v>0</v>
      </c>
      <c r="D23" s="38">
        <v>0</v>
      </c>
      <c r="E23" s="38">
        <v>0</v>
      </c>
      <c r="F23" s="38">
        <v>0</v>
      </c>
      <c r="G23" s="24" t="s">
        <v>137</v>
      </c>
      <c r="H23" s="24" t="s">
        <v>137</v>
      </c>
    </row>
    <row r="24" spans="1:8" ht="15">
      <c r="B24" s="21" t="s">
        <v>2845</v>
      </c>
      <c r="C24" s="35">
        <v>133.53879004168266</v>
      </c>
      <c r="D24" s="35">
        <v>121.3353712371827</v>
      </c>
      <c r="E24" s="35">
        <v>1008.89838594</v>
      </c>
      <c r="F24" s="35">
        <v>875.35959589831737</v>
      </c>
      <c r="G24" s="22">
        <v>655.50960557983456</v>
      </c>
      <c r="H24" s="22">
        <v>755.50960557983456</v>
      </c>
    </row>
    <row r="25" spans="1:8" ht="15">
      <c r="B25" s="43" t="s">
        <v>2847</v>
      </c>
      <c r="C25" s="38">
        <v>133.53879004168266</v>
      </c>
      <c r="D25" s="38">
        <v>121.3353712371827</v>
      </c>
      <c r="E25" s="38">
        <v>1008.89838594</v>
      </c>
      <c r="F25" s="38">
        <v>875.35959589831737</v>
      </c>
      <c r="G25" s="24">
        <v>655.50960557983456</v>
      </c>
      <c r="H25" s="24">
        <v>755.50960557983456</v>
      </c>
    </row>
    <row r="26" spans="1:8" ht="15">
      <c r="B26" s="43" t="s">
        <v>2848</v>
      </c>
      <c r="C26" s="38">
        <v>0</v>
      </c>
      <c r="D26" s="38">
        <v>0</v>
      </c>
      <c r="E26" s="38">
        <v>278.54529746719027</v>
      </c>
      <c r="F26" s="38">
        <v>278.54529746719027</v>
      </c>
      <c r="G26" s="24" t="s">
        <v>137</v>
      </c>
      <c r="H26" s="24" t="s">
        <v>137</v>
      </c>
    </row>
    <row r="27" spans="1:8" ht="15">
      <c r="B27" s="21" t="s">
        <v>2849</v>
      </c>
      <c r="C27" s="35">
        <v>58882.835855343554</v>
      </c>
      <c r="D27" s="35">
        <v>60257.896299465589</v>
      </c>
      <c r="E27" s="35">
        <v>60795.434922497516</v>
      </c>
      <c r="F27" s="35">
        <v>1912.5990671539621</v>
      </c>
      <c r="G27" s="22">
        <v>3.2481436047893673</v>
      </c>
      <c r="H27" s="22">
        <v>103.24814360478938</v>
      </c>
    </row>
    <row r="28" spans="1:8" ht="15">
      <c r="B28" s="43" t="s">
        <v>2850</v>
      </c>
      <c r="C28" s="38">
        <v>0</v>
      </c>
      <c r="D28" s="38">
        <v>3800</v>
      </c>
      <c r="E28" s="38">
        <v>3800</v>
      </c>
      <c r="F28" s="38">
        <v>3800</v>
      </c>
      <c r="G28" s="24" t="s">
        <v>137</v>
      </c>
      <c r="H28" s="24" t="s">
        <v>137</v>
      </c>
    </row>
    <row r="29" spans="1:8" ht="15">
      <c r="B29" s="43" t="s">
        <v>2851</v>
      </c>
      <c r="C29" s="38">
        <v>58882.835855343554</v>
      </c>
      <c r="D29" s="38">
        <v>56457.896299465589</v>
      </c>
      <c r="E29" s="38">
        <v>56995.434922497516</v>
      </c>
      <c r="F29" s="38">
        <v>-1887.4009328460379</v>
      </c>
      <c r="G29" s="24">
        <v>-3.2053499214657104</v>
      </c>
      <c r="H29" s="24">
        <v>96.794650078534289</v>
      </c>
    </row>
    <row r="30" spans="1:8" ht="37.5" customHeight="1">
      <c r="B30" s="763" t="s">
        <v>5769</v>
      </c>
      <c r="C30" s="763"/>
      <c r="D30" s="763"/>
      <c r="E30" s="763"/>
      <c r="F30" s="763"/>
      <c r="G30" s="763"/>
      <c r="H30" s="763"/>
    </row>
    <row r="31" spans="1:8" ht="15">
      <c r="A31" s="10"/>
    </row>
    <row r="32" spans="1:8" ht="15" hidden="1">
      <c r="A32" s="10"/>
    </row>
    <row r="33" ht="15" hidden="1"/>
    <row r="36" ht="48" hidden="1" customHeight="1"/>
  </sheetData>
  <mergeCells count="5">
    <mergeCell ref="C4:E4"/>
    <mergeCell ref="F4:H4"/>
    <mergeCell ref="B30:H30"/>
    <mergeCell ref="B4:B5"/>
    <mergeCell ref="B3:H3"/>
  </mergeCells>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B03C1-4F72-4B90-9C64-B236454FF467}">
  <sheetPr codeName="Folha91">
    <tabColor rgb="FF0035BA"/>
  </sheetPr>
  <dimension ref="A1:N27"/>
  <sheetViews>
    <sheetView showGridLines="0" workbookViewId="0">
      <selection activeCell="B3" sqref="B3:M3"/>
    </sheetView>
  </sheetViews>
  <sheetFormatPr baseColWidth="10" defaultColWidth="0" defaultRowHeight="14.5" customHeight="1" zeroHeight="1"/>
  <cols>
    <col min="1" max="1" width="9.1640625" customWidth="1"/>
    <col min="2" max="2" width="49" customWidth="1"/>
    <col min="3" max="11" width="10.33203125" customWidth="1"/>
    <col min="12" max="12" width="9.5" customWidth="1"/>
    <col min="13" max="13" width="8.5" customWidth="1"/>
    <col min="14" max="14" width="9.1640625" customWidth="1"/>
    <col min="15" max="16384" width="9.1640625" hidden="1"/>
  </cols>
  <sheetData>
    <row r="1" spans="1:13" ht="100" customHeight="1">
      <c r="A1" s="20" t="s">
        <v>50</v>
      </c>
    </row>
    <row r="2" spans="1:13" ht="16">
      <c r="A2" s="9"/>
      <c r="B2" s="9" t="s">
        <v>5770</v>
      </c>
      <c r="C2" s="9"/>
      <c r="D2" s="9"/>
    </row>
    <row r="3" spans="1:13" ht="15">
      <c r="A3" s="10"/>
      <c r="B3" s="790" t="s">
        <v>1019</v>
      </c>
      <c r="C3" s="790"/>
      <c r="D3" s="790"/>
      <c r="E3" s="790"/>
      <c r="F3" s="790"/>
      <c r="G3" s="790"/>
      <c r="H3" s="790"/>
      <c r="I3" s="790"/>
      <c r="J3" s="790"/>
      <c r="K3" s="790"/>
      <c r="L3" s="790"/>
      <c r="M3" s="790"/>
    </row>
    <row r="4" spans="1:13" ht="15" customHeight="1">
      <c r="B4" s="797" t="s">
        <v>2808</v>
      </c>
      <c r="C4" s="797" t="s">
        <v>2809</v>
      </c>
      <c r="D4" s="797"/>
      <c r="E4" s="797"/>
      <c r="F4" s="797"/>
      <c r="G4" s="797"/>
      <c r="H4" s="797"/>
      <c r="I4" s="797"/>
      <c r="J4" s="797"/>
      <c r="K4" s="797"/>
      <c r="L4" s="797" t="s">
        <v>96</v>
      </c>
      <c r="M4" s="797"/>
    </row>
    <row r="5" spans="1:13" ht="15" customHeight="1">
      <c r="B5" s="797"/>
      <c r="C5" s="791">
        <v>2021</v>
      </c>
      <c r="D5" s="792"/>
      <c r="E5" s="793"/>
      <c r="F5" s="791">
        <v>2022</v>
      </c>
      <c r="G5" s="792"/>
      <c r="H5" s="793"/>
      <c r="I5" s="791">
        <v>2023</v>
      </c>
      <c r="J5" s="792"/>
      <c r="K5" s="793"/>
      <c r="L5" s="797"/>
      <c r="M5" s="797"/>
    </row>
    <row r="6" spans="1:13" ht="15" customHeight="1">
      <c r="B6" s="797"/>
      <c r="C6" s="11" t="s">
        <v>2861</v>
      </c>
      <c r="D6" s="11" t="s">
        <v>2862</v>
      </c>
      <c r="E6" s="11" t="s">
        <v>2863</v>
      </c>
      <c r="F6" s="11" t="s">
        <v>2861</v>
      </c>
      <c r="G6" s="11" t="s">
        <v>2862</v>
      </c>
      <c r="H6" s="11" t="s">
        <v>2863</v>
      </c>
      <c r="I6" s="11" t="s">
        <v>2861</v>
      </c>
      <c r="J6" s="11" t="s">
        <v>2862</v>
      </c>
      <c r="K6" s="11" t="s">
        <v>2863</v>
      </c>
      <c r="L6" s="11" t="s">
        <v>2864</v>
      </c>
      <c r="M6" s="11" t="s">
        <v>84</v>
      </c>
    </row>
    <row r="7" spans="1:13" ht="15">
      <c r="B7" s="21" t="s">
        <v>2865</v>
      </c>
      <c r="C7" s="35">
        <v>52994.233148796229</v>
      </c>
      <c r="D7" s="35">
        <v>40534.750749468549</v>
      </c>
      <c r="E7" s="35">
        <v>12459.48239932768</v>
      </c>
      <c r="F7" s="35">
        <v>55351.96752415775</v>
      </c>
      <c r="G7" s="22">
        <v>47506.057963028572</v>
      </c>
      <c r="H7" s="22">
        <v>7845.9095611291777</v>
      </c>
      <c r="I7" s="35">
        <v>60795.434922497516</v>
      </c>
      <c r="J7" s="35">
        <v>53522.120990834803</v>
      </c>
      <c r="K7" s="35">
        <v>7273.313931662713</v>
      </c>
      <c r="L7" s="22">
        <v>-572.59562946646474</v>
      </c>
      <c r="M7" s="22">
        <v>-7.2980146534349952</v>
      </c>
    </row>
    <row r="8" spans="1:13" ht="15">
      <c r="B8" s="43" t="s">
        <v>2813</v>
      </c>
      <c r="C8" s="38">
        <v>872.58396302622009</v>
      </c>
      <c r="D8" s="38">
        <v>623.65477969854999</v>
      </c>
      <c r="E8" s="38">
        <v>248.9291833276701</v>
      </c>
      <c r="F8" s="38">
        <v>7879.6066384277519</v>
      </c>
      <c r="G8" s="24">
        <v>722.92058029856992</v>
      </c>
      <c r="H8" s="24">
        <v>7156.6860581291821</v>
      </c>
      <c r="I8" s="38">
        <v>16488.854394997492</v>
      </c>
      <c r="J8" s="38">
        <v>2055.2704030348</v>
      </c>
      <c r="K8" s="38">
        <v>14433.583991962692</v>
      </c>
      <c r="L8" s="24">
        <v>7276.8979338335103</v>
      </c>
      <c r="M8" s="24">
        <v>101.67971425221009</v>
      </c>
    </row>
    <row r="9" spans="1:13" ht="15">
      <c r="B9" s="43" t="s">
        <v>2812</v>
      </c>
      <c r="C9" s="38">
        <v>4622.3397970000005</v>
      </c>
      <c r="D9" s="38">
        <v>4335.2152669999996</v>
      </c>
      <c r="E9" s="38">
        <v>287.12453000000096</v>
      </c>
      <c r="F9" s="38">
        <v>2238.0434429999996</v>
      </c>
      <c r="G9" s="38">
        <v>4843.3576699999994</v>
      </c>
      <c r="H9" s="38">
        <v>-2605.3142269999998</v>
      </c>
      <c r="I9" s="38">
        <v>83.103605999999999</v>
      </c>
      <c r="J9" s="38">
        <v>4294.9132400000008</v>
      </c>
      <c r="K9" s="38">
        <v>-4211.8096340000011</v>
      </c>
      <c r="L9" s="24">
        <v>-1606.4954070000013</v>
      </c>
      <c r="M9" s="24">
        <v>61.662251345776006</v>
      </c>
    </row>
    <row r="10" spans="1:13" ht="15">
      <c r="B10" s="43" t="s">
        <v>2866</v>
      </c>
      <c r="C10" s="38">
        <v>17523.187774030004</v>
      </c>
      <c r="D10" s="38">
        <v>7046.0597605000021</v>
      </c>
      <c r="E10" s="38">
        <v>10477.128013530002</v>
      </c>
      <c r="F10" s="38">
        <v>20825.965020610001</v>
      </c>
      <c r="G10" s="38">
        <v>17523.187774030004</v>
      </c>
      <c r="H10" s="38">
        <v>3302.7772465799972</v>
      </c>
      <c r="I10" s="38">
        <v>29227.722411980016</v>
      </c>
      <c r="J10" s="38">
        <v>20825.965020610001</v>
      </c>
      <c r="K10" s="38">
        <v>8401.7573913700144</v>
      </c>
      <c r="L10" s="24">
        <v>5098.9801447900172</v>
      </c>
      <c r="M10" s="24">
        <v>154.38462130832394</v>
      </c>
    </row>
    <row r="11" spans="1:13" ht="15">
      <c r="B11" s="43" t="s">
        <v>2867</v>
      </c>
      <c r="C11" s="38">
        <v>0.15049999999999999</v>
      </c>
      <c r="D11" s="38">
        <v>354.13663334999995</v>
      </c>
      <c r="E11" s="38">
        <v>-353.98613334999993</v>
      </c>
      <c r="F11" s="38">
        <v>248.23050000000001</v>
      </c>
      <c r="G11" s="38">
        <v>41.852904430000002</v>
      </c>
      <c r="H11" s="38">
        <v>206.37759557000001</v>
      </c>
      <c r="I11" s="38">
        <v>3.8264930000000003E-2</v>
      </c>
      <c r="J11" s="38">
        <v>83.24009046999997</v>
      </c>
      <c r="K11" s="38">
        <v>-83.201825539999973</v>
      </c>
      <c r="L11" s="24">
        <v>-289.57942111</v>
      </c>
      <c r="M11" s="24">
        <v>-140.31533815974672</v>
      </c>
    </row>
    <row r="12" spans="1:13" ht="15">
      <c r="B12" s="43" t="s">
        <v>2868</v>
      </c>
      <c r="C12" s="38">
        <v>6467.0723501599978</v>
      </c>
      <c r="D12" s="38">
        <v>11453.172927379996</v>
      </c>
      <c r="E12" s="38">
        <v>-4986.1005772199978</v>
      </c>
      <c r="F12" s="38">
        <v>7727.327795520001</v>
      </c>
      <c r="G12" s="38">
        <v>6467.0723501599978</v>
      </c>
      <c r="H12" s="38">
        <v>1260.2554453600033</v>
      </c>
      <c r="I12" s="38">
        <v>2968.4418183200014</v>
      </c>
      <c r="J12" s="38">
        <v>7727.327795520001</v>
      </c>
      <c r="K12" s="38">
        <v>-4758.8859771999996</v>
      </c>
      <c r="L12" s="24">
        <v>-6019.1414225600029</v>
      </c>
      <c r="M12" s="24">
        <v>-477.61280815895077</v>
      </c>
    </row>
    <row r="13" spans="1:13" ht="15">
      <c r="B13" s="43" t="s">
        <v>2810</v>
      </c>
      <c r="C13" s="38">
        <v>19375.3380712</v>
      </c>
      <c r="D13" s="38">
        <v>12599.178740000001</v>
      </c>
      <c r="E13" s="38">
        <v>6776.1593311999986</v>
      </c>
      <c r="F13" s="38">
        <v>14174.6434166</v>
      </c>
      <c r="G13" s="38">
        <v>12909.264406999999</v>
      </c>
      <c r="H13" s="38">
        <v>1265.3790096000012</v>
      </c>
      <c r="I13" s="38">
        <v>11292.73593427</v>
      </c>
      <c r="J13" s="38">
        <v>15566.97045019</v>
      </c>
      <c r="K13" s="38">
        <v>-4274.2345159199995</v>
      </c>
      <c r="L13" s="24">
        <v>-5539.6135255200006</v>
      </c>
      <c r="M13" s="24">
        <v>-437.7829475195046</v>
      </c>
    </row>
    <row r="14" spans="1:13" ht="15">
      <c r="B14" s="43" t="s">
        <v>2811</v>
      </c>
      <c r="C14" s="38">
        <v>0</v>
      </c>
      <c r="D14" s="38">
        <v>3450</v>
      </c>
      <c r="E14" s="38">
        <v>-3450</v>
      </c>
      <c r="F14" s="38">
        <v>0</v>
      </c>
      <c r="G14" s="38">
        <v>3500</v>
      </c>
      <c r="H14" s="38">
        <v>-3500</v>
      </c>
      <c r="I14" s="38">
        <v>0</v>
      </c>
      <c r="J14" s="38">
        <v>0</v>
      </c>
      <c r="K14" s="38">
        <v>0</v>
      </c>
      <c r="L14" s="24">
        <v>3500</v>
      </c>
      <c r="M14" s="24">
        <v>-100</v>
      </c>
    </row>
    <row r="15" spans="1:13" ht="15">
      <c r="B15" s="43" t="s">
        <v>2869</v>
      </c>
      <c r="C15" s="38">
        <v>827.56201338000005</v>
      </c>
      <c r="D15" s="38">
        <v>0</v>
      </c>
      <c r="E15" s="38">
        <v>827.56201338000005</v>
      </c>
      <c r="F15" s="38">
        <v>0</v>
      </c>
      <c r="G15" s="38">
        <v>0</v>
      </c>
      <c r="H15" s="38">
        <v>0</v>
      </c>
      <c r="I15" s="38">
        <v>0</v>
      </c>
      <c r="J15" s="38">
        <v>0</v>
      </c>
      <c r="K15" s="38">
        <v>0</v>
      </c>
      <c r="L15" s="24">
        <v>0</v>
      </c>
      <c r="M15" s="24" t="s">
        <v>137</v>
      </c>
    </row>
    <row r="16" spans="1:13" ht="15">
      <c r="B16" s="43" t="s">
        <v>2870</v>
      </c>
      <c r="C16" s="38">
        <v>7.6824999999999992</v>
      </c>
      <c r="D16" s="38">
        <v>0</v>
      </c>
      <c r="E16" s="38">
        <v>7.6824999999999992</v>
      </c>
      <c r="F16" s="38">
        <v>-6.1159999999999997</v>
      </c>
      <c r="G16" s="38">
        <v>500</v>
      </c>
      <c r="H16" s="38">
        <v>-506.11599999999999</v>
      </c>
      <c r="I16" s="38">
        <v>0</v>
      </c>
      <c r="J16" s="38">
        <v>1500</v>
      </c>
      <c r="K16" s="38">
        <v>-1500</v>
      </c>
      <c r="L16" s="24">
        <v>-993.88400000000001</v>
      </c>
      <c r="M16" s="24">
        <v>196.37474412980424</v>
      </c>
    </row>
    <row r="17" spans="1:13" ht="15">
      <c r="B17" s="43" t="s">
        <v>2871</v>
      </c>
      <c r="C17" s="38">
        <v>2407.2141799999999</v>
      </c>
      <c r="D17" s="38">
        <v>0</v>
      </c>
      <c r="E17" s="38">
        <v>2407.2141799999999</v>
      </c>
      <c r="F17" s="38">
        <v>817.03471000000002</v>
      </c>
      <c r="G17" s="38">
        <v>0</v>
      </c>
      <c r="H17" s="38">
        <v>817.03471000000002</v>
      </c>
      <c r="I17" s="38">
        <v>0</v>
      </c>
      <c r="J17" s="38">
        <v>0</v>
      </c>
      <c r="K17" s="38">
        <v>0</v>
      </c>
      <c r="L17" s="24">
        <v>-817.03471000000002</v>
      </c>
      <c r="M17" s="24">
        <v>-100</v>
      </c>
    </row>
    <row r="18" spans="1:13" ht="15">
      <c r="B18" s="43" t="s">
        <v>2872</v>
      </c>
      <c r="C18" s="38">
        <v>350.87</v>
      </c>
      <c r="D18" s="38">
        <v>0</v>
      </c>
      <c r="E18" s="38">
        <v>350.87</v>
      </c>
      <c r="F18" s="38">
        <v>609</v>
      </c>
      <c r="G18" s="38">
        <v>0</v>
      </c>
      <c r="H18" s="38">
        <v>609</v>
      </c>
      <c r="I18" s="38">
        <v>693.95395699999995</v>
      </c>
      <c r="J18" s="38">
        <v>0</v>
      </c>
      <c r="K18" s="38">
        <v>693.95395699999995</v>
      </c>
      <c r="L18" s="24">
        <v>84.953956999999946</v>
      </c>
      <c r="M18" s="24">
        <v>13.949746633825935</v>
      </c>
    </row>
    <row r="19" spans="1:13" ht="15">
      <c r="A19" s="10"/>
      <c r="B19" s="43" t="s">
        <v>2873</v>
      </c>
      <c r="C19" s="38">
        <v>540.23200000000031</v>
      </c>
      <c r="D19" s="38">
        <v>414.52900000000017</v>
      </c>
      <c r="E19" s="38">
        <v>125.70300000000015</v>
      </c>
      <c r="F19" s="38">
        <v>668.2320000000002</v>
      </c>
      <c r="G19" s="38">
        <v>540.23199999999997</v>
      </c>
      <c r="H19" s="38">
        <v>128.00000000000023</v>
      </c>
      <c r="I19" s="38">
        <v>1.5845350000002583</v>
      </c>
      <c r="J19" s="38">
        <v>668.2320000000002</v>
      </c>
      <c r="K19" s="38">
        <v>-666.6474649999999</v>
      </c>
      <c r="L19" s="24">
        <v>-794.64746500000012</v>
      </c>
      <c r="M19" s="24">
        <v>-620.81833203124904</v>
      </c>
    </row>
    <row r="20" spans="1:13" ht="15">
      <c r="A20" s="10"/>
      <c r="B20" s="43" t="s">
        <v>2874</v>
      </c>
      <c r="C20" s="38">
        <v>0</v>
      </c>
      <c r="D20" s="38">
        <v>258.80364154</v>
      </c>
      <c r="E20" s="38">
        <v>-258.80364154</v>
      </c>
      <c r="F20" s="38">
        <v>170</v>
      </c>
      <c r="G20" s="38">
        <v>458.17027710999997</v>
      </c>
      <c r="H20" s="38">
        <v>-288.17027710999997</v>
      </c>
      <c r="I20" s="38">
        <v>39</v>
      </c>
      <c r="J20" s="38">
        <v>800.20199101000003</v>
      </c>
      <c r="K20" s="38">
        <v>-761.20199101000003</v>
      </c>
      <c r="L20" s="24">
        <v>-473.03171390000006</v>
      </c>
      <c r="M20" s="24">
        <v>164.15007079978449</v>
      </c>
    </row>
    <row r="21" spans="1:13" ht="15">
      <c r="B21" s="21" t="s">
        <v>2875</v>
      </c>
      <c r="C21" s="35">
        <v>0</v>
      </c>
      <c r="D21" s="35">
        <v>1387.4815610199998</v>
      </c>
      <c r="E21" s="35">
        <v>-1387.4815610199998</v>
      </c>
      <c r="F21" s="35">
        <v>0</v>
      </c>
      <c r="G21" s="35">
        <v>279.38423713999998</v>
      </c>
      <c r="H21" s="35">
        <v>-279.38423713999998</v>
      </c>
      <c r="I21" s="35">
        <v>0</v>
      </c>
      <c r="J21" s="35">
        <v>380.82691186</v>
      </c>
      <c r="K21" s="35">
        <v>-380.82691186</v>
      </c>
      <c r="L21" s="22">
        <v>-101.44267472000001</v>
      </c>
      <c r="M21" s="22">
        <v>36.309376562703818</v>
      </c>
    </row>
    <row r="22" spans="1:13" ht="14.5" customHeight="1">
      <c r="B22" s="43" t="s">
        <v>2876</v>
      </c>
      <c r="C22" s="38">
        <v>0</v>
      </c>
      <c r="D22" s="38">
        <v>0</v>
      </c>
      <c r="E22" s="38">
        <v>0</v>
      </c>
      <c r="F22" s="38">
        <v>0</v>
      </c>
      <c r="G22" s="38">
        <v>0</v>
      </c>
      <c r="H22" s="38">
        <v>0</v>
      </c>
      <c r="I22" s="38">
        <v>0</v>
      </c>
      <c r="J22" s="38">
        <v>0</v>
      </c>
      <c r="K22" s="38">
        <v>0</v>
      </c>
      <c r="L22" s="24">
        <v>0</v>
      </c>
      <c r="M22" s="24" t="s">
        <v>137</v>
      </c>
    </row>
    <row r="23" spans="1:13" ht="14.5" customHeight="1">
      <c r="B23" s="43" t="s">
        <v>2877</v>
      </c>
      <c r="C23" s="38">
        <v>0</v>
      </c>
      <c r="D23" s="38">
        <v>1387.4815610199998</v>
      </c>
      <c r="E23" s="38">
        <v>-1387.4815610199998</v>
      </c>
      <c r="F23" s="38">
        <v>0</v>
      </c>
      <c r="G23" s="38">
        <v>279.38423713999998</v>
      </c>
      <c r="H23" s="38">
        <v>-279.38423713999998</v>
      </c>
      <c r="I23" s="38">
        <v>0</v>
      </c>
      <c r="J23" s="38">
        <v>380.82691186</v>
      </c>
      <c r="K23" s="38">
        <v>-380.82691186</v>
      </c>
      <c r="L23" s="24">
        <v>-101.44267472000001</v>
      </c>
      <c r="M23" s="24">
        <v>36.309376562703818</v>
      </c>
    </row>
    <row r="24" spans="1:13" ht="14.5" customHeight="1">
      <c r="B24" s="21" t="s">
        <v>2878</v>
      </c>
      <c r="C24" s="35">
        <v>0</v>
      </c>
      <c r="D24" s="35">
        <v>199.55385891000014</v>
      </c>
      <c r="E24" s="35">
        <v>-199.55385891000014</v>
      </c>
      <c r="F24" s="35">
        <v>0</v>
      </c>
      <c r="G24" s="35">
        <v>-22.308601339999996</v>
      </c>
      <c r="H24" s="35">
        <v>22.308601339999996</v>
      </c>
      <c r="I24" s="35">
        <v>0</v>
      </c>
      <c r="J24" s="35">
        <v>-570.87885301999995</v>
      </c>
      <c r="K24" s="35">
        <v>570.87885301999995</v>
      </c>
      <c r="L24" s="22">
        <v>548.57025167999996</v>
      </c>
      <c r="M24" s="22">
        <v>2459.0078208820601</v>
      </c>
    </row>
    <row r="25" spans="1:13" ht="14.5" customHeight="1">
      <c r="B25" s="13" t="s">
        <v>93</v>
      </c>
      <c r="C25" s="14">
        <v>52994.233148796229</v>
      </c>
      <c r="D25" s="14">
        <v>42121.786169398554</v>
      </c>
      <c r="E25" s="14">
        <v>10872.44697939768</v>
      </c>
      <c r="F25" s="14">
        <v>55351.96752415775</v>
      </c>
      <c r="G25" s="14">
        <v>47763.133598828572</v>
      </c>
      <c r="H25" s="14">
        <v>7588.8339253291779</v>
      </c>
      <c r="I25" s="14">
        <v>60795.434922497516</v>
      </c>
      <c r="J25" s="14">
        <v>53332.069049674799</v>
      </c>
      <c r="K25" s="14">
        <v>7463.3658728227165</v>
      </c>
      <c r="L25" s="19">
        <v>-125.46805250646139</v>
      </c>
      <c r="M25" s="19">
        <v>-1.6533245257573481</v>
      </c>
    </row>
    <row r="26" spans="1:13" ht="14.5" customHeight="1">
      <c r="B26" s="763" t="s">
        <v>2807</v>
      </c>
      <c r="C26" s="763"/>
      <c r="D26" s="763"/>
      <c r="E26" s="763"/>
      <c r="F26" s="763"/>
      <c r="G26" s="763"/>
      <c r="H26" s="763"/>
      <c r="I26" s="763"/>
      <c r="J26" s="763"/>
      <c r="K26" s="763"/>
      <c r="L26" s="763"/>
      <c r="M26" s="763"/>
    </row>
    <row r="27" spans="1:13" ht="14.5" customHeight="1"/>
  </sheetData>
  <mergeCells count="8">
    <mergeCell ref="B3:M3"/>
    <mergeCell ref="B26:M26"/>
    <mergeCell ref="B4:B6"/>
    <mergeCell ref="C4:K4"/>
    <mergeCell ref="L4:M5"/>
    <mergeCell ref="C5:E5"/>
    <mergeCell ref="F5:H5"/>
    <mergeCell ref="I5:K5"/>
  </mergeCells>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3564-7BAB-4C21-946F-B5D58C9B16ED}">
  <sheetPr codeName="Folha182">
    <tabColor rgb="FF0035BA"/>
  </sheetPr>
  <dimension ref="A1:O27"/>
  <sheetViews>
    <sheetView showGridLines="0" workbookViewId="0">
      <selection activeCell="B3" sqref="B3:N3"/>
    </sheetView>
  </sheetViews>
  <sheetFormatPr baseColWidth="10" defaultColWidth="0" defaultRowHeight="15" zeroHeight="1"/>
  <cols>
    <col min="1" max="1" width="9.1640625" customWidth="1"/>
    <col min="2" max="2" width="49.1640625" customWidth="1"/>
    <col min="3" max="11" width="9.5" customWidth="1"/>
    <col min="12" max="14" width="12.33203125" customWidth="1"/>
    <col min="15" max="15" width="9.1640625" customWidth="1"/>
    <col min="16" max="16384" width="9.1640625" hidden="1"/>
  </cols>
  <sheetData>
    <row r="1" spans="1:14" ht="100" customHeight="1">
      <c r="A1" s="20" t="s">
        <v>50</v>
      </c>
    </row>
    <row r="2" spans="1:14" ht="16">
      <c r="A2" s="9"/>
      <c r="B2" s="9" t="s">
        <v>5771</v>
      </c>
      <c r="C2" s="9"/>
      <c r="D2" s="9"/>
    </row>
    <row r="3" spans="1:14">
      <c r="A3" s="10"/>
      <c r="B3" s="790" t="s">
        <v>1019</v>
      </c>
      <c r="C3" s="790"/>
      <c r="D3" s="790"/>
      <c r="E3" s="790"/>
      <c r="F3" s="790"/>
      <c r="G3" s="790"/>
      <c r="H3" s="790"/>
      <c r="I3" s="790"/>
      <c r="J3" s="790"/>
      <c r="K3" s="790"/>
      <c r="L3" s="790"/>
      <c r="M3" s="790"/>
      <c r="N3" s="790"/>
    </row>
    <row r="4" spans="1:14" ht="30" customHeight="1">
      <c r="B4" s="797" t="s">
        <v>2808</v>
      </c>
      <c r="C4" s="797">
        <v>2023</v>
      </c>
      <c r="D4" s="797"/>
      <c r="E4" s="797"/>
      <c r="F4" s="797"/>
      <c r="G4" s="797"/>
      <c r="H4" s="797"/>
      <c r="I4" s="797"/>
      <c r="J4" s="797"/>
      <c r="K4" s="797"/>
      <c r="L4" s="797" t="s">
        <v>2879</v>
      </c>
      <c r="M4" s="797"/>
      <c r="N4" s="797"/>
    </row>
    <row r="5" spans="1:14" ht="20" customHeight="1">
      <c r="B5" s="797"/>
      <c r="C5" s="797" t="s">
        <v>2892</v>
      </c>
      <c r="D5" s="797"/>
      <c r="E5" s="797"/>
      <c r="F5" s="797" t="s">
        <v>2893</v>
      </c>
      <c r="G5" s="797"/>
      <c r="H5" s="797"/>
      <c r="I5" s="797" t="s">
        <v>781</v>
      </c>
      <c r="J5" s="797"/>
      <c r="K5" s="797"/>
      <c r="L5" s="794" t="s">
        <v>2880</v>
      </c>
      <c r="M5" s="794" t="s">
        <v>2881</v>
      </c>
      <c r="N5" s="794" t="s">
        <v>2882</v>
      </c>
    </row>
    <row r="6" spans="1:14" ht="30" customHeight="1">
      <c r="B6" s="797"/>
      <c r="C6" s="11" t="s">
        <v>2883</v>
      </c>
      <c r="D6" s="11" t="s">
        <v>2884</v>
      </c>
      <c r="E6" s="11" t="s">
        <v>2885</v>
      </c>
      <c r="F6" s="11" t="s">
        <v>2886</v>
      </c>
      <c r="G6" s="11" t="s">
        <v>2887</v>
      </c>
      <c r="H6" s="11" t="s">
        <v>2888</v>
      </c>
      <c r="I6" s="11" t="s">
        <v>2889</v>
      </c>
      <c r="J6" s="11" t="s">
        <v>2890</v>
      </c>
      <c r="K6" s="11" t="s">
        <v>2891</v>
      </c>
      <c r="L6" s="761"/>
      <c r="M6" s="761" t="s">
        <v>330</v>
      </c>
      <c r="N6" s="761" t="s">
        <v>330</v>
      </c>
    </row>
    <row r="7" spans="1:14">
      <c r="B7" s="21" t="s">
        <v>2865</v>
      </c>
      <c r="C7" s="35">
        <v>58882.835855343554</v>
      </c>
      <c r="D7" s="35">
        <v>46520.012227273422</v>
      </c>
      <c r="E7" s="35">
        <v>12362.823628070131</v>
      </c>
      <c r="F7" s="35">
        <v>60257.896299465589</v>
      </c>
      <c r="G7" s="35">
        <v>50147.904794390801</v>
      </c>
      <c r="H7" s="35">
        <v>10109.991505074788</v>
      </c>
      <c r="I7" s="35">
        <v>60795.434922497516</v>
      </c>
      <c r="J7" s="35">
        <v>53522.120990834803</v>
      </c>
      <c r="K7" s="35">
        <v>7273.313931662713</v>
      </c>
      <c r="L7" s="22">
        <v>-5089.5096964074182</v>
      </c>
      <c r="M7" s="22">
        <v>-41.167858165116471</v>
      </c>
      <c r="N7" s="22">
        <v>64.730890709612382</v>
      </c>
    </row>
    <row r="8" spans="1:14">
      <c r="B8" s="43" t="s">
        <v>2813</v>
      </c>
      <c r="C8" s="38">
        <v>1753.9869141322818</v>
      </c>
      <c r="D8" s="38">
        <v>1339.297092040842</v>
      </c>
      <c r="E8" s="38">
        <v>414.68982209143974</v>
      </c>
      <c r="F8" s="38">
        <v>16566.656194858442</v>
      </c>
      <c r="G8" s="38">
        <v>1901.2127545307901</v>
      </c>
      <c r="H8" s="38">
        <v>14665.443440327652</v>
      </c>
      <c r="I8" s="38">
        <v>16488.854394997492</v>
      </c>
      <c r="J8" s="38">
        <v>2055.2704030348</v>
      </c>
      <c r="K8" s="38">
        <v>14433.583991962692</v>
      </c>
      <c r="L8" s="24">
        <v>14018.894169871253</v>
      </c>
      <c r="M8" s="24">
        <v>3380.573484820196</v>
      </c>
      <c r="N8" s="24">
        <v>4824.6404941555793</v>
      </c>
    </row>
    <row r="9" spans="1:14">
      <c r="B9" s="43" t="s">
        <v>2812</v>
      </c>
      <c r="C9" s="38">
        <v>324.41064826584994</v>
      </c>
      <c r="D9" s="38">
        <v>405.51331033231241</v>
      </c>
      <c r="E9" s="38">
        <v>-81.102662066462472</v>
      </c>
      <c r="F9" s="38">
        <v>90.421088989585598</v>
      </c>
      <c r="G9" s="38">
        <v>4245.2758210000002</v>
      </c>
      <c r="H9" s="38">
        <v>-4154.8547320104144</v>
      </c>
      <c r="I9" s="38">
        <v>83.103605999999999</v>
      </c>
      <c r="J9" s="38">
        <v>4294.9132400000008</v>
      </c>
      <c r="K9" s="38">
        <v>-4211.8096340000011</v>
      </c>
      <c r="L9" s="24">
        <v>-4130.7069719335386</v>
      </c>
      <c r="M9" s="24">
        <v>5093.182969195861</v>
      </c>
      <c r="N9" s="24" t="s">
        <v>137</v>
      </c>
    </row>
    <row r="10" spans="1:14">
      <c r="B10" s="43" t="s">
        <v>2866</v>
      </c>
      <c r="C10" s="38">
        <v>18378.45459233001</v>
      </c>
      <c r="D10" s="38">
        <v>23398.45459233001</v>
      </c>
      <c r="E10" s="38">
        <v>-5020</v>
      </c>
      <c r="F10" s="38">
        <v>26371.47799023</v>
      </c>
      <c r="G10" s="38">
        <v>20825.965020610001</v>
      </c>
      <c r="H10" s="38">
        <v>5545.5129696199983</v>
      </c>
      <c r="I10" s="38">
        <v>29227.722411980016</v>
      </c>
      <c r="J10" s="38">
        <v>20825.965020610001</v>
      </c>
      <c r="K10" s="38">
        <v>8401.7573913700144</v>
      </c>
      <c r="L10" s="24">
        <v>13421.757391370014</v>
      </c>
      <c r="M10" s="24">
        <v>-267.3656850870521</v>
      </c>
      <c r="N10" s="24">
        <v>107.81884391465744</v>
      </c>
    </row>
    <row r="11" spans="1:14">
      <c r="B11" s="43" t="s">
        <v>2867</v>
      </c>
      <c r="C11" s="38">
        <v>0</v>
      </c>
      <c r="D11" s="38">
        <v>80.969189360000001</v>
      </c>
      <c r="E11" s="38">
        <v>-80.969189360000001</v>
      </c>
      <c r="F11" s="38">
        <v>0</v>
      </c>
      <c r="G11" s="38">
        <v>83.240090469999998</v>
      </c>
      <c r="H11" s="38">
        <v>-83.240090469999998</v>
      </c>
      <c r="I11" s="38">
        <v>3.8264930000000003E-2</v>
      </c>
      <c r="J11" s="38">
        <v>83.24009046999997</v>
      </c>
      <c r="K11" s="38">
        <v>-83.201825539999973</v>
      </c>
      <c r="L11" s="24">
        <v>-2.2326361799999717</v>
      </c>
      <c r="M11" s="24">
        <v>2.7573898141345694</v>
      </c>
      <c r="N11" s="24">
        <v>-790.71875697318012</v>
      </c>
    </row>
    <row r="12" spans="1:14">
      <c r="B12" s="43" t="s">
        <v>2868</v>
      </c>
      <c r="C12" s="38">
        <v>13383.47170061541</v>
      </c>
      <c r="D12" s="38">
        <v>8410.9620432102547</v>
      </c>
      <c r="E12" s="38">
        <v>4972.5096574051549</v>
      </c>
      <c r="F12" s="38">
        <v>4412.6390914175718</v>
      </c>
      <c r="G12" s="38">
        <v>7727.327795520001</v>
      </c>
      <c r="H12" s="38">
        <v>-3314.6887041024293</v>
      </c>
      <c r="I12" s="38">
        <v>2968.4418183200014</v>
      </c>
      <c r="J12" s="38">
        <v>7727.327795520001</v>
      </c>
      <c r="K12" s="38">
        <v>-4758.8859771999996</v>
      </c>
      <c r="L12" s="24">
        <v>-9731.3956346051546</v>
      </c>
      <c r="M12" s="24">
        <v>-195.70390617769795</v>
      </c>
      <c r="N12" s="24">
        <v>37.268485238602139</v>
      </c>
    </row>
    <row r="13" spans="1:14">
      <c r="B13" s="43" t="s">
        <v>2810</v>
      </c>
      <c r="C13" s="38">
        <v>23448.880000000001</v>
      </c>
      <c r="D13" s="38">
        <v>10591.734</v>
      </c>
      <c r="E13" s="38">
        <v>12857.146000000001</v>
      </c>
      <c r="F13" s="38">
        <v>11512.339933969999</v>
      </c>
      <c r="G13" s="38">
        <v>13162.221740000001</v>
      </c>
      <c r="H13" s="38">
        <v>-1649.8818060300018</v>
      </c>
      <c r="I13" s="38">
        <v>11292.73593427</v>
      </c>
      <c r="J13" s="38">
        <v>15566.97045019</v>
      </c>
      <c r="K13" s="38">
        <v>-4274.2345159199995</v>
      </c>
      <c r="L13" s="24">
        <v>-17131.380515919998</v>
      </c>
      <c r="M13" s="24">
        <v>-133.2440381086129</v>
      </c>
      <c r="N13" s="24">
        <v>14.669070121714773</v>
      </c>
    </row>
    <row r="14" spans="1:14">
      <c r="B14" s="43" t="s">
        <v>2811</v>
      </c>
      <c r="C14" s="38">
        <v>0</v>
      </c>
      <c r="D14" s="38">
        <v>0</v>
      </c>
      <c r="E14" s="38">
        <v>0</v>
      </c>
      <c r="F14" s="38">
        <v>0</v>
      </c>
      <c r="G14" s="38">
        <v>0</v>
      </c>
      <c r="H14" s="38">
        <v>0</v>
      </c>
      <c r="I14" s="38">
        <v>0</v>
      </c>
      <c r="J14" s="38">
        <v>0</v>
      </c>
      <c r="K14" s="38">
        <v>0</v>
      </c>
      <c r="L14" s="24">
        <v>0</v>
      </c>
      <c r="M14" s="24" t="s">
        <v>137</v>
      </c>
      <c r="N14" s="24">
        <v>100</v>
      </c>
    </row>
    <row r="15" spans="1:14">
      <c r="B15" s="43" t="s">
        <v>2869</v>
      </c>
      <c r="C15" s="38">
        <v>0</v>
      </c>
      <c r="D15" s="38">
        <v>0</v>
      </c>
      <c r="E15" s="38">
        <v>0</v>
      </c>
      <c r="F15" s="38">
        <v>0</v>
      </c>
      <c r="G15" s="38">
        <v>0</v>
      </c>
      <c r="H15" s="38">
        <v>0</v>
      </c>
      <c r="I15" s="38">
        <v>0</v>
      </c>
      <c r="J15" s="38">
        <v>0</v>
      </c>
      <c r="K15" s="38">
        <v>0</v>
      </c>
      <c r="L15" s="24">
        <v>0</v>
      </c>
      <c r="M15" s="24" t="s">
        <v>137</v>
      </c>
      <c r="N15" s="24" t="s">
        <v>137</v>
      </c>
    </row>
    <row r="16" spans="1:14">
      <c r="B16" s="43" t="s">
        <v>2870</v>
      </c>
      <c r="C16" s="38">
        <v>0</v>
      </c>
      <c r="D16" s="38">
        <v>1500</v>
      </c>
      <c r="E16" s="38">
        <v>-1500</v>
      </c>
      <c r="F16" s="38">
        <v>0</v>
      </c>
      <c r="G16" s="38">
        <v>1500</v>
      </c>
      <c r="H16" s="38">
        <v>-1500</v>
      </c>
      <c r="I16" s="38">
        <v>0</v>
      </c>
      <c r="J16" s="38">
        <v>1500</v>
      </c>
      <c r="K16" s="38">
        <v>-1500</v>
      </c>
      <c r="L16" s="24">
        <v>0</v>
      </c>
      <c r="M16" s="24">
        <v>0</v>
      </c>
      <c r="N16" s="24">
        <v>100</v>
      </c>
    </row>
    <row r="17" spans="2:14">
      <c r="B17" s="43" t="s">
        <v>2871</v>
      </c>
      <c r="C17" s="38">
        <v>0</v>
      </c>
      <c r="D17" s="38">
        <v>0</v>
      </c>
      <c r="E17" s="38">
        <v>0</v>
      </c>
      <c r="F17" s="38">
        <v>0</v>
      </c>
      <c r="G17" s="38">
        <v>0</v>
      </c>
      <c r="H17" s="38">
        <v>0</v>
      </c>
      <c r="I17" s="38">
        <v>0</v>
      </c>
      <c r="J17" s="38">
        <v>0</v>
      </c>
      <c r="K17" s="38">
        <v>0</v>
      </c>
      <c r="L17" s="24">
        <v>0</v>
      </c>
      <c r="M17" s="24" t="s">
        <v>137</v>
      </c>
      <c r="N17" s="24">
        <v>157.83544242688748</v>
      </c>
    </row>
    <row r="18" spans="2:14">
      <c r="B18" s="43" t="s">
        <v>2872</v>
      </c>
      <c r="C18" s="38">
        <v>835.2</v>
      </c>
      <c r="D18" s="38">
        <v>0</v>
      </c>
      <c r="E18" s="38">
        <v>835.2</v>
      </c>
      <c r="F18" s="38">
        <v>687.77</v>
      </c>
      <c r="G18" s="38">
        <v>0</v>
      </c>
      <c r="H18" s="38">
        <v>687.77</v>
      </c>
      <c r="I18" s="38">
        <v>693.95395699999995</v>
      </c>
      <c r="J18" s="38">
        <v>0</v>
      </c>
      <c r="K18" s="38">
        <v>693.95395699999995</v>
      </c>
      <c r="L18" s="24">
        <v>-141.2460430000001</v>
      </c>
      <c r="M18" s="24">
        <v>-16.911643079501925</v>
      </c>
      <c r="N18" s="24">
        <v>84.848484848484844</v>
      </c>
    </row>
    <row r="19" spans="2:14">
      <c r="B19" s="43" t="s">
        <v>2873</v>
      </c>
      <c r="C19" s="38">
        <v>758.43200000000024</v>
      </c>
      <c r="D19" s="38">
        <v>758.43200000000024</v>
      </c>
      <c r="E19" s="38">
        <v>0</v>
      </c>
      <c r="F19" s="38">
        <v>577.59200000000021</v>
      </c>
      <c r="G19" s="38">
        <v>668.2320000000002</v>
      </c>
      <c r="H19" s="38">
        <v>-90.639999999999986</v>
      </c>
      <c r="I19" s="38">
        <v>1.5845350000002583</v>
      </c>
      <c r="J19" s="38">
        <v>668.2320000000002</v>
      </c>
      <c r="K19" s="38">
        <v>-666.6474649999999</v>
      </c>
      <c r="L19" s="24">
        <v>-666.6474649999999</v>
      </c>
      <c r="M19" s="24" t="s">
        <v>137</v>
      </c>
      <c r="N19" s="24">
        <v>-941.17647058823536</v>
      </c>
    </row>
    <row r="20" spans="2:14">
      <c r="B20" s="43" t="s">
        <v>2874</v>
      </c>
      <c r="C20" s="38">
        <v>0</v>
      </c>
      <c r="D20" s="38">
        <v>34.649999999999991</v>
      </c>
      <c r="E20" s="38">
        <v>-34.649999999999991</v>
      </c>
      <c r="F20" s="38">
        <v>39</v>
      </c>
      <c r="G20" s="38">
        <v>34.429572259999993</v>
      </c>
      <c r="H20" s="38">
        <v>4.5704277400000066</v>
      </c>
      <c r="I20" s="38">
        <v>39</v>
      </c>
      <c r="J20" s="38">
        <v>800.20199101000003</v>
      </c>
      <c r="K20" s="38">
        <v>-761.20199101000003</v>
      </c>
      <c r="L20" s="24">
        <v>-726.55199101000005</v>
      </c>
      <c r="M20" s="24">
        <v>2096.8311428860038</v>
      </c>
      <c r="N20" s="24">
        <v>100.02378240941752</v>
      </c>
    </row>
    <row r="21" spans="2:14">
      <c r="B21" s="21" t="s">
        <v>2875</v>
      </c>
      <c r="C21" s="35">
        <v>0</v>
      </c>
      <c r="D21" s="35">
        <v>0</v>
      </c>
      <c r="E21" s="35">
        <v>0</v>
      </c>
      <c r="F21" s="35">
        <v>0</v>
      </c>
      <c r="G21" s="35">
        <v>107.40031601000001</v>
      </c>
      <c r="H21" s="35">
        <v>-107.40031601000001</v>
      </c>
      <c r="I21" s="35">
        <v>0</v>
      </c>
      <c r="J21" s="35">
        <v>380.82691186</v>
      </c>
      <c r="K21" s="35">
        <v>-380.82691186</v>
      </c>
      <c r="L21" s="22">
        <v>-380.82691186</v>
      </c>
      <c r="M21" s="22" t="s">
        <v>137</v>
      </c>
      <c r="N21" s="22">
        <v>98.720420192586275</v>
      </c>
    </row>
    <row r="22" spans="2:14">
      <c r="B22" s="43" t="s">
        <v>2876</v>
      </c>
      <c r="C22" s="38">
        <v>0</v>
      </c>
      <c r="D22" s="38">
        <v>0</v>
      </c>
      <c r="E22" s="38">
        <v>0</v>
      </c>
      <c r="F22" s="38">
        <v>0</v>
      </c>
      <c r="G22" s="38">
        <v>0</v>
      </c>
      <c r="H22" s="38">
        <v>0</v>
      </c>
      <c r="I22" s="38">
        <v>0</v>
      </c>
      <c r="J22" s="38">
        <v>0</v>
      </c>
      <c r="K22" s="38">
        <v>0</v>
      </c>
      <c r="L22" s="24">
        <v>0</v>
      </c>
      <c r="M22" s="24" t="s">
        <v>137</v>
      </c>
      <c r="N22" s="24" t="s">
        <v>137</v>
      </c>
    </row>
    <row r="23" spans="2:14">
      <c r="B23" s="43" t="s">
        <v>2877</v>
      </c>
      <c r="C23" s="38">
        <v>0</v>
      </c>
      <c r="D23" s="38">
        <v>0</v>
      </c>
      <c r="E23" s="38">
        <v>0</v>
      </c>
      <c r="F23" s="38">
        <v>0</v>
      </c>
      <c r="G23" s="38">
        <v>107.40031601000001</v>
      </c>
      <c r="H23" s="38">
        <v>-107.40031601000001</v>
      </c>
      <c r="I23" s="38">
        <v>0</v>
      </c>
      <c r="J23" s="38">
        <v>380.82691186</v>
      </c>
      <c r="K23" s="38">
        <v>-380.82691186</v>
      </c>
      <c r="L23" s="24">
        <v>-380.82691186</v>
      </c>
      <c r="M23" s="24" t="s">
        <v>137</v>
      </c>
      <c r="N23" s="24">
        <v>98.720420192586275</v>
      </c>
    </row>
    <row r="24" spans="2:14">
      <c r="B24" s="21" t="s">
        <v>2878</v>
      </c>
      <c r="C24" s="35">
        <v>0</v>
      </c>
      <c r="D24" s="35">
        <v>0</v>
      </c>
      <c r="E24" s="35">
        <v>0</v>
      </c>
      <c r="F24" s="35">
        <v>0</v>
      </c>
      <c r="G24" s="35">
        <v>-45.916026049999985</v>
      </c>
      <c r="H24" s="35">
        <v>45.916026049999985</v>
      </c>
      <c r="I24" s="35">
        <v>0</v>
      </c>
      <c r="J24" s="35">
        <v>-570.87885301999995</v>
      </c>
      <c r="K24" s="35">
        <v>570.87885301999995</v>
      </c>
      <c r="L24" s="22">
        <v>570.87885301999995</v>
      </c>
      <c r="M24" s="22" t="s">
        <v>137</v>
      </c>
      <c r="N24" s="22">
        <v>96.175088597661926</v>
      </c>
    </row>
    <row r="25" spans="2:14">
      <c r="B25" s="13" t="s">
        <v>93</v>
      </c>
      <c r="C25" s="14">
        <v>58882.835855343554</v>
      </c>
      <c r="D25" s="14">
        <v>46520.012227273422</v>
      </c>
      <c r="E25" s="14">
        <v>12362.823628070131</v>
      </c>
      <c r="F25" s="14">
        <v>60257.896299465589</v>
      </c>
      <c r="G25" s="14">
        <v>50209.389084350798</v>
      </c>
      <c r="H25" s="14">
        <v>10048.507215114787</v>
      </c>
      <c r="I25" s="14">
        <v>60795.434922497516</v>
      </c>
      <c r="J25" s="14">
        <v>53332.069049674799</v>
      </c>
      <c r="K25" s="14">
        <v>7463.3658728227128</v>
      </c>
      <c r="L25" s="19">
        <v>-4899.4577552474184</v>
      </c>
      <c r="M25" s="19">
        <v>-39.630572291940368</v>
      </c>
      <c r="N25" s="19">
        <v>63.98138824623247</v>
      </c>
    </row>
    <row r="26" spans="2:14" ht="36" customHeight="1">
      <c r="B26" s="763" t="s">
        <v>5772</v>
      </c>
      <c r="C26" s="763"/>
      <c r="D26" s="763"/>
      <c r="E26" s="763"/>
      <c r="F26" s="763"/>
      <c r="G26" s="763"/>
      <c r="H26" s="763"/>
      <c r="I26" s="763"/>
      <c r="J26" s="763"/>
      <c r="K26" s="763"/>
      <c r="L26" s="763"/>
      <c r="M26" s="763"/>
      <c r="N26" s="763"/>
    </row>
    <row r="27" spans="2:14"/>
  </sheetData>
  <mergeCells count="11">
    <mergeCell ref="B3:N3"/>
    <mergeCell ref="B26:N26"/>
    <mergeCell ref="B4:B6"/>
    <mergeCell ref="C4:K4"/>
    <mergeCell ref="L4:N4"/>
    <mergeCell ref="C5:E5"/>
    <mergeCell ref="F5:H5"/>
    <mergeCell ref="I5:K5"/>
    <mergeCell ref="L5:L6"/>
    <mergeCell ref="M5:M6"/>
    <mergeCell ref="N5:N6"/>
  </mergeCells>
  <pageMargins left="0.7" right="0.7" top="0.75" bottom="0.75" header="0.3" footer="0.3"/>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A5851-88AB-4158-86DA-466086F7D2D5}">
  <sheetPr codeName="Folha183">
    <tabColor rgb="FF0035BA"/>
  </sheetPr>
  <dimension ref="A1:I12"/>
  <sheetViews>
    <sheetView showGridLines="0" workbookViewId="0">
      <selection activeCell="B3" sqref="B3:C3"/>
    </sheetView>
  </sheetViews>
  <sheetFormatPr baseColWidth="10" defaultColWidth="0" defaultRowHeight="15" zeroHeight="1"/>
  <cols>
    <col min="1" max="1" width="9.1640625" customWidth="1"/>
    <col min="2" max="2" width="80" customWidth="1"/>
    <col min="3" max="3" width="9.1640625" customWidth="1"/>
    <col min="4" max="4" width="62.83203125" customWidth="1"/>
    <col min="5" max="9" width="0" hidden="1" customWidth="1"/>
    <col min="10" max="16384" width="9.1640625" hidden="1"/>
  </cols>
  <sheetData>
    <row r="1" spans="1:6" ht="100" customHeight="1">
      <c r="A1" s="20" t="s">
        <v>50</v>
      </c>
    </row>
    <row r="2" spans="1:6" ht="32.5" customHeight="1">
      <c r="A2" s="9"/>
      <c r="B2" s="820" t="s">
        <v>5773</v>
      </c>
      <c r="C2" s="820"/>
      <c r="D2" s="9"/>
    </row>
    <row r="3" spans="1:6">
      <c r="A3" s="10"/>
      <c r="B3" s="853" t="s">
        <v>1019</v>
      </c>
      <c r="C3" s="853"/>
      <c r="D3" s="10"/>
      <c r="E3" s="10"/>
      <c r="F3" s="10"/>
    </row>
    <row r="4" spans="1:6">
      <c r="B4" s="108" t="s">
        <v>3652</v>
      </c>
      <c r="C4" s="279">
        <v>16000</v>
      </c>
    </row>
    <row r="5" spans="1:6">
      <c r="B5" s="46" t="s">
        <v>2894</v>
      </c>
      <c r="C5" s="44">
        <v>521.86867207000012</v>
      </c>
    </row>
    <row r="6" spans="1:6">
      <c r="B6" s="46" t="s">
        <v>2895</v>
      </c>
      <c r="C6" s="44">
        <v>5637.5272426800002</v>
      </c>
    </row>
    <row r="7" spans="1:6">
      <c r="B7" s="21" t="s">
        <v>2896</v>
      </c>
      <c r="C7" s="35">
        <v>9840.6040852499991</v>
      </c>
    </row>
    <row r="8" spans="1:6">
      <c r="B8" s="46" t="s">
        <v>2897</v>
      </c>
      <c r="C8" s="44">
        <v>28419.766860883487</v>
      </c>
    </row>
    <row r="9" spans="1:6">
      <c r="B9" s="46" t="s">
        <v>2898</v>
      </c>
      <c r="C9" s="44">
        <v>986.41251669000019</v>
      </c>
    </row>
    <row r="10" spans="1:6">
      <c r="B10" s="278" t="s">
        <v>2899</v>
      </c>
      <c r="C10" s="277">
        <v>24543.693774036743</v>
      </c>
    </row>
    <row r="11" spans="1:6">
      <c r="B11" s="41" t="s">
        <v>2807</v>
      </c>
      <c r="C11" s="41"/>
    </row>
    <row r="12" spans="1:6"/>
  </sheetData>
  <mergeCells count="2">
    <mergeCell ref="B2:C2"/>
    <mergeCell ref="B3:C3"/>
  </mergeCells>
  <pageMargins left="0.7" right="0.7" top="0.75" bottom="0.75" header="0.3" footer="0.3"/>
  <drawing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FB24B-1D27-4B06-95AA-E2A69658A578}">
  <sheetPr codeName="Folha49">
    <tabColor rgb="FF0035BA"/>
  </sheetPr>
  <dimension ref="A1:G18"/>
  <sheetViews>
    <sheetView showGridLines="0" workbookViewId="0">
      <selection activeCell="B3" sqref="B3:C3"/>
    </sheetView>
  </sheetViews>
  <sheetFormatPr baseColWidth="10" defaultColWidth="0" defaultRowHeight="14.5" customHeight="1" zeroHeight="1"/>
  <cols>
    <col min="1" max="1" width="9.1640625" customWidth="1"/>
    <col min="2" max="2" width="75.5" customWidth="1"/>
    <col min="3" max="3" width="9.5" customWidth="1"/>
    <col min="4" max="4" width="37.33203125" customWidth="1"/>
    <col min="5" max="6" width="8.5" hidden="1" customWidth="1"/>
    <col min="7" max="7" width="42.83203125" hidden="1" customWidth="1"/>
    <col min="8" max="16384" width="9.1640625" hidden="1"/>
  </cols>
  <sheetData>
    <row r="1" spans="1:6" ht="100" customHeight="1">
      <c r="A1" s="20" t="s">
        <v>50</v>
      </c>
    </row>
    <row r="2" spans="1:6" ht="16">
      <c r="A2" s="9"/>
      <c r="B2" s="9" t="s">
        <v>5774</v>
      </c>
      <c r="C2" s="9"/>
      <c r="D2" s="9"/>
    </row>
    <row r="3" spans="1:6" ht="15">
      <c r="A3" s="10"/>
      <c r="B3" s="853" t="s">
        <v>1019</v>
      </c>
      <c r="C3" s="853"/>
      <c r="D3" s="10"/>
      <c r="E3" s="10"/>
      <c r="F3" s="10"/>
    </row>
    <row r="4" spans="1:6" ht="15">
      <c r="A4" s="10"/>
      <c r="B4" s="283" t="s">
        <v>2900</v>
      </c>
      <c r="C4" s="282">
        <v>7463.3658728227165</v>
      </c>
      <c r="D4" s="10"/>
      <c r="E4" s="10"/>
      <c r="F4" s="10"/>
    </row>
    <row r="5" spans="1:6" ht="15">
      <c r="A5" s="10"/>
      <c r="B5" s="43" t="s">
        <v>2901</v>
      </c>
      <c r="C5" s="44">
        <v>8596.017023209999</v>
      </c>
      <c r="D5" s="10"/>
      <c r="E5" s="10"/>
      <c r="F5" s="10"/>
    </row>
    <row r="6" spans="1:6" ht="15">
      <c r="A6" s="10"/>
      <c r="B6" s="43" t="s">
        <v>2902</v>
      </c>
      <c r="C6" s="44">
        <v>-1132.6511503872825</v>
      </c>
      <c r="D6" s="10"/>
      <c r="E6" s="10"/>
      <c r="F6" s="10"/>
    </row>
    <row r="7" spans="1:6" ht="15">
      <c r="A7" s="10"/>
      <c r="B7" s="43" t="s">
        <v>2903</v>
      </c>
      <c r="C7" s="44">
        <v>-943.33146690000081</v>
      </c>
      <c r="D7" s="10"/>
      <c r="E7" s="10"/>
      <c r="F7" s="10"/>
    </row>
    <row r="8" spans="1:6" ht="15">
      <c r="A8" s="10"/>
      <c r="B8" s="21" t="s">
        <v>3653</v>
      </c>
      <c r="C8" s="281">
        <v>-2075.9826172872836</v>
      </c>
      <c r="D8" s="10"/>
      <c r="E8" s="10"/>
      <c r="F8" s="10"/>
    </row>
    <row r="9" spans="1:6" ht="15">
      <c r="B9" s="43" t="s">
        <v>2904</v>
      </c>
      <c r="C9" s="44">
        <v>1008.89838594</v>
      </c>
    </row>
    <row r="10" spans="1:6" ht="15">
      <c r="B10" s="43" t="s">
        <v>2905</v>
      </c>
      <c r="C10" s="44">
        <v>4524.0110056299891</v>
      </c>
    </row>
    <row r="11" spans="1:6" ht="15">
      <c r="B11" s="278" t="s">
        <v>2906</v>
      </c>
      <c r="C11" s="280">
        <v>-7608.8920088572722</v>
      </c>
    </row>
    <row r="12" spans="1:6" ht="15">
      <c r="B12" s="41" t="s">
        <v>2807</v>
      </c>
      <c r="C12" s="41"/>
    </row>
    <row r="13" spans="1:6" ht="15"/>
    <row r="14" spans="1:6" ht="15" hidden="1"/>
    <row r="15" spans="1:6" ht="15" hidden="1"/>
    <row r="16" spans="1:6" ht="15" hidden="1">
      <c r="A16" s="10"/>
    </row>
    <row r="17" spans="1:1" ht="15" hidden="1">
      <c r="A17" s="10"/>
    </row>
    <row r="18" spans="1:1" ht="15" hidden="1"/>
  </sheetData>
  <mergeCells count="1">
    <mergeCell ref="B3:C3"/>
  </mergeCells>
  <pageMargins left="0.7" right="0.7" top="0.75" bottom="0.75" header="0.3" footer="0.3"/>
  <drawing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99CCD-6B26-4A98-877A-06A783A34986}">
  <sheetPr codeName="Folha185">
    <tabColor rgb="FF0035BA"/>
  </sheetPr>
  <dimension ref="A1:I22"/>
  <sheetViews>
    <sheetView showGridLines="0" workbookViewId="0">
      <selection activeCell="F8" sqref="F8"/>
    </sheetView>
  </sheetViews>
  <sheetFormatPr baseColWidth="10" defaultColWidth="0" defaultRowHeight="15" zeroHeight="1"/>
  <cols>
    <col min="1" max="1" width="9.1640625" customWidth="1"/>
    <col min="2" max="2" width="33" customWidth="1"/>
    <col min="3" max="5" width="12.83203125" customWidth="1"/>
    <col min="6" max="6" width="56.6640625" customWidth="1"/>
    <col min="7" max="9" width="0" hidden="1" customWidth="1"/>
    <col min="10" max="16384" width="9.1640625" hidden="1"/>
  </cols>
  <sheetData>
    <row r="1" spans="1:6" ht="100" customHeight="1">
      <c r="A1" s="20" t="s">
        <v>50</v>
      </c>
    </row>
    <row r="2" spans="1:6" ht="16">
      <c r="A2" s="9"/>
      <c r="B2" s="9" t="s">
        <v>5775</v>
      </c>
      <c r="C2" s="9"/>
      <c r="D2" s="9"/>
    </row>
    <row r="3" spans="1:6">
      <c r="A3" s="10"/>
      <c r="B3" s="790" t="s">
        <v>1019</v>
      </c>
      <c r="C3" s="790"/>
      <c r="D3" s="790"/>
      <c r="E3" s="790"/>
      <c r="F3" s="10"/>
    </row>
    <row r="4" spans="1:6" ht="20" customHeight="1">
      <c r="B4" s="794"/>
      <c r="C4" s="797" t="s">
        <v>2907</v>
      </c>
      <c r="D4" s="797"/>
      <c r="E4" s="797" t="s">
        <v>2908</v>
      </c>
    </row>
    <row r="5" spans="1:6" ht="20" customHeight="1">
      <c r="B5" s="762"/>
      <c r="C5" s="11" t="s">
        <v>2909</v>
      </c>
      <c r="D5" s="11" t="s">
        <v>2910</v>
      </c>
      <c r="E5" s="797"/>
    </row>
    <row r="6" spans="1:6">
      <c r="B6" s="21" t="s">
        <v>2911</v>
      </c>
      <c r="C6" s="35">
        <v>6698.6460974622114</v>
      </c>
      <c r="D6" s="35">
        <v>6610.9102122689765</v>
      </c>
      <c r="E6" s="35">
        <v>-87.735885193234935</v>
      </c>
    </row>
    <row r="7" spans="1:6">
      <c r="B7" s="148" t="s">
        <v>2912</v>
      </c>
      <c r="C7" s="38">
        <v>63.412498490562584</v>
      </c>
      <c r="D7" s="38">
        <v>44.91463851999999</v>
      </c>
      <c r="E7" s="38">
        <v>-18.497859970562594</v>
      </c>
    </row>
    <row r="8" spans="1:6">
      <c r="B8" s="148" t="s">
        <v>2913</v>
      </c>
      <c r="C8" s="38">
        <v>4504.7398478032874</v>
      </c>
      <c r="D8" s="38">
        <v>4195.2306232989786</v>
      </c>
      <c r="E8" s="38">
        <v>-309.5092245043088</v>
      </c>
    </row>
    <row r="9" spans="1:6">
      <c r="B9" s="148" t="s">
        <v>2914</v>
      </c>
      <c r="C9" s="38">
        <v>622.75469631999999</v>
      </c>
      <c r="D9" s="38">
        <v>578.17108807</v>
      </c>
      <c r="E9" s="38">
        <v>-44.583608249999997</v>
      </c>
    </row>
    <row r="10" spans="1:6">
      <c r="B10" s="148" t="s">
        <v>2915</v>
      </c>
      <c r="C10" s="38">
        <v>22.251187486423795</v>
      </c>
      <c r="D10" s="38">
        <v>21.782540310000002</v>
      </c>
      <c r="E10" s="38">
        <v>-0.46864717642379361</v>
      </c>
    </row>
    <row r="11" spans="1:6">
      <c r="B11" s="148" t="s">
        <v>2916</v>
      </c>
      <c r="C11" s="38">
        <v>14.923532607067605</v>
      </c>
      <c r="D11" s="38">
        <v>8.2434208600000005</v>
      </c>
      <c r="E11" s="38">
        <v>-6.6801117470676044</v>
      </c>
    </row>
    <row r="12" spans="1:6">
      <c r="B12" s="148" t="s">
        <v>2917</v>
      </c>
      <c r="C12" s="38">
        <v>947.81595376619941</v>
      </c>
      <c r="D12" s="38">
        <v>1311.02493688</v>
      </c>
      <c r="E12" s="38">
        <v>363.20898311380063</v>
      </c>
    </row>
    <row r="13" spans="1:6">
      <c r="B13" s="148" t="s">
        <v>2918</v>
      </c>
      <c r="C13" s="38">
        <v>205.13086981866988</v>
      </c>
      <c r="D13" s="38">
        <v>135.92091052999999</v>
      </c>
      <c r="E13" s="38">
        <v>-69.209959288669893</v>
      </c>
    </row>
    <row r="14" spans="1:6">
      <c r="B14" s="148" t="s">
        <v>704</v>
      </c>
      <c r="C14" s="38">
        <v>317.61751117</v>
      </c>
      <c r="D14" s="38">
        <v>315.62205379999909</v>
      </c>
      <c r="E14" s="38">
        <v>-1.9954573700009064</v>
      </c>
    </row>
    <row r="15" spans="1:6">
      <c r="B15" s="21" t="s">
        <v>2919</v>
      </c>
      <c r="C15" s="35">
        <v>100</v>
      </c>
      <c r="D15" s="35">
        <v>70.365746760000007</v>
      </c>
      <c r="E15" s="35">
        <v>-29.634253239999993</v>
      </c>
    </row>
    <row r="16" spans="1:6">
      <c r="B16" s="148" t="s">
        <v>2914</v>
      </c>
      <c r="C16" s="38">
        <v>5.29129118</v>
      </c>
      <c r="D16" s="38">
        <v>5.0640322199999996</v>
      </c>
      <c r="E16" s="38">
        <v>-0.22725896000000034</v>
      </c>
    </row>
    <row r="17" spans="2:5">
      <c r="B17" s="148" t="s">
        <v>704</v>
      </c>
      <c r="C17" s="38">
        <v>94.708708819999998</v>
      </c>
      <c r="D17" s="38">
        <v>65.301714540000006</v>
      </c>
      <c r="E17" s="38">
        <v>-29.406994279999992</v>
      </c>
    </row>
    <row r="18" spans="2:5">
      <c r="B18" s="21" t="s">
        <v>2920</v>
      </c>
      <c r="C18" s="35">
        <v>6798.6460974622114</v>
      </c>
      <c r="D18" s="35">
        <v>6681.275959028977</v>
      </c>
      <c r="E18" s="35">
        <v>-117.37013843323439</v>
      </c>
    </row>
    <row r="19" spans="2:5">
      <c r="B19" s="148" t="s">
        <v>2921</v>
      </c>
      <c r="C19" s="38">
        <v>-15.161285827264864</v>
      </c>
      <c r="D19" s="38">
        <v>-308.83253228000001</v>
      </c>
      <c r="E19" s="38">
        <v>-293.67124645273515</v>
      </c>
    </row>
    <row r="20" spans="2:5">
      <c r="B20" s="21" t="s">
        <v>2922</v>
      </c>
      <c r="C20" s="35">
        <v>6783.4848116349467</v>
      </c>
      <c r="D20" s="35">
        <v>6372.4434000000001</v>
      </c>
      <c r="E20" s="35">
        <v>-411.0414116349466</v>
      </c>
    </row>
    <row r="21" spans="2:5">
      <c r="B21" s="41" t="s">
        <v>2807</v>
      </c>
      <c r="C21" s="41"/>
      <c r="D21" s="41"/>
      <c r="E21" s="41"/>
    </row>
    <row r="22" spans="2:5"/>
  </sheetData>
  <mergeCells count="4">
    <mergeCell ref="B4:B5"/>
    <mergeCell ref="C4:D4"/>
    <mergeCell ref="E4:E5"/>
    <mergeCell ref="B3:E3"/>
  </mergeCells>
  <pageMargins left="0.7" right="0.7" top="0.75" bottom="0.75" header="0.3" footer="0.3"/>
  <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427FF-0D83-4374-8776-94E33A732574}">
  <sheetPr codeName="Folha186">
    <tabColor rgb="FF0035BA"/>
  </sheetPr>
  <dimension ref="A1:I26"/>
  <sheetViews>
    <sheetView showGridLines="0" workbookViewId="0">
      <selection activeCell="H12" sqref="H12"/>
    </sheetView>
  </sheetViews>
  <sheetFormatPr baseColWidth="10" defaultColWidth="0" defaultRowHeight="15" zeroHeight="1"/>
  <cols>
    <col min="1" max="1" width="9.1640625" customWidth="1"/>
    <col min="2" max="2" width="12.6640625" customWidth="1"/>
    <col min="3" max="8" width="14" customWidth="1"/>
    <col min="9" max="9" width="46.1640625" customWidth="1"/>
    <col min="10" max="16384" width="9.1640625" hidden="1"/>
  </cols>
  <sheetData>
    <row r="1" spans="1:8" ht="100" customHeight="1">
      <c r="A1" s="20" t="s">
        <v>50</v>
      </c>
    </row>
    <row r="2" spans="1:8" ht="16">
      <c r="A2" s="9"/>
      <c r="B2" s="9" t="s">
        <v>5776</v>
      </c>
      <c r="C2" s="9"/>
      <c r="D2" s="9"/>
    </row>
    <row r="3" spans="1:8">
      <c r="A3" s="10"/>
      <c r="B3" s="790" t="s">
        <v>2963</v>
      </c>
      <c r="C3" s="790"/>
      <c r="D3" s="790"/>
      <c r="E3" s="790"/>
      <c r="F3" s="790"/>
      <c r="G3" s="790"/>
      <c r="H3" s="790"/>
    </row>
    <row r="4" spans="1:8" ht="20" customHeight="1">
      <c r="B4" s="294" t="s">
        <v>500</v>
      </c>
      <c r="C4" s="854">
        <v>2023</v>
      </c>
      <c r="D4" s="855"/>
      <c r="E4" s="854">
        <v>2022</v>
      </c>
      <c r="F4" s="855"/>
      <c r="G4" s="854" t="s">
        <v>335</v>
      </c>
      <c r="H4" s="855"/>
    </row>
    <row r="5" spans="1:8" ht="26">
      <c r="B5" s="118" t="s">
        <v>2974</v>
      </c>
      <c r="C5" s="118" t="s">
        <v>2975</v>
      </c>
      <c r="D5" s="118" t="s">
        <v>2976</v>
      </c>
      <c r="E5" s="118" t="s">
        <v>2975</v>
      </c>
      <c r="F5" s="118" t="s">
        <v>2976</v>
      </c>
      <c r="G5" s="118" t="s">
        <v>2977</v>
      </c>
      <c r="H5" s="118" t="s">
        <v>2976</v>
      </c>
    </row>
    <row r="6" spans="1:8">
      <c r="B6" s="21" t="s">
        <v>2978</v>
      </c>
      <c r="C6" s="304">
        <v>1</v>
      </c>
      <c r="D6" s="296">
        <v>15000</v>
      </c>
      <c r="E6" s="295">
        <v>0</v>
      </c>
      <c r="F6" s="296">
        <v>0</v>
      </c>
      <c r="G6" s="297">
        <v>1</v>
      </c>
      <c r="H6" s="298">
        <v>15000</v>
      </c>
    </row>
    <row r="7" spans="1:8">
      <c r="B7" s="21" t="s">
        <v>148</v>
      </c>
      <c r="C7" s="305">
        <v>6</v>
      </c>
      <c r="D7" s="299">
        <v>909493.97</v>
      </c>
      <c r="E7" s="305">
        <v>6</v>
      </c>
      <c r="F7" s="299">
        <v>893051.9</v>
      </c>
      <c r="G7" s="300">
        <v>0</v>
      </c>
      <c r="H7" s="301">
        <v>16442.069999999949</v>
      </c>
    </row>
    <row r="8" spans="1:8">
      <c r="B8" s="21" t="s">
        <v>142</v>
      </c>
      <c r="C8" s="305">
        <v>2</v>
      </c>
      <c r="D8" s="299">
        <v>639595.31999999995</v>
      </c>
      <c r="E8" s="305">
        <v>1</v>
      </c>
      <c r="F8" s="299">
        <v>1149633.99</v>
      </c>
      <c r="G8" s="300">
        <v>1</v>
      </c>
      <c r="H8" s="301">
        <v>-510038.67000000004</v>
      </c>
    </row>
    <row r="9" spans="1:8">
      <c r="B9" s="21" t="s">
        <v>128</v>
      </c>
      <c r="C9" s="305">
        <v>6</v>
      </c>
      <c r="D9" s="299">
        <v>29174.95</v>
      </c>
      <c r="E9" s="305">
        <v>6</v>
      </c>
      <c r="F9" s="299">
        <v>6524.65</v>
      </c>
      <c r="G9" s="300">
        <v>0</v>
      </c>
      <c r="H9" s="301">
        <v>22650.300000000003</v>
      </c>
    </row>
    <row r="10" spans="1:8">
      <c r="B10" s="21" t="s">
        <v>116</v>
      </c>
      <c r="C10" s="305">
        <v>6</v>
      </c>
      <c r="D10" s="299">
        <v>587565.38</v>
      </c>
      <c r="E10" s="305">
        <v>5</v>
      </c>
      <c r="F10" s="299">
        <v>312553.05</v>
      </c>
      <c r="G10" s="300">
        <v>1</v>
      </c>
      <c r="H10" s="301">
        <v>275012.33</v>
      </c>
    </row>
    <row r="11" spans="1:8">
      <c r="B11" s="21" t="s">
        <v>139</v>
      </c>
      <c r="C11" s="305">
        <v>5</v>
      </c>
      <c r="D11" s="299">
        <v>536230.67999999993</v>
      </c>
      <c r="E11" s="305">
        <v>5</v>
      </c>
      <c r="F11" s="299">
        <v>528527.14</v>
      </c>
      <c r="G11" s="300">
        <v>0</v>
      </c>
      <c r="H11" s="301">
        <v>7703.5399999999208</v>
      </c>
    </row>
    <row r="12" spans="1:8">
      <c r="A12" s="10"/>
      <c r="B12" s="21" t="s">
        <v>135</v>
      </c>
      <c r="C12" s="305">
        <v>14</v>
      </c>
      <c r="D12" s="299">
        <v>160188990.46000001</v>
      </c>
      <c r="E12" s="305">
        <v>14</v>
      </c>
      <c r="F12" s="299">
        <v>640304522.4799999</v>
      </c>
      <c r="G12" s="300">
        <v>0</v>
      </c>
      <c r="H12" s="301">
        <v>-480115532.01999986</v>
      </c>
    </row>
    <row r="13" spans="1:8">
      <c r="A13" s="10"/>
      <c r="B13" s="21" t="s">
        <v>133</v>
      </c>
      <c r="C13" s="305">
        <v>10</v>
      </c>
      <c r="D13" s="299">
        <v>2011709.79</v>
      </c>
      <c r="E13" s="305">
        <v>7</v>
      </c>
      <c r="F13" s="299">
        <v>2062552.5600000003</v>
      </c>
      <c r="G13" s="300">
        <v>3</v>
      </c>
      <c r="H13" s="301">
        <v>-50842.770000000251</v>
      </c>
    </row>
    <row r="14" spans="1:8">
      <c r="B14" s="21" t="s">
        <v>125</v>
      </c>
      <c r="C14" s="305">
        <v>5</v>
      </c>
      <c r="D14" s="299">
        <v>9795234.9300000016</v>
      </c>
      <c r="E14" s="305">
        <v>5</v>
      </c>
      <c r="F14" s="299">
        <v>8410021.25</v>
      </c>
      <c r="G14" s="300">
        <v>0</v>
      </c>
      <c r="H14" s="301">
        <v>1385213.6800000016</v>
      </c>
    </row>
    <row r="15" spans="1:8">
      <c r="B15" s="21" t="s">
        <v>127</v>
      </c>
      <c r="C15" s="305">
        <v>3</v>
      </c>
      <c r="D15" s="299">
        <v>2650311.4900000002</v>
      </c>
      <c r="E15" s="305">
        <v>4</v>
      </c>
      <c r="F15" s="299">
        <v>1574637.83</v>
      </c>
      <c r="G15" s="300">
        <v>-1</v>
      </c>
      <c r="H15" s="301">
        <v>1075673.6600000001</v>
      </c>
    </row>
    <row r="16" spans="1:8">
      <c r="B16" s="21" t="s">
        <v>2979</v>
      </c>
      <c r="C16" s="295">
        <v>0</v>
      </c>
      <c r="D16" s="299">
        <v>0</v>
      </c>
      <c r="E16" s="295">
        <v>0</v>
      </c>
      <c r="F16" s="299">
        <v>0</v>
      </c>
      <c r="G16" s="300">
        <v>0</v>
      </c>
      <c r="H16" s="301">
        <v>0</v>
      </c>
    </row>
    <row r="17" spans="2:8">
      <c r="B17" s="21" t="s">
        <v>147</v>
      </c>
      <c r="C17" s="305">
        <v>2</v>
      </c>
      <c r="D17" s="299">
        <v>3761.2200000000003</v>
      </c>
      <c r="E17" s="305">
        <v>2</v>
      </c>
      <c r="F17" s="299">
        <v>7772.83</v>
      </c>
      <c r="G17" s="300">
        <v>0</v>
      </c>
      <c r="H17" s="301">
        <v>-4011.6099999999997</v>
      </c>
    </row>
    <row r="18" spans="2:8">
      <c r="B18" s="21" t="s">
        <v>145</v>
      </c>
      <c r="C18" s="305">
        <v>32</v>
      </c>
      <c r="D18" s="299">
        <v>6711997.9800000004</v>
      </c>
      <c r="E18" s="305">
        <v>32</v>
      </c>
      <c r="F18" s="299">
        <v>7352489.3600000003</v>
      </c>
      <c r="G18" s="300">
        <v>0</v>
      </c>
      <c r="H18" s="301">
        <v>-640491.37999999989</v>
      </c>
    </row>
    <row r="19" spans="2:8">
      <c r="B19" s="21" t="s">
        <v>120</v>
      </c>
      <c r="C19" s="305">
        <v>13</v>
      </c>
      <c r="D19" s="299">
        <v>46211205.080000006</v>
      </c>
      <c r="E19" s="305">
        <v>11</v>
      </c>
      <c r="F19" s="299">
        <v>55401335.339999996</v>
      </c>
      <c r="G19" s="300">
        <v>2</v>
      </c>
      <c r="H19" s="301">
        <v>-9190130.2599999905</v>
      </c>
    </row>
    <row r="20" spans="2:8">
      <c r="B20" s="21" t="s">
        <v>136</v>
      </c>
      <c r="C20" s="305">
        <v>5</v>
      </c>
      <c r="D20" s="299">
        <v>1732872.7499999998</v>
      </c>
      <c r="E20" s="305">
        <v>5</v>
      </c>
      <c r="F20" s="299">
        <v>18288090.440000001</v>
      </c>
      <c r="G20" s="300">
        <v>0</v>
      </c>
      <c r="H20" s="301">
        <v>-16555217.690000001</v>
      </c>
    </row>
    <row r="21" spans="2:8">
      <c r="B21" s="21" t="s">
        <v>2980</v>
      </c>
      <c r="C21" s="295">
        <v>0</v>
      </c>
      <c r="D21" s="299">
        <v>0</v>
      </c>
      <c r="E21" s="305">
        <v>1</v>
      </c>
      <c r="F21" s="299">
        <v>116482.06</v>
      </c>
      <c r="G21" s="300">
        <v>-1</v>
      </c>
      <c r="H21" s="301">
        <v>-116482.06</v>
      </c>
    </row>
    <row r="22" spans="2:8">
      <c r="B22" s="21" t="s">
        <v>126</v>
      </c>
      <c r="C22" s="305">
        <v>4</v>
      </c>
      <c r="D22" s="299">
        <v>46332.95</v>
      </c>
      <c r="E22" s="295">
        <v>0</v>
      </c>
      <c r="F22" s="299">
        <v>0</v>
      </c>
      <c r="G22" s="300">
        <v>4</v>
      </c>
      <c r="H22" s="301">
        <v>46332.95</v>
      </c>
    </row>
    <row r="23" spans="2:8">
      <c r="B23" s="21" t="s">
        <v>119</v>
      </c>
      <c r="C23" s="305">
        <v>1</v>
      </c>
      <c r="D23" s="299">
        <v>1635261.83</v>
      </c>
      <c r="E23" s="305">
        <v>4</v>
      </c>
      <c r="F23" s="299">
        <v>111936.4</v>
      </c>
      <c r="G23" s="300">
        <v>-3</v>
      </c>
      <c r="H23" s="301">
        <v>1523325.4300000002</v>
      </c>
    </row>
    <row r="24" spans="2:8">
      <c r="B24" s="13" t="s">
        <v>93</v>
      </c>
      <c r="C24" s="303">
        <v>115</v>
      </c>
      <c r="D24" s="302">
        <v>233704738.78000003</v>
      </c>
      <c r="E24" s="303">
        <v>108</v>
      </c>
      <c r="F24" s="302">
        <v>736520131.27999997</v>
      </c>
      <c r="G24" s="303">
        <v>7</v>
      </c>
      <c r="H24" s="302">
        <v>-502815392.49999982</v>
      </c>
    </row>
    <row r="25" spans="2:8" ht="155.25" customHeight="1">
      <c r="B25" s="763" t="s">
        <v>5653</v>
      </c>
      <c r="C25" s="763"/>
      <c r="D25" s="763"/>
      <c r="E25" s="763"/>
      <c r="F25" s="763"/>
      <c r="G25" s="763"/>
      <c r="H25" s="763"/>
    </row>
    <row r="26" spans="2:8"/>
  </sheetData>
  <mergeCells count="5">
    <mergeCell ref="C4:D4"/>
    <mergeCell ref="E4:F4"/>
    <mergeCell ref="G4:H4"/>
    <mergeCell ref="B25:H25"/>
    <mergeCell ref="B3:H3"/>
  </mergeCells>
  <conditionalFormatting sqref="C16">
    <cfRule type="expression" dxfId="28" priority="5">
      <formula>C16=0</formula>
    </cfRule>
  </conditionalFormatting>
  <conditionalFormatting sqref="C21">
    <cfRule type="expression" dxfId="27" priority="4">
      <formula>C21=0</formula>
    </cfRule>
  </conditionalFormatting>
  <conditionalFormatting sqref="E6">
    <cfRule type="expression" dxfId="26" priority="2">
      <formula>E6=0</formula>
    </cfRule>
  </conditionalFormatting>
  <conditionalFormatting sqref="E16">
    <cfRule type="expression" dxfId="25" priority="3">
      <formula>E16=0</formula>
    </cfRule>
  </conditionalFormatting>
  <conditionalFormatting sqref="E22">
    <cfRule type="expression" dxfId="24" priority="1">
      <formula>E22=0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3B2C3-6E8A-4842-8BC4-58A851442590}">
  <sheetPr codeName="Folha102">
    <tabColor rgb="FF0035BA"/>
  </sheetPr>
  <dimension ref="A1:H52"/>
  <sheetViews>
    <sheetView showGridLines="0" workbookViewId="0">
      <selection activeCell="C4" sqref="C4"/>
    </sheetView>
  </sheetViews>
  <sheetFormatPr baseColWidth="10" defaultColWidth="0" defaultRowHeight="15" customHeight="1" zeroHeight="1"/>
  <cols>
    <col min="1" max="1" width="9.1640625" customWidth="1"/>
    <col min="2" max="2" width="11.5" customWidth="1"/>
    <col min="3" max="3" width="29.33203125" bestFit="1" customWidth="1"/>
    <col min="4" max="7" width="13.5" customWidth="1"/>
    <col min="8" max="8" width="27.83203125" customWidth="1"/>
    <col min="9" max="16384" width="9.1640625" hidden="1"/>
  </cols>
  <sheetData>
    <row r="1" spans="1:8" ht="100" customHeight="1">
      <c r="A1" s="20" t="s">
        <v>50</v>
      </c>
    </row>
    <row r="2" spans="1:8" ht="40.5" customHeight="1">
      <c r="B2" s="781" t="s">
        <v>5304</v>
      </c>
      <c r="C2" s="781"/>
      <c r="D2" s="781"/>
      <c r="E2" s="781"/>
      <c r="F2" s="781"/>
      <c r="G2" s="781"/>
      <c r="H2" s="9"/>
    </row>
    <row r="3" spans="1:8">
      <c r="B3" s="780" t="s">
        <v>51</v>
      </c>
      <c r="C3" s="780"/>
      <c r="D3" s="780"/>
      <c r="E3" s="780"/>
      <c r="F3" s="780"/>
      <c r="G3" s="780"/>
    </row>
    <row r="4" spans="1:8" ht="30" customHeight="1">
      <c r="B4" s="11"/>
      <c r="C4" s="11"/>
      <c r="D4" s="11" t="s">
        <v>2967</v>
      </c>
      <c r="E4" s="11" t="s">
        <v>3991</v>
      </c>
      <c r="F4" s="11" t="s">
        <v>5277</v>
      </c>
      <c r="G4" s="11" t="s">
        <v>3116</v>
      </c>
    </row>
    <row r="5" spans="1:8">
      <c r="B5" s="784" t="s">
        <v>5305</v>
      </c>
      <c r="C5" s="631" t="s">
        <v>5306</v>
      </c>
      <c r="D5" s="327">
        <v>75962.225049270142</v>
      </c>
      <c r="E5" s="327">
        <v>16952.140077309341</v>
      </c>
      <c r="F5" s="327">
        <v>34817.74287872624</v>
      </c>
      <c r="G5" s="327">
        <v>111026.66615405517</v>
      </c>
    </row>
    <row r="6" spans="1:8">
      <c r="B6" s="785"/>
      <c r="C6" s="52" t="s">
        <v>5307</v>
      </c>
      <c r="D6" s="119">
        <v>82302.898444103004</v>
      </c>
      <c r="E6" s="119">
        <v>16979.12330204629</v>
      </c>
      <c r="F6" s="119">
        <v>30656.644752815915</v>
      </c>
      <c r="G6" s="119">
        <v>113233.22464771465</v>
      </c>
    </row>
    <row r="7" spans="1:8">
      <c r="B7" s="785"/>
      <c r="C7" s="73" t="s">
        <v>5308</v>
      </c>
      <c r="D7" s="629">
        <v>-6340.673394832862</v>
      </c>
      <c r="E7" s="629">
        <v>-26.983224736948614</v>
      </c>
      <c r="F7" s="629">
        <v>4161.0981259103246</v>
      </c>
      <c r="G7" s="629">
        <v>-2206.5584936594823</v>
      </c>
    </row>
    <row r="8" spans="1:8">
      <c r="B8" s="786"/>
      <c r="C8" s="632" t="s">
        <v>4001</v>
      </c>
      <c r="D8" s="633">
        <v>-2.5439071848649835E-2</v>
      </c>
      <c r="E8" s="633">
        <v>-1.0825793256452619E-4</v>
      </c>
      <c r="F8" s="633">
        <v>1.6694516118836492E-2</v>
      </c>
      <c r="G8" s="633">
        <v>-8.8528136623778533E-3</v>
      </c>
    </row>
    <row r="9" spans="1:8">
      <c r="B9" s="787" t="s">
        <v>5309</v>
      </c>
      <c r="C9" s="634" t="s">
        <v>5306</v>
      </c>
      <c r="D9" s="635">
        <v>77680.702120697286</v>
      </c>
      <c r="E9" s="635">
        <v>17208.894994024806</v>
      </c>
      <c r="F9" s="635">
        <v>37389.85565566436</v>
      </c>
      <c r="G9" s="635">
        <v>115056.95791913589</v>
      </c>
    </row>
    <row r="10" spans="1:8">
      <c r="B10" s="785"/>
      <c r="C10" s="52" t="s">
        <v>5307</v>
      </c>
      <c r="D10" s="119">
        <v>80085.228289828025</v>
      </c>
      <c r="E10" s="119">
        <v>17373.333883217529</v>
      </c>
      <c r="F10" s="119">
        <v>32629.977303663782</v>
      </c>
      <c r="G10" s="119">
        <v>112866.04462545882</v>
      </c>
    </row>
    <row r="11" spans="1:8">
      <c r="B11" s="785"/>
      <c r="C11" s="73" t="s">
        <v>5308</v>
      </c>
      <c r="D11" s="629">
        <v>-2404.5261691307387</v>
      </c>
      <c r="E11" s="629">
        <v>-164.43888919272285</v>
      </c>
      <c r="F11" s="629">
        <v>4759.8783520005782</v>
      </c>
      <c r="G11" s="629">
        <v>2190.9132936770766</v>
      </c>
    </row>
    <row r="12" spans="1:8">
      <c r="B12" s="786"/>
      <c r="C12" s="632" t="s">
        <v>4001</v>
      </c>
      <c r="D12" s="633">
        <v>-9.0833624846151598E-3</v>
      </c>
      <c r="E12" s="633">
        <v>-6.211860183850446E-4</v>
      </c>
      <c r="F12" s="633">
        <v>1.7980964819161872E-2</v>
      </c>
      <c r="G12" s="633">
        <v>8.2764163161615171E-3</v>
      </c>
    </row>
    <row r="13" spans="1:8" ht="15" customHeight="1">
      <c r="B13" s="788" t="s">
        <v>5310</v>
      </c>
      <c r="C13" s="634" t="s">
        <v>5306</v>
      </c>
      <c r="D13" s="635">
        <v>78508.732446999988</v>
      </c>
      <c r="E13" s="635">
        <v>16996.654414000001</v>
      </c>
      <c r="F13" s="635">
        <v>37659.949132000002</v>
      </c>
      <c r="G13" s="635">
        <v>115621.470993</v>
      </c>
    </row>
    <row r="14" spans="1:8">
      <c r="B14" s="782"/>
      <c r="C14" s="52" t="s">
        <v>5307</v>
      </c>
      <c r="D14" s="119">
        <v>80837.343999999997</v>
      </c>
      <c r="E14" s="119">
        <v>17144.483000000004</v>
      </c>
      <c r="F14" s="119">
        <v>31990.005000000005</v>
      </c>
      <c r="G14" s="119">
        <v>112427.967</v>
      </c>
    </row>
    <row r="15" spans="1:8">
      <c r="B15" s="782"/>
      <c r="C15" s="73" t="s">
        <v>5308</v>
      </c>
      <c r="D15" s="629">
        <v>-2328.6115530000097</v>
      </c>
      <c r="E15" s="629">
        <v>-147.82858600000327</v>
      </c>
      <c r="F15" s="629">
        <v>5669.9441319999969</v>
      </c>
      <c r="G15" s="629">
        <v>3193.5039929999912</v>
      </c>
    </row>
    <row r="16" spans="1:8">
      <c r="B16" s="789"/>
      <c r="C16" s="632" t="s">
        <v>4001</v>
      </c>
      <c r="D16" s="633">
        <v>-8.7705674331991675E-3</v>
      </c>
      <c r="E16" s="633">
        <v>-5.5678697479497811E-4</v>
      </c>
      <c r="F16" s="633">
        <v>2.1355484253314485E-2</v>
      </c>
      <c r="G16" s="633">
        <v>1.2028129845320368E-2</v>
      </c>
    </row>
    <row r="17" spans="2:7">
      <c r="B17" s="782" t="s">
        <v>5311</v>
      </c>
      <c r="C17" s="52" t="s">
        <v>5306</v>
      </c>
      <c r="D17" s="119">
        <v>2546.5073977298453</v>
      </c>
      <c r="E17" s="119">
        <v>44.514336690659547</v>
      </c>
      <c r="F17" s="119">
        <v>2842.2062532737618</v>
      </c>
      <c r="G17" s="119">
        <v>4594.8048389448231</v>
      </c>
    </row>
    <row r="18" spans="2:7">
      <c r="B18" s="782"/>
      <c r="C18" s="52" t="s">
        <v>5307</v>
      </c>
      <c r="D18" s="119">
        <v>-1465.554444103007</v>
      </c>
      <c r="E18" s="119">
        <v>165.3596979537142</v>
      </c>
      <c r="F18" s="119">
        <v>1333.3602471840895</v>
      </c>
      <c r="G18" s="119">
        <v>-805.25764771465037</v>
      </c>
    </row>
    <row r="19" spans="2:7">
      <c r="B19" s="782"/>
      <c r="C19" s="73" t="s">
        <v>5308</v>
      </c>
      <c r="D19" s="629">
        <v>4012.0618418328522</v>
      </c>
      <c r="E19" s="629">
        <v>-120.84536126305466</v>
      </c>
      <c r="F19" s="629">
        <v>1508.8460060896723</v>
      </c>
      <c r="G19" s="629">
        <v>5400.0624866594735</v>
      </c>
    </row>
    <row r="20" spans="2:7">
      <c r="B20" s="782"/>
      <c r="C20" s="52" t="s">
        <v>5312</v>
      </c>
      <c r="D20" s="119">
        <v>1.6668504415450667</v>
      </c>
      <c r="E20" s="119">
        <v>-4.4852904223045192E-2</v>
      </c>
      <c r="F20" s="119">
        <v>0.4660968134477993</v>
      </c>
      <c r="G20" s="119">
        <v>2.0880943507698224</v>
      </c>
    </row>
    <row r="21" spans="2:7" ht="24.75" customHeight="1">
      <c r="B21" s="783" t="s">
        <v>5313</v>
      </c>
      <c r="C21" s="783"/>
      <c r="D21" s="783"/>
      <c r="E21" s="783"/>
      <c r="F21" s="783"/>
      <c r="G21" s="783"/>
    </row>
    <row r="22" spans="2:7"/>
    <row r="23" spans="2:7" hidden="1"/>
    <row r="24" spans="2:7" hidden="1"/>
    <row r="25" spans="2:7" hidden="1"/>
    <row r="26" spans="2:7" hidden="1"/>
    <row r="27" spans="2:7" hidden="1"/>
    <row r="28" spans="2:7" hidden="1"/>
    <row r="29" spans="2:7" hidden="1"/>
    <row r="30" spans="2:7" hidden="1"/>
    <row r="31" spans="2:7" hidden="1"/>
    <row r="32" spans="2:7" hidden="1"/>
    <row r="33" hidden="1"/>
    <row r="34" hidden="1"/>
    <row r="35" hidden="1"/>
    <row r="36" hidden="1"/>
    <row r="37" hidden="1"/>
    <row r="52" ht="69.75" hidden="1" customHeight="1"/>
  </sheetData>
  <mergeCells count="7">
    <mergeCell ref="B3:G3"/>
    <mergeCell ref="B2:G2"/>
    <mergeCell ref="B17:B20"/>
    <mergeCell ref="B21:G21"/>
    <mergeCell ref="B5:B8"/>
    <mergeCell ref="B9:B12"/>
    <mergeCell ref="B13:B16"/>
  </mergeCells>
  <pageMargins left="0.7" right="0.7" top="0.75" bottom="0.75" header="0.3" footer="0.3"/>
  <drawing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90A3-6EF7-402D-AB0C-AD3A5C50480B}">
  <sheetPr codeName="Folha187">
    <tabColor rgb="FF0035BA"/>
  </sheetPr>
  <dimension ref="A1:I17"/>
  <sheetViews>
    <sheetView showGridLines="0" workbookViewId="0">
      <selection activeCell="E12" sqref="E12"/>
    </sheetView>
  </sheetViews>
  <sheetFormatPr baseColWidth="10" defaultColWidth="0" defaultRowHeight="15" zeroHeight="1"/>
  <cols>
    <col min="1" max="1" width="9.1640625" customWidth="1"/>
    <col min="2" max="2" width="30.33203125" customWidth="1"/>
    <col min="3" max="3" width="59.5" bestFit="1" customWidth="1"/>
    <col min="4" max="7" width="14" customWidth="1"/>
    <col min="8" max="8" width="9.1640625" customWidth="1"/>
    <col min="9" max="9" width="0" hidden="1" customWidth="1"/>
    <col min="10" max="16384" width="9.1640625" hidden="1"/>
  </cols>
  <sheetData>
    <row r="1" spans="1:7" ht="100" customHeight="1">
      <c r="A1" s="20" t="s">
        <v>50</v>
      </c>
    </row>
    <row r="2" spans="1:7" ht="16">
      <c r="A2" s="9"/>
      <c r="B2" s="9" t="s">
        <v>5777</v>
      </c>
      <c r="C2" s="9"/>
      <c r="D2" s="9"/>
    </row>
    <row r="3" spans="1:7">
      <c r="A3" s="10"/>
      <c r="B3" s="801" t="s">
        <v>2963</v>
      </c>
      <c r="C3" s="801"/>
      <c r="D3" s="801"/>
      <c r="E3" s="801"/>
      <c r="F3" s="801"/>
      <c r="G3" s="801"/>
    </row>
    <row r="4" spans="1:7" ht="39">
      <c r="B4" s="118" t="s">
        <v>2974</v>
      </c>
      <c r="C4" s="118" t="s">
        <v>2981</v>
      </c>
      <c r="D4" s="118" t="s">
        <v>2982</v>
      </c>
      <c r="E4" s="118" t="s">
        <v>2983</v>
      </c>
      <c r="F4" s="118" t="s">
        <v>2984</v>
      </c>
      <c r="G4" s="307" t="s">
        <v>2985</v>
      </c>
    </row>
    <row r="5" spans="1:7">
      <c r="B5" s="21" t="s">
        <v>2986</v>
      </c>
      <c r="C5" s="306" t="s">
        <v>2394</v>
      </c>
      <c r="D5" s="299">
        <v>1580820.39</v>
      </c>
      <c r="E5" s="299">
        <v>48000000</v>
      </c>
      <c r="F5" s="299">
        <v>0</v>
      </c>
      <c r="G5" s="301">
        <v>0</v>
      </c>
    </row>
    <row r="6" spans="1:7">
      <c r="B6" s="21" t="s">
        <v>2987</v>
      </c>
      <c r="C6" s="306" t="s">
        <v>2441</v>
      </c>
      <c r="D6" s="299">
        <v>23270617.949999999</v>
      </c>
      <c r="E6" s="299">
        <v>0</v>
      </c>
      <c r="F6" s="299">
        <v>0</v>
      </c>
      <c r="G6" s="301">
        <v>0</v>
      </c>
    </row>
    <row r="7" spans="1:7">
      <c r="B7" s="21" t="s">
        <v>2988</v>
      </c>
      <c r="C7" s="306" t="s">
        <v>2989</v>
      </c>
      <c r="D7" s="299">
        <v>10237609.83</v>
      </c>
      <c r="E7" s="299">
        <v>0</v>
      </c>
      <c r="F7" s="299">
        <v>0</v>
      </c>
      <c r="G7" s="301">
        <v>0</v>
      </c>
    </row>
    <row r="8" spans="1:7">
      <c r="B8" s="21" t="s">
        <v>2987</v>
      </c>
      <c r="C8" s="306" t="s">
        <v>2990</v>
      </c>
      <c r="D8" s="299">
        <v>2194148.09</v>
      </c>
      <c r="E8" s="299">
        <v>0</v>
      </c>
      <c r="F8" s="299">
        <v>0</v>
      </c>
      <c r="G8" s="301">
        <v>0</v>
      </c>
    </row>
    <row r="9" spans="1:7">
      <c r="B9" s="21" t="s">
        <v>2986</v>
      </c>
      <c r="C9" s="306" t="s">
        <v>2991</v>
      </c>
      <c r="D9" s="299">
        <v>1740775.04</v>
      </c>
      <c r="E9" s="299">
        <v>0</v>
      </c>
      <c r="F9" s="299">
        <v>0</v>
      </c>
      <c r="G9" s="301">
        <v>0</v>
      </c>
    </row>
    <row r="10" spans="1:7">
      <c r="B10" s="21" t="s">
        <v>2992</v>
      </c>
      <c r="C10" s="306" t="s">
        <v>2993</v>
      </c>
      <c r="D10" s="299">
        <v>990140</v>
      </c>
      <c r="E10" s="299">
        <v>0</v>
      </c>
      <c r="F10" s="299">
        <v>219.12</v>
      </c>
      <c r="G10" s="301">
        <v>0</v>
      </c>
    </row>
    <row r="11" spans="1:7">
      <c r="B11" s="21" t="s">
        <v>2992</v>
      </c>
      <c r="C11" s="306" t="s">
        <v>2994</v>
      </c>
      <c r="D11" s="299">
        <v>771270.96</v>
      </c>
      <c r="E11" s="299">
        <v>0</v>
      </c>
      <c r="F11" s="299">
        <v>0</v>
      </c>
      <c r="G11" s="301">
        <v>0</v>
      </c>
    </row>
    <row r="12" spans="1:7">
      <c r="B12" s="21" t="s">
        <v>2995</v>
      </c>
      <c r="C12" s="306" t="s">
        <v>2996</v>
      </c>
      <c r="D12" s="299">
        <v>397765.59</v>
      </c>
      <c r="E12" s="299">
        <v>0</v>
      </c>
      <c r="F12" s="299">
        <v>0</v>
      </c>
      <c r="G12" s="301">
        <v>0</v>
      </c>
    </row>
    <row r="13" spans="1:7">
      <c r="B13" s="21" t="s">
        <v>2992</v>
      </c>
      <c r="C13" s="306" t="s">
        <v>2997</v>
      </c>
      <c r="D13" s="299">
        <v>348677.18</v>
      </c>
      <c r="E13" s="299">
        <v>0</v>
      </c>
      <c r="F13" s="299">
        <v>0</v>
      </c>
      <c r="G13" s="301">
        <v>0</v>
      </c>
    </row>
    <row r="14" spans="1:7">
      <c r="B14" s="21" t="s">
        <v>2998</v>
      </c>
      <c r="C14" s="306" t="s">
        <v>2999</v>
      </c>
      <c r="D14" s="299">
        <v>170464.24</v>
      </c>
      <c r="E14" s="299">
        <v>0</v>
      </c>
      <c r="F14" s="299">
        <v>0</v>
      </c>
      <c r="G14" s="301">
        <v>0</v>
      </c>
    </row>
    <row r="15" spans="1:7">
      <c r="B15" s="856" t="s">
        <v>93</v>
      </c>
      <c r="C15" s="857"/>
      <c r="D15" s="302">
        <v>41702289.270000011</v>
      </c>
      <c r="E15" s="303">
        <v>48000000</v>
      </c>
      <c r="F15" s="302">
        <v>219.12</v>
      </c>
      <c r="G15" s="308">
        <v>0</v>
      </c>
    </row>
    <row r="16" spans="1:7" ht="42" customHeight="1">
      <c r="B16" s="763" t="s">
        <v>5778</v>
      </c>
      <c r="C16" s="763"/>
      <c r="D16" s="763"/>
      <c r="E16" s="763"/>
      <c r="F16" s="763"/>
      <c r="G16" s="763"/>
    </row>
    <row r="17"/>
  </sheetData>
  <mergeCells count="3">
    <mergeCell ref="B15:C15"/>
    <mergeCell ref="B16:G16"/>
    <mergeCell ref="B3:G3"/>
  </mergeCells>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5DF3B-FCFC-4BB3-9F36-64EEA2B1E569}">
  <sheetPr codeName="Folha188">
    <tabColor rgb="FF0035BA"/>
  </sheetPr>
  <dimension ref="A1:L26"/>
  <sheetViews>
    <sheetView showGridLines="0" workbookViewId="0">
      <selection activeCell="G10" sqref="G10"/>
    </sheetView>
  </sheetViews>
  <sheetFormatPr baseColWidth="10" defaultColWidth="0" defaultRowHeight="15" zeroHeight="1"/>
  <cols>
    <col min="1" max="1" width="9.1640625" customWidth="1"/>
    <col min="2" max="2" width="16.5" customWidth="1"/>
    <col min="3" max="11" width="12.6640625" customWidth="1"/>
    <col min="12" max="12" width="9.1640625" customWidth="1"/>
    <col min="13" max="16384" width="9.1640625" hidden="1"/>
  </cols>
  <sheetData>
    <row r="1" spans="1:11" ht="100" customHeight="1">
      <c r="A1" s="20" t="s">
        <v>50</v>
      </c>
    </row>
    <row r="2" spans="1:11" ht="16">
      <c r="A2" s="9"/>
      <c r="B2" s="9" t="s">
        <v>5779</v>
      </c>
      <c r="C2" s="9"/>
      <c r="D2" s="9"/>
    </row>
    <row r="3" spans="1:11">
      <c r="A3" s="10"/>
      <c r="B3" s="790" t="s">
        <v>1019</v>
      </c>
      <c r="C3" s="790"/>
      <c r="D3" s="790"/>
      <c r="E3" s="790"/>
      <c r="F3" s="790"/>
      <c r="G3" s="790"/>
      <c r="H3" s="790"/>
      <c r="I3" s="790"/>
      <c r="J3" s="790"/>
      <c r="K3" s="790"/>
    </row>
    <row r="4" spans="1:11">
      <c r="B4" s="294" t="s">
        <v>500</v>
      </c>
      <c r="C4" s="854">
        <v>2023</v>
      </c>
      <c r="D4" s="858"/>
      <c r="E4" s="855"/>
      <c r="F4" s="854">
        <v>2022</v>
      </c>
      <c r="G4" s="858"/>
      <c r="H4" s="855"/>
      <c r="I4" s="854" t="s">
        <v>335</v>
      </c>
      <c r="J4" s="858"/>
      <c r="K4" s="855"/>
    </row>
    <row r="5" spans="1:11" ht="26">
      <c r="B5" s="118" t="s">
        <v>2974</v>
      </c>
      <c r="C5" s="118" t="s">
        <v>3000</v>
      </c>
      <c r="D5" s="118" t="s">
        <v>2976</v>
      </c>
      <c r="E5" s="118" t="s">
        <v>3001</v>
      </c>
      <c r="F5" s="118" t="s">
        <v>3000</v>
      </c>
      <c r="G5" s="118" t="s">
        <v>2976</v>
      </c>
      <c r="H5" s="118" t="s">
        <v>3001</v>
      </c>
      <c r="I5" s="118" t="s">
        <v>3000</v>
      </c>
      <c r="J5" s="118" t="s">
        <v>2976</v>
      </c>
      <c r="K5" s="118" t="s">
        <v>3001</v>
      </c>
    </row>
    <row r="6" spans="1:11">
      <c r="B6" s="21" t="s">
        <v>3002</v>
      </c>
      <c r="C6" s="146">
        <v>81.856378500000005</v>
      </c>
      <c r="D6" s="146">
        <v>4.5190089999999995E-2</v>
      </c>
      <c r="E6" s="146">
        <v>5.5176098306763816E-2</v>
      </c>
      <c r="F6" s="146">
        <v>77.653378950000018</v>
      </c>
      <c r="G6" s="146">
        <v>1.75195E-2</v>
      </c>
      <c r="H6" s="146">
        <v>2.2556067136622643E-2</v>
      </c>
      <c r="I6" s="146">
        <v>4.202999549999987</v>
      </c>
      <c r="J6" s="146">
        <v>2.7670589999999995E-2</v>
      </c>
      <c r="K6" s="146">
        <v>3.2620031170141173E-2</v>
      </c>
    </row>
    <row r="7" spans="1:11">
      <c r="B7" s="21" t="s">
        <v>3003</v>
      </c>
      <c r="C7" s="146">
        <v>5466.2133627399999</v>
      </c>
      <c r="D7" s="146">
        <v>1.6314160000000001E-2</v>
      </c>
      <c r="E7" s="146">
        <v>2.9845361362956975E-4</v>
      </c>
      <c r="F7" s="146">
        <v>3139.9340490100003</v>
      </c>
      <c r="G7" s="146">
        <v>8.6666499999999997E-3</v>
      </c>
      <c r="H7" s="146">
        <v>2.7601299720457837E-4</v>
      </c>
      <c r="I7" s="146">
        <v>2326.2793137299996</v>
      </c>
      <c r="J7" s="146">
        <v>7.6475100000000015E-3</v>
      </c>
      <c r="K7" s="146">
        <v>2.2440616424991382E-5</v>
      </c>
    </row>
    <row r="8" spans="1:11">
      <c r="B8" s="21" t="s">
        <v>3004</v>
      </c>
      <c r="C8" s="146">
        <v>300.13572631</v>
      </c>
      <c r="D8" s="146">
        <v>0</v>
      </c>
      <c r="E8" s="146">
        <v>0</v>
      </c>
      <c r="F8" s="146">
        <v>661.61038223000003</v>
      </c>
      <c r="G8" s="146">
        <v>0</v>
      </c>
      <c r="H8" s="146">
        <v>0</v>
      </c>
      <c r="I8" s="146">
        <v>-361.47465592000003</v>
      </c>
      <c r="J8" s="146">
        <v>0</v>
      </c>
      <c r="K8" s="146">
        <v>0</v>
      </c>
    </row>
    <row r="9" spans="1:11">
      <c r="B9" s="21" t="s">
        <v>3005</v>
      </c>
      <c r="C9" s="146">
        <v>438.5915919200001</v>
      </c>
      <c r="D9" s="146">
        <v>0</v>
      </c>
      <c r="E9" s="146">
        <v>0</v>
      </c>
      <c r="F9" s="146">
        <v>213.60895224999999</v>
      </c>
      <c r="G9" s="146">
        <v>0</v>
      </c>
      <c r="H9" s="146">
        <v>0</v>
      </c>
      <c r="I9" s="146">
        <v>224.98263967000011</v>
      </c>
      <c r="J9" s="146">
        <v>0</v>
      </c>
      <c r="K9" s="146">
        <v>0</v>
      </c>
    </row>
    <row r="10" spans="1:11">
      <c r="B10" s="21" t="s">
        <v>3006</v>
      </c>
      <c r="C10" s="146">
        <v>183.64950131999998</v>
      </c>
      <c r="D10" s="146">
        <v>0</v>
      </c>
      <c r="E10" s="146">
        <v>0</v>
      </c>
      <c r="F10" s="146">
        <v>174.01722462000001</v>
      </c>
      <c r="G10" s="146">
        <v>0</v>
      </c>
      <c r="H10" s="146">
        <v>0</v>
      </c>
      <c r="I10" s="146">
        <v>9.6322766999999772</v>
      </c>
      <c r="J10" s="146">
        <v>0</v>
      </c>
      <c r="K10" s="146">
        <v>0</v>
      </c>
    </row>
    <row r="11" spans="1:11">
      <c r="B11" s="21" t="s">
        <v>3007</v>
      </c>
      <c r="C11" s="146">
        <v>949.18102799999997</v>
      </c>
      <c r="D11" s="146">
        <v>0</v>
      </c>
      <c r="E11" s="146">
        <v>0</v>
      </c>
      <c r="F11" s="146">
        <v>959.0973025400001</v>
      </c>
      <c r="G11" s="146">
        <v>1.0914353999999999</v>
      </c>
      <c r="H11" s="146">
        <v>0.11366883997635485</v>
      </c>
      <c r="I11" s="146">
        <v>-9.9162745400001313</v>
      </c>
      <c r="J11" s="146">
        <v>-1.0914353999999999</v>
      </c>
      <c r="K11" s="146">
        <v>-0.11366883997635485</v>
      </c>
    </row>
    <row r="12" spans="1:11">
      <c r="B12" s="21" t="s">
        <v>3008</v>
      </c>
      <c r="C12" s="146">
        <v>6313.4938312100003</v>
      </c>
      <c r="D12" s="146">
        <v>51.321654039999999</v>
      </c>
      <c r="E12" s="146">
        <v>0.80633372890281296</v>
      </c>
      <c r="F12" s="146">
        <v>5973.7472298599996</v>
      </c>
      <c r="G12" s="146">
        <v>0</v>
      </c>
      <c r="H12" s="146">
        <v>0</v>
      </c>
      <c r="I12" s="146">
        <v>339.74660135000067</v>
      </c>
      <c r="J12" s="146">
        <v>51.321654039999999</v>
      </c>
      <c r="K12" s="146">
        <v>0.80633372890281296</v>
      </c>
    </row>
    <row r="13" spans="1:11">
      <c r="B13" s="21" t="s">
        <v>3009</v>
      </c>
      <c r="C13" s="146">
        <v>1747.8923339800001</v>
      </c>
      <c r="D13" s="146">
        <v>25.612646659999999</v>
      </c>
      <c r="E13" s="146">
        <v>1.4441823924710506</v>
      </c>
      <c r="F13" s="146">
        <v>1672.2307569500003</v>
      </c>
      <c r="G13" s="146">
        <v>22.587092870000006</v>
      </c>
      <c r="H13" s="146">
        <v>1.3327150686074545</v>
      </c>
      <c r="I13" s="146">
        <v>75.661577029999762</v>
      </c>
      <c r="J13" s="146">
        <v>3.0255537899999929</v>
      </c>
      <c r="K13" s="146">
        <v>0.11146732386359615</v>
      </c>
    </row>
    <row r="14" spans="1:11">
      <c r="B14" s="21" t="s">
        <v>3010</v>
      </c>
      <c r="C14" s="146">
        <v>102.33285618000001</v>
      </c>
      <c r="D14" s="146">
        <v>2.2808769999999999E-2</v>
      </c>
      <c r="E14" s="146">
        <v>2.2283837451636816E-2</v>
      </c>
      <c r="F14" s="146">
        <v>68.017424559999981</v>
      </c>
      <c r="G14" s="146">
        <v>2.257077E-2</v>
      </c>
      <c r="H14" s="146">
        <v>3.3172797691313427E-2</v>
      </c>
      <c r="I14" s="146">
        <v>34.315431620000027</v>
      </c>
      <c r="J14" s="146">
        <v>2.3799999999999863E-4</v>
      </c>
      <c r="K14" s="146">
        <v>-1.0888960239676612E-2</v>
      </c>
    </row>
    <row r="15" spans="1:11">
      <c r="B15" s="21" t="s">
        <v>3011</v>
      </c>
      <c r="C15" s="146">
        <v>158.67309993000001</v>
      </c>
      <c r="D15" s="146">
        <v>2.3186518599999997</v>
      </c>
      <c r="E15" s="146">
        <v>1.440230219386943</v>
      </c>
      <c r="F15" s="146">
        <v>150.46522915</v>
      </c>
      <c r="G15" s="146">
        <v>7.6924590399999992</v>
      </c>
      <c r="H15" s="146">
        <v>4.8637907698541962</v>
      </c>
      <c r="I15" s="146">
        <v>8.2078707800000075</v>
      </c>
      <c r="J15" s="146">
        <v>-5.37380718</v>
      </c>
      <c r="K15" s="146">
        <v>-3.4235605504672533</v>
      </c>
    </row>
    <row r="16" spans="1:11">
      <c r="B16" s="21" t="s">
        <v>3012</v>
      </c>
      <c r="C16" s="146">
        <v>446.50559106999992</v>
      </c>
      <c r="D16" s="146">
        <v>0</v>
      </c>
      <c r="E16" s="146">
        <v>0</v>
      </c>
      <c r="F16" s="146">
        <v>283.82808873000005</v>
      </c>
      <c r="G16" s="146">
        <v>0</v>
      </c>
      <c r="H16" s="146">
        <v>0</v>
      </c>
      <c r="I16" s="146">
        <v>162.67750233999988</v>
      </c>
      <c r="J16" s="146">
        <v>0</v>
      </c>
      <c r="K16" s="146">
        <v>0</v>
      </c>
    </row>
    <row r="17" spans="2:11">
      <c r="B17" s="21" t="s">
        <v>3013</v>
      </c>
      <c r="C17" s="146">
        <v>401.07937512000007</v>
      </c>
      <c r="D17" s="146">
        <v>0.18737310999999998</v>
      </c>
      <c r="E17" s="146">
        <v>4.6695399214240534E-2</v>
      </c>
      <c r="F17" s="146">
        <v>504.58305453000003</v>
      </c>
      <c r="G17" s="146">
        <v>0</v>
      </c>
      <c r="H17" s="146">
        <v>0</v>
      </c>
      <c r="I17" s="146">
        <v>-103.50367940999996</v>
      </c>
      <c r="J17" s="146">
        <v>0.18737310999999998</v>
      </c>
      <c r="K17" s="146">
        <v>4.6695399214240534E-2</v>
      </c>
    </row>
    <row r="18" spans="2:11">
      <c r="B18" s="21" t="s">
        <v>3014</v>
      </c>
      <c r="C18" s="146">
        <v>1010.1697606199995</v>
      </c>
      <c r="D18" s="146">
        <v>2.0458500000000001E-3</v>
      </c>
      <c r="E18" s="146">
        <v>2.025249553488463E-4</v>
      </c>
      <c r="F18" s="146">
        <v>783.73038604999999</v>
      </c>
      <c r="G18" s="146">
        <v>1.7662770000000001E-2</v>
      </c>
      <c r="H18" s="146">
        <v>2.2536285770143626E-3</v>
      </c>
      <c r="I18" s="146">
        <v>226.43937456999947</v>
      </c>
      <c r="J18" s="146">
        <v>-1.5616920000000001E-2</v>
      </c>
      <c r="K18" s="146">
        <v>-2.0511036216655162E-3</v>
      </c>
    </row>
    <row r="19" spans="2:11">
      <c r="B19" s="21" t="s">
        <v>3015</v>
      </c>
      <c r="C19" s="146">
        <v>875.20978812999988</v>
      </c>
      <c r="D19" s="146">
        <v>0.40459943999999998</v>
      </c>
      <c r="E19" s="146">
        <v>4.6207491076390612E-2</v>
      </c>
      <c r="F19" s="146">
        <v>851.01051708000011</v>
      </c>
      <c r="G19" s="146">
        <v>0.35009287</v>
      </c>
      <c r="H19" s="146">
        <v>4.1121572446317513E-2</v>
      </c>
      <c r="I19" s="146">
        <v>24.199271049999766</v>
      </c>
      <c r="J19" s="146">
        <v>5.4506569999999976E-2</v>
      </c>
      <c r="K19" s="146">
        <v>5.0859186300730996E-3</v>
      </c>
    </row>
    <row r="20" spans="2:11">
      <c r="B20" s="21" t="s">
        <v>3016</v>
      </c>
      <c r="C20" s="146">
        <v>1255.0991067800001</v>
      </c>
      <c r="D20" s="146">
        <v>10.255740390000001</v>
      </c>
      <c r="E20" s="146">
        <v>0.81050311009099452</v>
      </c>
      <c r="F20" s="146">
        <v>2003.2491481900001</v>
      </c>
      <c r="G20" s="146">
        <v>0.10771749</v>
      </c>
      <c r="H20" s="146">
        <v>5.3768498186885652E-3</v>
      </c>
      <c r="I20" s="146">
        <v>-748.15004141000009</v>
      </c>
      <c r="J20" s="146">
        <v>10.148022900000001</v>
      </c>
      <c r="K20" s="146">
        <v>0.80512626027230594</v>
      </c>
    </row>
    <row r="21" spans="2:11">
      <c r="B21" s="21" t="s">
        <v>3017</v>
      </c>
      <c r="C21" s="146">
        <v>133.44225582999999</v>
      </c>
      <c r="D21" s="146">
        <v>0</v>
      </c>
      <c r="E21" s="146">
        <v>0</v>
      </c>
      <c r="F21" s="146">
        <v>160.82748479999998</v>
      </c>
      <c r="G21" s="146">
        <v>0</v>
      </c>
      <c r="H21" s="146">
        <v>0</v>
      </c>
      <c r="I21" s="146">
        <v>-27.385228969999986</v>
      </c>
      <c r="J21" s="146">
        <v>0</v>
      </c>
      <c r="K21" s="146">
        <v>0</v>
      </c>
    </row>
    <row r="22" spans="2:11">
      <c r="B22" s="21" t="s">
        <v>3018</v>
      </c>
      <c r="C22" s="146">
        <v>202.88032716000004</v>
      </c>
      <c r="D22" s="146">
        <v>0</v>
      </c>
      <c r="E22" s="146">
        <v>0</v>
      </c>
      <c r="F22" s="146">
        <v>271.65376360000005</v>
      </c>
      <c r="G22" s="146">
        <v>0</v>
      </c>
      <c r="H22" s="146">
        <v>0</v>
      </c>
      <c r="I22" s="146">
        <v>-68.773436440000012</v>
      </c>
      <c r="J22" s="146">
        <v>0</v>
      </c>
      <c r="K22" s="146">
        <v>0</v>
      </c>
    </row>
    <row r="23" spans="2:11">
      <c r="B23" s="21" t="s">
        <v>3019</v>
      </c>
      <c r="C23" s="146">
        <v>255.08155772000003</v>
      </c>
      <c r="D23" s="146">
        <v>0</v>
      </c>
      <c r="E23" s="146">
        <v>0</v>
      </c>
      <c r="F23" s="146">
        <v>260.17856662000003</v>
      </c>
      <c r="G23" s="146">
        <v>0</v>
      </c>
      <c r="H23" s="146">
        <v>0</v>
      </c>
      <c r="I23" s="146">
        <v>-5.0970088999999916</v>
      </c>
      <c r="J23" s="146">
        <v>0</v>
      </c>
      <c r="K23" s="146">
        <v>0</v>
      </c>
    </row>
    <row r="24" spans="2:11">
      <c r="B24" s="13" t="s">
        <v>93</v>
      </c>
      <c r="C24" s="19">
        <v>20321.487472519999</v>
      </c>
      <c r="D24" s="19">
        <v>90.187024369999989</v>
      </c>
      <c r="E24" s="19">
        <v>0.44184040061848545</v>
      </c>
      <c r="F24" s="19">
        <v>18209.44293972</v>
      </c>
      <c r="G24" s="19">
        <v>31.895217360000007</v>
      </c>
      <c r="H24" s="19">
        <v>0.17485130249405817</v>
      </c>
      <c r="I24" s="19">
        <v>2112.0445327999987</v>
      </c>
      <c r="J24" s="19">
        <v>58.291807009999985</v>
      </c>
      <c r="K24" s="19">
        <v>0.26698909812442728</v>
      </c>
    </row>
    <row r="25" spans="2:11" ht="127.5" customHeight="1">
      <c r="B25" s="763" t="s">
        <v>5780</v>
      </c>
      <c r="C25" s="763"/>
      <c r="D25" s="763"/>
      <c r="E25" s="763"/>
      <c r="F25" s="763"/>
      <c r="G25" s="763"/>
      <c r="H25" s="763"/>
      <c r="I25" s="763"/>
      <c r="J25" s="763"/>
      <c r="K25" s="763"/>
    </row>
    <row r="26" spans="2:11"/>
  </sheetData>
  <mergeCells count="5">
    <mergeCell ref="C4:E4"/>
    <mergeCell ref="F4:H4"/>
    <mergeCell ref="I4:K4"/>
    <mergeCell ref="B25:K25"/>
    <mergeCell ref="B3:K3"/>
  </mergeCells>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98003-5281-4DF8-A6E1-C396E7A535C1}">
  <sheetPr codeName="Folha189">
    <tabColor rgb="FF0035BA"/>
  </sheetPr>
  <dimension ref="A1:I16"/>
  <sheetViews>
    <sheetView showGridLines="0" workbookViewId="0">
      <selection activeCell="B3" sqref="B3:G3"/>
    </sheetView>
  </sheetViews>
  <sheetFormatPr baseColWidth="10" defaultColWidth="0" defaultRowHeight="15" zeroHeight="1"/>
  <cols>
    <col min="1" max="1" width="9.1640625" customWidth="1"/>
    <col min="2" max="2" width="35.33203125" customWidth="1"/>
    <col min="3" max="3" width="55.83203125" bestFit="1" customWidth="1"/>
    <col min="4" max="7" width="15.83203125" customWidth="1"/>
    <col min="8" max="8" width="9.1640625" customWidth="1"/>
    <col min="9" max="9" width="0" hidden="1" customWidth="1"/>
    <col min="10" max="16384" width="9.1640625" hidden="1"/>
  </cols>
  <sheetData>
    <row r="1" spans="1:7" ht="100" customHeight="1">
      <c r="A1" s="20" t="s">
        <v>50</v>
      </c>
    </row>
    <row r="2" spans="1:7" ht="16">
      <c r="A2" s="9"/>
      <c r="B2" s="9" t="s">
        <v>5781</v>
      </c>
      <c r="C2" s="9"/>
      <c r="D2" s="9"/>
    </row>
    <row r="3" spans="1:7">
      <c r="A3" s="10"/>
      <c r="B3" s="801" t="s">
        <v>2963</v>
      </c>
      <c r="C3" s="801"/>
      <c r="D3" s="801"/>
      <c r="E3" s="801"/>
      <c r="F3" s="801"/>
      <c r="G3" s="801"/>
    </row>
    <row r="4" spans="1:7" ht="40" customHeight="1">
      <c r="B4" s="118" t="s">
        <v>2974</v>
      </c>
      <c r="C4" s="118" t="s">
        <v>2981</v>
      </c>
      <c r="D4" s="118" t="s">
        <v>3020</v>
      </c>
      <c r="E4" s="118" t="s">
        <v>2985</v>
      </c>
      <c r="F4" s="118" t="s">
        <v>3021</v>
      </c>
      <c r="G4" s="307" t="s">
        <v>3022</v>
      </c>
    </row>
    <row r="5" spans="1:7">
      <c r="B5" s="21" t="s">
        <v>3023</v>
      </c>
      <c r="C5" s="306" t="s">
        <v>3024</v>
      </c>
      <c r="D5" s="299">
        <v>437.07</v>
      </c>
      <c r="E5" s="299">
        <v>98.18</v>
      </c>
      <c r="F5" s="299">
        <v>73.569999999999993</v>
      </c>
      <c r="G5" s="301">
        <v>338.89</v>
      </c>
    </row>
    <row r="6" spans="1:7">
      <c r="B6" s="21" t="s">
        <v>2986</v>
      </c>
      <c r="C6" s="306" t="s">
        <v>2404</v>
      </c>
      <c r="D6" s="299">
        <v>112732.7</v>
      </c>
      <c r="E6" s="299">
        <v>122732.7</v>
      </c>
      <c r="F6" s="299">
        <v>0</v>
      </c>
      <c r="G6" s="301">
        <v>0</v>
      </c>
    </row>
    <row r="7" spans="1:7">
      <c r="B7" s="21" t="s">
        <v>2986</v>
      </c>
      <c r="C7" s="306" t="s">
        <v>3025</v>
      </c>
      <c r="D7" s="299">
        <v>342245.15</v>
      </c>
      <c r="E7" s="299">
        <v>342245.15</v>
      </c>
      <c r="F7" s="299">
        <v>0</v>
      </c>
      <c r="G7" s="301">
        <v>0</v>
      </c>
    </row>
    <row r="8" spans="1:7">
      <c r="B8" s="21" t="s">
        <v>2987</v>
      </c>
      <c r="C8" s="306" t="s">
        <v>3026</v>
      </c>
      <c r="D8" s="299">
        <v>4762.25</v>
      </c>
      <c r="E8" s="299">
        <v>37869.32</v>
      </c>
      <c r="F8" s="299">
        <v>33107.07</v>
      </c>
      <c r="G8" s="301">
        <v>0</v>
      </c>
    </row>
    <row r="9" spans="1:7">
      <c r="B9" s="21" t="s">
        <v>3027</v>
      </c>
      <c r="C9" s="306" t="s">
        <v>3028</v>
      </c>
      <c r="D9" s="299">
        <v>204734.13</v>
      </c>
      <c r="E9" s="299">
        <v>0</v>
      </c>
      <c r="F9" s="299">
        <v>0</v>
      </c>
      <c r="G9" s="301">
        <v>204734.13</v>
      </c>
    </row>
    <row r="10" spans="1:7">
      <c r="A10" s="10"/>
      <c r="B10" s="21" t="s">
        <v>1188</v>
      </c>
      <c r="C10" s="306" t="s">
        <v>3029</v>
      </c>
      <c r="D10" s="299">
        <v>48561.97</v>
      </c>
      <c r="E10" s="299">
        <v>0</v>
      </c>
      <c r="F10" s="299">
        <v>0</v>
      </c>
      <c r="G10" s="301">
        <v>48561.97</v>
      </c>
    </row>
    <row r="11" spans="1:7">
      <c r="A11" s="10"/>
      <c r="B11" s="21" t="s">
        <v>2998</v>
      </c>
      <c r="C11" s="306" t="s">
        <v>3030</v>
      </c>
      <c r="D11" s="299">
        <v>130777485.26000002</v>
      </c>
      <c r="E11" s="299">
        <v>0</v>
      </c>
      <c r="F11" s="299">
        <v>0</v>
      </c>
      <c r="G11" s="301">
        <v>130777485.26000002</v>
      </c>
    </row>
    <row r="12" spans="1:7">
      <c r="B12" s="21" t="s">
        <v>2998</v>
      </c>
      <c r="C12" s="306" t="s">
        <v>3031</v>
      </c>
      <c r="D12" s="299">
        <v>6271650.0300000003</v>
      </c>
      <c r="E12" s="299">
        <v>0</v>
      </c>
      <c r="F12" s="299">
        <v>0</v>
      </c>
      <c r="G12" s="301">
        <v>6271650.0300000003</v>
      </c>
    </row>
    <row r="13" spans="1:7">
      <c r="B13" s="21" t="s">
        <v>2995</v>
      </c>
      <c r="C13" s="306" t="s">
        <v>3032</v>
      </c>
      <c r="D13" s="299">
        <v>169.22</v>
      </c>
      <c r="E13" s="299">
        <v>0</v>
      </c>
      <c r="F13" s="299">
        <v>0</v>
      </c>
      <c r="G13" s="301">
        <v>169.22</v>
      </c>
    </row>
    <row r="14" spans="1:7">
      <c r="B14" s="856" t="s">
        <v>93</v>
      </c>
      <c r="C14" s="857"/>
      <c r="D14" s="302">
        <v>137762777.78</v>
      </c>
      <c r="E14" s="302">
        <v>502945.35000000003</v>
      </c>
      <c r="F14" s="302">
        <v>33180.639999999999</v>
      </c>
      <c r="G14" s="309">
        <v>137302939.5</v>
      </c>
    </row>
    <row r="15" spans="1:7" ht="73.5" customHeight="1">
      <c r="B15" s="763" t="s">
        <v>5782</v>
      </c>
      <c r="C15" s="763"/>
      <c r="D15" s="763"/>
      <c r="E15" s="763"/>
      <c r="F15" s="763"/>
      <c r="G15" s="763"/>
    </row>
    <row r="16" spans="1:7"/>
  </sheetData>
  <mergeCells count="3">
    <mergeCell ref="B14:C14"/>
    <mergeCell ref="B15:G15"/>
    <mergeCell ref="B3:G3"/>
  </mergeCells>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622AF-D6CC-42F0-94FF-9B2A9DC77174}">
  <sheetPr>
    <tabColor rgb="FF0035BA"/>
  </sheetPr>
  <dimension ref="A1:I9"/>
  <sheetViews>
    <sheetView showGridLines="0" workbookViewId="0">
      <selection activeCell="E8" sqref="E8"/>
    </sheetView>
  </sheetViews>
  <sheetFormatPr baseColWidth="10" defaultColWidth="0" defaultRowHeight="15" zeroHeight="1"/>
  <cols>
    <col min="1" max="1" width="9.1640625" customWidth="1"/>
    <col min="2" max="2" width="37.83203125" customWidth="1"/>
    <col min="3" max="4" width="13.1640625" customWidth="1"/>
    <col min="5" max="5" width="64.83203125" customWidth="1"/>
    <col min="6" max="9" width="0" hidden="1" customWidth="1"/>
    <col min="10" max="16384" width="9.1640625" hidden="1"/>
  </cols>
  <sheetData>
    <row r="1" spans="1:6" ht="100" customHeight="1">
      <c r="A1" s="20" t="s">
        <v>50</v>
      </c>
    </row>
    <row r="2" spans="1:6" ht="16">
      <c r="A2" s="9"/>
      <c r="B2" s="9" t="s">
        <v>5783</v>
      </c>
      <c r="C2" s="9"/>
      <c r="D2" s="9"/>
    </row>
    <row r="3" spans="1:6">
      <c r="A3" s="10"/>
      <c r="B3" s="801" t="s">
        <v>3033</v>
      </c>
      <c r="C3" s="801"/>
      <c r="D3" s="801"/>
      <c r="E3" s="10"/>
      <c r="F3" s="10"/>
    </row>
    <row r="4" spans="1:6" ht="26">
      <c r="B4" s="118" t="s">
        <v>3034</v>
      </c>
      <c r="C4" s="118" t="s">
        <v>3035</v>
      </c>
      <c r="D4" s="307" t="s">
        <v>3036</v>
      </c>
    </row>
    <row r="5" spans="1:6">
      <c r="B5" s="21" t="s">
        <v>3037</v>
      </c>
      <c r="C5" s="646">
        <v>0</v>
      </c>
      <c r="D5" s="311">
        <v>75</v>
      </c>
    </row>
    <row r="6" spans="1:6">
      <c r="B6" s="21" t="s">
        <v>3038</v>
      </c>
      <c r="C6" s="310">
        <v>2.4632257234505586</v>
      </c>
      <c r="D6" s="311" t="s">
        <v>137</v>
      </c>
    </row>
    <row r="7" spans="1:6">
      <c r="B7" s="21" t="s">
        <v>3039</v>
      </c>
      <c r="C7" s="310">
        <v>0.19273635943710934</v>
      </c>
      <c r="D7" s="311" t="s">
        <v>137</v>
      </c>
    </row>
    <row r="8" spans="1:6" ht="50.25" customHeight="1">
      <c r="B8" s="763" t="s">
        <v>5784</v>
      </c>
      <c r="C8" s="763"/>
      <c r="D8" s="763"/>
    </row>
    <row r="9" spans="1:6"/>
  </sheetData>
  <mergeCells count="2">
    <mergeCell ref="B8:D8"/>
    <mergeCell ref="B3:D3"/>
  </mergeCells>
  <pageMargins left="0.7" right="0.7" top="0.75" bottom="0.75" header="0.3" footer="0.3"/>
  <drawing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C9631-2A0F-4570-AFF2-AA9EEC3E8F4E}">
  <sheetPr>
    <tabColor rgb="FF0035BA"/>
  </sheetPr>
  <dimension ref="A1:I25"/>
  <sheetViews>
    <sheetView showGridLines="0" workbookViewId="0">
      <selection activeCell="B3" sqref="B3:E3"/>
    </sheetView>
  </sheetViews>
  <sheetFormatPr baseColWidth="10" defaultColWidth="0" defaultRowHeight="15" zeroHeight="1"/>
  <cols>
    <col min="1" max="1" width="9.1640625" customWidth="1"/>
    <col min="2" max="2" width="39.5" customWidth="1"/>
    <col min="3" max="5" width="9.83203125" customWidth="1"/>
    <col min="6" max="6" width="67.5" customWidth="1"/>
    <col min="7" max="9" width="0" hidden="1" customWidth="1"/>
    <col min="10" max="16384" width="9.1640625" hidden="1"/>
  </cols>
  <sheetData>
    <row r="1" spans="1:6" ht="100" customHeight="1">
      <c r="A1" s="20" t="s">
        <v>50</v>
      </c>
    </row>
    <row r="2" spans="1:6" ht="16">
      <c r="A2" s="9"/>
      <c r="B2" s="9" t="s">
        <v>5785</v>
      </c>
      <c r="C2" s="9"/>
      <c r="D2" s="9"/>
    </row>
    <row r="3" spans="1:6">
      <c r="A3" s="10"/>
      <c r="B3" s="790" t="s">
        <v>1019</v>
      </c>
      <c r="C3" s="790"/>
      <c r="D3" s="790"/>
      <c r="E3" s="790"/>
      <c r="F3" s="10"/>
    </row>
    <row r="4" spans="1:6" ht="20" customHeight="1">
      <c r="B4" s="11"/>
      <c r="C4" s="274">
        <v>44531</v>
      </c>
      <c r="D4" s="274">
        <v>44896</v>
      </c>
      <c r="E4" s="274">
        <v>45262</v>
      </c>
    </row>
    <row r="5" spans="1:6">
      <c r="B5" s="43" t="s">
        <v>2923</v>
      </c>
      <c r="C5" s="38">
        <v>9306</v>
      </c>
      <c r="D5" s="38">
        <v>6980</v>
      </c>
      <c r="E5" s="38">
        <v>5674</v>
      </c>
    </row>
    <row r="6" spans="1:6">
      <c r="B6" s="43" t="s">
        <v>2924</v>
      </c>
      <c r="C6" s="38">
        <v>0</v>
      </c>
      <c r="D6" s="38">
        <v>0</v>
      </c>
      <c r="E6" s="38">
        <v>0</v>
      </c>
    </row>
    <row r="7" spans="1:6">
      <c r="B7" s="43" t="s">
        <v>2925</v>
      </c>
      <c r="C7" s="38">
        <v>0</v>
      </c>
      <c r="D7" s="38">
        <v>0</v>
      </c>
      <c r="E7" s="38">
        <v>155</v>
      </c>
    </row>
    <row r="8" spans="1:6">
      <c r="B8" s="43" t="s">
        <v>2926</v>
      </c>
      <c r="C8" s="38">
        <v>3</v>
      </c>
      <c r="D8" s="38">
        <v>4</v>
      </c>
      <c r="E8" s="38">
        <v>7</v>
      </c>
    </row>
    <row r="9" spans="1:6">
      <c r="B9" s="43" t="s">
        <v>2927</v>
      </c>
      <c r="C9" s="38">
        <v>52</v>
      </c>
      <c r="D9" s="38">
        <v>105</v>
      </c>
      <c r="E9" s="38">
        <v>188</v>
      </c>
    </row>
    <row r="10" spans="1:6">
      <c r="B10" s="43" t="s">
        <v>2928</v>
      </c>
      <c r="C10" s="38">
        <v>1</v>
      </c>
      <c r="D10" s="38">
        <v>0</v>
      </c>
      <c r="E10" s="38">
        <v>0</v>
      </c>
    </row>
    <row r="11" spans="1:6">
      <c r="B11" s="43" t="s">
        <v>2929</v>
      </c>
      <c r="C11" s="38">
        <v>0</v>
      </c>
      <c r="D11" s="38">
        <v>0</v>
      </c>
      <c r="E11" s="38">
        <v>0</v>
      </c>
    </row>
    <row r="12" spans="1:6">
      <c r="B12" s="43" t="s">
        <v>2930</v>
      </c>
      <c r="C12" s="38">
        <v>228</v>
      </c>
      <c r="D12" s="38">
        <v>114</v>
      </c>
      <c r="E12" s="38">
        <v>2</v>
      </c>
    </row>
    <row r="13" spans="1:6">
      <c r="B13" s="43" t="s">
        <v>2931</v>
      </c>
      <c r="C13" s="38">
        <v>4</v>
      </c>
      <c r="D13" s="38">
        <v>1</v>
      </c>
      <c r="E13" s="38">
        <v>25</v>
      </c>
    </row>
    <row r="14" spans="1:6">
      <c r="B14" s="43" t="s">
        <v>2932</v>
      </c>
      <c r="C14" s="38">
        <v>0</v>
      </c>
      <c r="D14" s="38">
        <v>0</v>
      </c>
      <c r="E14" s="38">
        <v>0</v>
      </c>
    </row>
    <row r="15" spans="1:6">
      <c r="B15" s="43" t="s">
        <v>2930</v>
      </c>
      <c r="C15" s="38">
        <v>1</v>
      </c>
      <c r="D15" s="38">
        <v>1</v>
      </c>
      <c r="E15" s="38">
        <v>259</v>
      </c>
    </row>
    <row r="16" spans="1:6">
      <c r="B16" s="43" t="s">
        <v>2931</v>
      </c>
      <c r="C16" s="38">
        <v>123</v>
      </c>
      <c r="D16" s="38">
        <v>4</v>
      </c>
      <c r="E16" s="38">
        <v>38</v>
      </c>
    </row>
    <row r="17" spans="2:5">
      <c r="B17" s="43" t="s">
        <v>2933</v>
      </c>
      <c r="C17" s="38">
        <v>0</v>
      </c>
      <c r="D17" s="38">
        <v>0</v>
      </c>
      <c r="E17" s="38">
        <v>0</v>
      </c>
    </row>
    <row r="18" spans="2:5">
      <c r="B18" s="43" t="s">
        <v>2934</v>
      </c>
      <c r="C18" s="38">
        <v>51</v>
      </c>
      <c r="D18" s="38">
        <v>4</v>
      </c>
      <c r="E18" s="38">
        <v>15</v>
      </c>
    </row>
    <row r="19" spans="2:5">
      <c r="B19" s="43" t="s">
        <v>2935</v>
      </c>
      <c r="C19" s="38">
        <v>17</v>
      </c>
      <c r="D19" s="38">
        <v>27</v>
      </c>
      <c r="E19" s="38">
        <v>41</v>
      </c>
    </row>
    <row r="20" spans="2:5">
      <c r="B20" s="43" t="s">
        <v>2936</v>
      </c>
      <c r="C20" s="38">
        <v>0</v>
      </c>
      <c r="D20" s="38">
        <v>0</v>
      </c>
      <c r="E20" s="38">
        <v>0</v>
      </c>
    </row>
    <row r="21" spans="2:5">
      <c r="B21" s="43" t="s">
        <v>2937</v>
      </c>
      <c r="C21" s="38">
        <v>3</v>
      </c>
      <c r="D21" s="38">
        <v>2</v>
      </c>
      <c r="E21" s="38">
        <v>2</v>
      </c>
    </row>
    <row r="22" spans="2:5">
      <c r="B22" s="43" t="s">
        <v>2938</v>
      </c>
      <c r="C22" s="38">
        <v>1</v>
      </c>
      <c r="D22" s="38">
        <v>1</v>
      </c>
      <c r="E22" s="38">
        <v>1</v>
      </c>
    </row>
    <row r="23" spans="2:5">
      <c r="B23" s="13" t="s">
        <v>93</v>
      </c>
      <c r="C23" s="14">
        <v>9790</v>
      </c>
      <c r="D23" s="14">
        <v>7243</v>
      </c>
      <c r="E23" s="14">
        <v>6407</v>
      </c>
    </row>
    <row r="24" spans="2:5">
      <c r="B24" s="41" t="s">
        <v>2807</v>
      </c>
      <c r="C24" s="41"/>
      <c r="D24" s="41"/>
      <c r="E24" s="41"/>
    </row>
    <row r="25" spans="2:5"/>
  </sheetData>
  <mergeCells count="1">
    <mergeCell ref="B3:E3"/>
  </mergeCells>
  <pageMargins left="0.7" right="0.7" top="0.75" bottom="0.75" header="0.3" footer="0.3"/>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41D5-DB36-48FB-BFFE-B17C57E13DC3}">
  <sheetPr codeName="Folha96">
    <tabColor rgb="FF0035BA"/>
  </sheetPr>
  <dimension ref="A1:I21"/>
  <sheetViews>
    <sheetView showGridLines="0" workbookViewId="0">
      <selection activeCell="B2" sqref="B2:E2"/>
    </sheetView>
  </sheetViews>
  <sheetFormatPr baseColWidth="10" defaultColWidth="0" defaultRowHeight="14.5" customHeight="1" zeroHeight="1"/>
  <cols>
    <col min="1" max="1" width="9.1640625" customWidth="1"/>
    <col min="2" max="2" width="14.1640625" customWidth="1"/>
    <col min="3" max="5" width="17.6640625" customWidth="1"/>
    <col min="6" max="6" width="62.33203125" customWidth="1"/>
    <col min="7" max="7" width="9.83203125" hidden="1" customWidth="1"/>
    <col min="8" max="8" width="7.5" hidden="1" customWidth="1"/>
    <col min="9" max="9" width="24.83203125" hidden="1" customWidth="1"/>
    <col min="10" max="16384" width="9.1640625" hidden="1"/>
  </cols>
  <sheetData>
    <row r="1" spans="1:6" ht="100" customHeight="1">
      <c r="A1" s="20" t="s">
        <v>50</v>
      </c>
    </row>
    <row r="2" spans="1:6" ht="42" customHeight="1">
      <c r="A2" s="9"/>
      <c r="B2" s="781" t="s">
        <v>5786</v>
      </c>
      <c r="C2" s="781"/>
      <c r="D2" s="781"/>
      <c r="E2" s="781"/>
      <c r="F2" s="57"/>
    </row>
    <row r="3" spans="1:6" ht="15">
      <c r="A3" s="10"/>
      <c r="B3" s="790" t="s">
        <v>1019</v>
      </c>
      <c r="C3" s="790"/>
      <c r="D3" s="790"/>
      <c r="E3" s="790"/>
      <c r="F3" s="10"/>
    </row>
    <row r="4" spans="1:6" ht="40" customHeight="1">
      <c r="B4" s="11" t="s">
        <v>2939</v>
      </c>
      <c r="C4" s="11" t="s">
        <v>2940</v>
      </c>
      <c r="D4" s="11" t="s">
        <v>2941</v>
      </c>
      <c r="E4" s="11" t="s">
        <v>93</v>
      </c>
    </row>
    <row r="5" spans="1:6" ht="15">
      <c r="B5" s="275">
        <v>44531</v>
      </c>
      <c r="C5" s="38">
        <v>11553</v>
      </c>
      <c r="D5" s="38">
        <v>18103.638044429998</v>
      </c>
      <c r="E5" s="276">
        <v>29656.638044429998</v>
      </c>
    </row>
    <row r="6" spans="1:6" ht="15">
      <c r="B6" s="275">
        <v>44896</v>
      </c>
      <c r="C6" s="38">
        <v>11185</v>
      </c>
      <c r="D6" s="38">
        <v>21612</v>
      </c>
      <c r="E6" s="276">
        <v>32797</v>
      </c>
    </row>
    <row r="7" spans="1:6" ht="15">
      <c r="B7" s="275">
        <v>45261</v>
      </c>
      <c r="C7" s="38">
        <v>6065</v>
      </c>
      <c r="D7" s="38">
        <v>29931</v>
      </c>
      <c r="E7" s="276">
        <v>35996</v>
      </c>
    </row>
    <row r="8" spans="1:6" ht="15">
      <c r="B8" s="41" t="s">
        <v>2807</v>
      </c>
      <c r="C8" s="41"/>
      <c r="D8" s="41"/>
      <c r="E8" s="41"/>
    </row>
    <row r="9" spans="1:6" ht="15"/>
    <row r="10" spans="1:6" ht="15" hidden="1"/>
    <row r="11" spans="1:6" ht="15" hidden="1"/>
    <row r="12" spans="1:6" ht="15" hidden="1"/>
    <row r="13" spans="1:6" ht="15" hidden="1"/>
    <row r="14" spans="1:6" ht="15" hidden="1"/>
    <row r="15" spans="1:6" ht="15" hidden="1"/>
    <row r="16" spans="1:6" ht="15" hidden="1"/>
    <row r="17" spans="1:1" ht="15" hidden="1"/>
    <row r="18" spans="1:1" ht="15" hidden="1"/>
    <row r="19" spans="1:1" ht="15" hidden="1">
      <c r="A19" s="10"/>
    </row>
    <row r="20" spans="1:1" ht="15" hidden="1">
      <c r="A20" s="10"/>
    </row>
    <row r="21" spans="1:1" ht="15" hidden="1"/>
  </sheetData>
  <mergeCells count="2">
    <mergeCell ref="B3:E3"/>
    <mergeCell ref="B2:E2"/>
  </mergeCells>
  <pageMargins left="0.7" right="0.7" top="0.75" bottom="0.75" header="0.3" footer="0.3"/>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1E9E-7530-4093-8A72-76B7BC3F2E1C}">
  <sheetPr codeName="Folha232">
    <tabColor rgb="FF0035BA"/>
  </sheetPr>
  <dimension ref="A1:Q19"/>
  <sheetViews>
    <sheetView showGridLines="0" workbookViewId="0">
      <selection activeCell="B3" sqref="B3:P3"/>
    </sheetView>
  </sheetViews>
  <sheetFormatPr baseColWidth="10" defaultColWidth="0" defaultRowHeight="15" zeroHeight="1"/>
  <cols>
    <col min="1" max="1" width="8.6640625" customWidth="1"/>
    <col min="2" max="2" width="34.5" customWidth="1"/>
    <col min="3" max="16" width="8.5" customWidth="1"/>
    <col min="17" max="17" width="8.6640625" customWidth="1"/>
    <col min="18" max="16384" width="8.6640625" hidden="1"/>
  </cols>
  <sheetData>
    <row r="1" spans="1:16" ht="100" customHeight="1">
      <c r="A1" s="20" t="s">
        <v>50</v>
      </c>
    </row>
    <row r="2" spans="1:16" ht="16">
      <c r="A2" s="9"/>
      <c r="B2" s="9" t="s">
        <v>5787</v>
      </c>
      <c r="C2" s="9"/>
      <c r="D2" s="9"/>
    </row>
    <row r="3" spans="1:16" ht="16">
      <c r="A3" s="9"/>
      <c r="B3" s="790" t="s">
        <v>1019</v>
      </c>
      <c r="C3" s="790"/>
      <c r="D3" s="790"/>
      <c r="E3" s="790"/>
      <c r="F3" s="790"/>
      <c r="G3" s="790"/>
      <c r="H3" s="790"/>
      <c r="I3" s="790"/>
      <c r="J3" s="790"/>
      <c r="K3" s="790"/>
      <c r="L3" s="790"/>
      <c r="M3" s="790"/>
      <c r="N3" s="790"/>
      <c r="O3" s="790"/>
      <c r="P3" s="790"/>
    </row>
    <row r="4" spans="1:16">
      <c r="A4" s="10"/>
      <c r="B4" s="797" t="s">
        <v>5122</v>
      </c>
      <c r="C4" s="87">
        <v>2011</v>
      </c>
      <c r="D4" s="87">
        <v>2012</v>
      </c>
      <c r="E4" s="87">
        <v>2013</v>
      </c>
      <c r="F4" s="87">
        <v>2014</v>
      </c>
      <c r="G4" s="87">
        <v>2015</v>
      </c>
      <c r="H4" s="87">
        <v>2016</v>
      </c>
      <c r="I4" s="87">
        <v>2017</v>
      </c>
      <c r="J4" s="87">
        <v>2018</v>
      </c>
      <c r="K4" s="87">
        <v>2019</v>
      </c>
      <c r="L4" s="87">
        <v>2020</v>
      </c>
      <c r="M4" s="87">
        <v>2021</v>
      </c>
      <c r="N4" s="87">
        <v>2022</v>
      </c>
      <c r="O4" s="87">
        <v>2023</v>
      </c>
      <c r="P4" s="87" t="s">
        <v>335</v>
      </c>
    </row>
    <row r="5" spans="1:16" ht="26">
      <c r="B5" s="797" t="s">
        <v>5123</v>
      </c>
      <c r="C5" s="292" t="s">
        <v>338</v>
      </c>
      <c r="D5" s="292" t="s">
        <v>339</v>
      </c>
      <c r="E5" s="292" t="s">
        <v>4365</v>
      </c>
      <c r="F5" s="292" t="s">
        <v>2970</v>
      </c>
      <c r="G5" s="292" t="s">
        <v>342</v>
      </c>
      <c r="H5" s="292" t="s">
        <v>2971</v>
      </c>
      <c r="I5" s="292" t="s">
        <v>2972</v>
      </c>
      <c r="J5" s="292" t="s">
        <v>2973</v>
      </c>
      <c r="K5" s="292" t="s">
        <v>5124</v>
      </c>
      <c r="L5" s="292" t="s">
        <v>5125</v>
      </c>
      <c r="M5" s="292" t="s">
        <v>4894</v>
      </c>
      <c r="N5" s="292" t="s">
        <v>4895</v>
      </c>
      <c r="O5" s="292" t="s">
        <v>4896</v>
      </c>
      <c r="P5" s="292" t="s">
        <v>5126</v>
      </c>
    </row>
    <row r="6" spans="1:16">
      <c r="B6" s="21" t="s">
        <v>3116</v>
      </c>
      <c r="C6" s="35"/>
      <c r="D6" s="35"/>
      <c r="E6" s="35"/>
      <c r="F6" s="35"/>
      <c r="G6" s="35"/>
      <c r="H6" s="35"/>
      <c r="I6" s="35"/>
      <c r="J6" s="35"/>
      <c r="K6" s="35"/>
      <c r="L6" s="35"/>
      <c r="M6" s="35"/>
      <c r="N6" s="35"/>
      <c r="O6" s="35"/>
      <c r="P6" s="35"/>
    </row>
    <row r="7" spans="1:16">
      <c r="B7" s="148" t="s">
        <v>5127</v>
      </c>
      <c r="C7" s="44">
        <v>161.60708599</v>
      </c>
      <c r="D7" s="44">
        <v>57.864738830000007</v>
      </c>
      <c r="E7" s="44">
        <v>29.663141569999993</v>
      </c>
      <c r="F7" s="44">
        <v>22.88682429</v>
      </c>
      <c r="G7" s="44">
        <v>14.603618469999999</v>
      </c>
      <c r="H7" s="44">
        <v>17.151294140000001</v>
      </c>
      <c r="I7" s="44">
        <v>16.25020919</v>
      </c>
      <c r="J7" s="44">
        <v>17.726760210000002</v>
      </c>
      <c r="K7" s="44">
        <v>22.163324790000004</v>
      </c>
      <c r="L7" s="44">
        <v>25.67171226</v>
      </c>
      <c r="M7" s="44">
        <v>28.476196530000003</v>
      </c>
      <c r="N7" s="44">
        <v>41.651904420000001</v>
      </c>
      <c r="O7" s="44">
        <v>70.884140510000009</v>
      </c>
      <c r="P7" s="44">
        <v>29.232236090000008</v>
      </c>
    </row>
    <row r="8" spans="1:16">
      <c r="B8" s="148" t="s">
        <v>5128</v>
      </c>
      <c r="C8" s="44">
        <v>214.47276070999999</v>
      </c>
      <c r="D8" s="44">
        <v>23.455247879999995</v>
      </c>
      <c r="E8" s="44">
        <v>10.43672082</v>
      </c>
      <c r="F8" s="44">
        <v>6.6310615799999928</v>
      </c>
      <c r="G8" s="44">
        <v>4.0052428800000044</v>
      </c>
      <c r="H8" s="44">
        <v>5.9235343799999995</v>
      </c>
      <c r="I8" s="44">
        <v>6.6270624500000004</v>
      </c>
      <c r="J8" s="44">
        <v>1.9596699799999959</v>
      </c>
      <c r="K8" s="44">
        <v>3.0799789600000032</v>
      </c>
      <c r="L8" s="44">
        <v>3.1808233700000001</v>
      </c>
      <c r="M8" s="44">
        <v>2.7758071000000006</v>
      </c>
      <c r="N8" s="44">
        <v>1.279003549999997</v>
      </c>
      <c r="O8" s="44">
        <v>50.356786720000017</v>
      </c>
      <c r="P8" s="44">
        <v>49.077783170000018</v>
      </c>
    </row>
    <row r="9" spans="1:16">
      <c r="B9" s="148" t="s">
        <v>5129</v>
      </c>
      <c r="C9" s="44">
        <v>1616.0706044699998</v>
      </c>
      <c r="D9" s="44">
        <v>714.27829172999998</v>
      </c>
      <c r="E9" s="44">
        <v>610.98639982999998</v>
      </c>
      <c r="F9" s="44">
        <v>553.56168558000002</v>
      </c>
      <c r="G9" s="44">
        <v>451.43567488999986</v>
      </c>
      <c r="H9" s="44">
        <v>544.31790093999996</v>
      </c>
      <c r="I9" s="44">
        <v>837.14379330999986</v>
      </c>
      <c r="J9" s="44">
        <v>483.82156031999995</v>
      </c>
      <c r="K9" s="44">
        <v>256.36049676000005</v>
      </c>
      <c r="L9" s="44">
        <v>147.45352394999998</v>
      </c>
      <c r="M9" s="44">
        <v>107.16077557000001</v>
      </c>
      <c r="N9" s="44">
        <v>17.58651351</v>
      </c>
      <c r="O9" s="44">
        <v>90.275915590000025</v>
      </c>
      <c r="P9" s="44">
        <v>72.689402080000022</v>
      </c>
    </row>
    <row r="10" spans="1:16">
      <c r="B10" s="148" t="s">
        <v>5130</v>
      </c>
      <c r="C10" s="44">
        <v>58.430429420000003</v>
      </c>
      <c r="D10" s="44">
        <v>28.661689679999999</v>
      </c>
      <c r="E10" s="44">
        <v>102.21884179999999</v>
      </c>
      <c r="F10" s="44">
        <v>2.7431411500000005</v>
      </c>
      <c r="G10" s="44">
        <v>14.502893139999998</v>
      </c>
      <c r="H10" s="44">
        <v>12.927678369999999</v>
      </c>
      <c r="I10" s="44">
        <v>12.077885999999999</v>
      </c>
      <c r="J10" s="44">
        <v>12.131687789999999</v>
      </c>
      <c r="K10" s="44">
        <v>31.033907240000129</v>
      </c>
      <c r="L10" s="44">
        <v>24.852727259999991</v>
      </c>
      <c r="M10" s="44">
        <v>12.762309</v>
      </c>
      <c r="N10" s="44">
        <v>11.491455910000003</v>
      </c>
      <c r="O10" s="44">
        <v>16.598336139999997</v>
      </c>
      <c r="P10" s="44">
        <v>5.1068802299999945</v>
      </c>
    </row>
    <row r="11" spans="1:16">
      <c r="B11" s="148" t="s">
        <v>4455</v>
      </c>
      <c r="C11" s="44">
        <v>1647.6507008799997</v>
      </c>
      <c r="D11" s="44">
        <v>1273.7768104100001</v>
      </c>
      <c r="E11" s="44">
        <v>670.70338053</v>
      </c>
      <c r="F11" s="44">
        <v>460.64722304999998</v>
      </c>
      <c r="G11" s="44">
        <v>259.33349819</v>
      </c>
      <c r="H11" s="44">
        <v>161.57163903999998</v>
      </c>
      <c r="I11" s="44">
        <v>109.10007896999998</v>
      </c>
      <c r="J11" s="44">
        <v>95.87257833000001</v>
      </c>
      <c r="K11" s="44">
        <v>59.330757210000009</v>
      </c>
      <c r="L11" s="44">
        <v>26.563270449999994</v>
      </c>
      <c r="M11" s="44">
        <v>27.635349809999994</v>
      </c>
      <c r="N11" s="44">
        <v>29.897547979999995</v>
      </c>
      <c r="O11" s="44">
        <v>33.531645650000002</v>
      </c>
      <c r="P11" s="44">
        <v>3.6340976700000063</v>
      </c>
    </row>
    <row r="12" spans="1:16">
      <c r="B12" s="148" t="s">
        <v>4461</v>
      </c>
      <c r="C12" s="44">
        <v>1128.9310312800001</v>
      </c>
      <c r="D12" s="44">
        <v>938.28198001999999</v>
      </c>
      <c r="E12" s="44">
        <v>522.94509414000004</v>
      </c>
      <c r="F12" s="44">
        <v>515.97526945000004</v>
      </c>
      <c r="G12" s="44">
        <v>194.16828093000001</v>
      </c>
      <c r="H12" s="44">
        <v>120.02480271999998</v>
      </c>
      <c r="I12" s="44">
        <v>97.631761819999994</v>
      </c>
      <c r="J12" s="44">
        <v>100.15081768000002</v>
      </c>
      <c r="K12" s="44">
        <v>71.531713189999991</v>
      </c>
      <c r="L12" s="44">
        <v>120.61361893</v>
      </c>
      <c r="M12" s="44">
        <v>92.089793939999993</v>
      </c>
      <c r="N12" s="44">
        <v>130.03044052000001</v>
      </c>
      <c r="O12" s="44">
        <v>194.3790216900006</v>
      </c>
      <c r="P12" s="44">
        <v>64.348581170000585</v>
      </c>
    </row>
    <row r="13" spans="1:16">
      <c r="B13" s="580" t="s">
        <v>5131</v>
      </c>
      <c r="C13" s="35">
        <v>4827.1626127499994</v>
      </c>
      <c r="D13" s="35">
        <v>3036.31875855</v>
      </c>
      <c r="E13" s="35">
        <v>1946.9535786900001</v>
      </c>
      <c r="F13" s="35">
        <v>1562.4452051000001</v>
      </c>
      <c r="G13" s="35">
        <v>938.04920849999985</v>
      </c>
      <c r="H13" s="35">
        <v>861.91684958999986</v>
      </c>
      <c r="I13" s="35">
        <v>1078.83079174</v>
      </c>
      <c r="J13" s="35">
        <v>711.66307430999996</v>
      </c>
      <c r="K13" s="35">
        <v>443.50017815000018</v>
      </c>
      <c r="L13" s="35">
        <v>348.33567621999998</v>
      </c>
      <c r="M13" s="35">
        <v>270.90023194999998</v>
      </c>
      <c r="N13" s="35">
        <v>231.93686589000001</v>
      </c>
      <c r="O13" s="35">
        <v>456.02584630000069</v>
      </c>
      <c r="P13" s="35">
        <v>224.08898041000069</v>
      </c>
    </row>
    <row r="14" spans="1:16">
      <c r="B14" s="580" t="s">
        <v>739</v>
      </c>
      <c r="C14" s="35">
        <v>4703.6876045099998</v>
      </c>
      <c r="D14" s="35">
        <v>2958.5244024799999</v>
      </c>
      <c r="E14" s="35">
        <v>1911.3830303100001</v>
      </c>
      <c r="F14" s="35">
        <v>1538.4429253800001</v>
      </c>
      <c r="G14" s="35">
        <v>919.77474753999968</v>
      </c>
      <c r="H14" s="35">
        <v>850.53252497000005</v>
      </c>
      <c r="I14" s="35">
        <v>1073.5017812699998</v>
      </c>
      <c r="J14" s="35">
        <v>707.55182712999999</v>
      </c>
      <c r="K14" s="35">
        <v>440.98016804000019</v>
      </c>
      <c r="L14" s="35">
        <v>346.83734908999998</v>
      </c>
      <c r="M14" s="35">
        <v>268.82445581999997</v>
      </c>
      <c r="N14" s="35">
        <v>227.38894197000002</v>
      </c>
      <c r="O14" s="35">
        <v>452.36357931000066</v>
      </c>
      <c r="P14" s="35">
        <v>224.97463734000064</v>
      </c>
    </row>
    <row r="15" spans="1:16">
      <c r="B15" s="21" t="s">
        <v>5132</v>
      </c>
      <c r="C15" s="35"/>
      <c r="D15" s="35"/>
      <c r="E15" s="35"/>
      <c r="F15" s="35"/>
      <c r="G15" s="35"/>
      <c r="H15" s="35"/>
      <c r="I15" s="35"/>
      <c r="J15" s="35"/>
      <c r="K15" s="35"/>
      <c r="L15" s="35"/>
      <c r="M15" s="35"/>
      <c r="N15" s="35"/>
      <c r="O15" s="35"/>
      <c r="P15" s="35"/>
    </row>
    <row r="16" spans="1:16">
      <c r="B16" s="148" t="s">
        <v>5133</v>
      </c>
      <c r="C16" s="44">
        <v>20.38754922</v>
      </c>
      <c r="D16" s="44">
        <v>33.17365444</v>
      </c>
      <c r="E16" s="44">
        <v>1.4185949558000002</v>
      </c>
      <c r="F16" s="44">
        <v>0.80117042000000005</v>
      </c>
      <c r="G16" s="44">
        <v>0.95084027000000015</v>
      </c>
      <c r="H16" s="44">
        <v>3.0645121999999998</v>
      </c>
      <c r="I16" s="44">
        <v>0.89982134000000014</v>
      </c>
      <c r="J16" s="44">
        <v>0.44664529000000003</v>
      </c>
      <c r="K16" s="44">
        <v>0.44664529000000003</v>
      </c>
      <c r="L16" s="44">
        <v>0.44664529000000003</v>
      </c>
      <c r="M16" s="44">
        <v>0.44664529000000003</v>
      </c>
      <c r="N16" s="44">
        <v>0.44664529000000003</v>
      </c>
      <c r="O16" s="44">
        <v>0.44664529000000003</v>
      </c>
      <c r="P16" s="44">
        <v>0</v>
      </c>
    </row>
    <row r="17" spans="2:16">
      <c r="B17" s="581" t="s">
        <v>5134</v>
      </c>
      <c r="C17" s="582">
        <v>4724.0751537300002</v>
      </c>
      <c r="D17" s="582">
        <v>2991.69805692</v>
      </c>
      <c r="E17" s="582">
        <v>1912.8742970258004</v>
      </c>
      <c r="F17" s="582">
        <v>1539.2440958</v>
      </c>
      <c r="G17" s="582">
        <v>920.72558780999964</v>
      </c>
      <c r="H17" s="582">
        <v>853.59703717000002</v>
      </c>
      <c r="I17" s="582">
        <v>1074.4016026099998</v>
      </c>
      <c r="J17" s="582">
        <v>707.99847241999998</v>
      </c>
      <c r="K17" s="582">
        <v>441.42681333000019</v>
      </c>
      <c r="L17" s="582">
        <v>347.28399437999997</v>
      </c>
      <c r="M17" s="582">
        <v>269.27110110999996</v>
      </c>
      <c r="N17" s="582">
        <v>227.83558726000001</v>
      </c>
      <c r="O17" s="582">
        <v>452.81022460000065</v>
      </c>
      <c r="P17" s="582">
        <v>224.97463734000064</v>
      </c>
    </row>
    <row r="18" spans="2:16" ht="78" customHeight="1">
      <c r="B18" s="763" t="s">
        <v>5788</v>
      </c>
      <c r="C18" s="763"/>
      <c r="D18" s="763"/>
      <c r="E18" s="763"/>
      <c r="F18" s="763"/>
      <c r="G18" s="763"/>
      <c r="H18" s="763"/>
      <c r="I18" s="763"/>
      <c r="J18" s="763"/>
      <c r="K18" s="763"/>
      <c r="L18" s="763"/>
      <c r="M18" s="763"/>
      <c r="N18" s="763"/>
      <c r="O18" s="763"/>
      <c r="P18" s="763"/>
    </row>
    <row r="19" spans="2:16"/>
  </sheetData>
  <mergeCells count="3">
    <mergeCell ref="B4:B5"/>
    <mergeCell ref="B18:P18"/>
    <mergeCell ref="B3:P3"/>
  </mergeCells>
  <pageMargins left="0.7" right="0.7" top="0.75" bottom="0.75" header="0.3" footer="0.3"/>
  <ignoredErrors>
    <ignoredError sqref="C5:P5" numberStoredAsText="1"/>
  </ignoredErrors>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7B293-5785-4C8E-AAA0-EBF5ED12DBA5}">
  <sheetPr codeName="Folha233">
    <tabColor rgb="FF0035BA"/>
  </sheetPr>
  <dimension ref="A1:V12"/>
  <sheetViews>
    <sheetView showGridLines="0" workbookViewId="0">
      <selection activeCell="V11" sqref="V11"/>
    </sheetView>
  </sheetViews>
  <sheetFormatPr baseColWidth="10" defaultColWidth="0" defaultRowHeight="15" zeroHeight="1"/>
  <cols>
    <col min="1" max="1" width="8.6640625" customWidth="1"/>
    <col min="2" max="2" width="26.6640625" customWidth="1"/>
    <col min="3" max="3" width="7" customWidth="1"/>
    <col min="4" max="4" width="5.83203125" bestFit="1" customWidth="1"/>
    <col min="5" max="21" width="6" customWidth="1"/>
    <col min="22" max="22" width="8.6640625" customWidth="1"/>
    <col min="23" max="16384" width="8.6640625" hidden="1"/>
  </cols>
  <sheetData>
    <row r="1" spans="1:21" ht="100" customHeight="1">
      <c r="A1" s="20" t="s">
        <v>50</v>
      </c>
    </row>
    <row r="2" spans="1:21" ht="16">
      <c r="A2" s="9"/>
      <c r="B2" s="9" t="s">
        <v>5789</v>
      </c>
      <c r="C2" s="9"/>
      <c r="D2" s="9"/>
    </row>
    <row r="3" spans="1:21" ht="20" customHeight="1">
      <c r="A3" s="10"/>
      <c r="B3" s="797" t="s">
        <v>5135</v>
      </c>
      <c r="C3" s="797" t="s">
        <v>2968</v>
      </c>
      <c r="D3" s="797"/>
      <c r="E3" s="791" t="s">
        <v>5136</v>
      </c>
      <c r="F3" s="792"/>
      <c r="G3" s="792"/>
      <c r="H3" s="792"/>
      <c r="I3" s="792"/>
      <c r="J3" s="792"/>
      <c r="K3" s="792"/>
      <c r="L3" s="792"/>
      <c r="M3" s="792"/>
      <c r="N3" s="792"/>
      <c r="O3" s="792"/>
      <c r="P3" s="792"/>
      <c r="Q3" s="792"/>
      <c r="R3" s="792"/>
      <c r="S3" s="792"/>
      <c r="T3" s="792"/>
      <c r="U3" s="793"/>
    </row>
    <row r="4" spans="1:21" ht="20" customHeight="1">
      <c r="B4" s="797"/>
      <c r="C4" s="797">
        <v>2023</v>
      </c>
      <c r="D4" s="797"/>
      <c r="E4" s="11">
        <v>2007</v>
      </c>
      <c r="F4" s="11">
        <v>2008</v>
      </c>
      <c r="G4" s="11">
        <v>2009</v>
      </c>
      <c r="H4" s="11">
        <v>2010</v>
      </c>
      <c r="I4" s="11">
        <v>2011</v>
      </c>
      <c r="J4" s="11">
        <v>2012</v>
      </c>
      <c r="K4" s="11">
        <v>2013</v>
      </c>
      <c r="L4" s="11">
        <v>2014</v>
      </c>
      <c r="M4" s="11">
        <v>2015</v>
      </c>
      <c r="N4" s="11">
        <v>2016</v>
      </c>
      <c r="O4" s="11">
        <v>2017</v>
      </c>
      <c r="P4" s="11">
        <v>2018</v>
      </c>
      <c r="Q4" s="11">
        <v>2019</v>
      </c>
      <c r="R4" s="11">
        <v>2020</v>
      </c>
      <c r="S4" s="11">
        <v>2021</v>
      </c>
      <c r="T4" s="11">
        <v>2022</v>
      </c>
      <c r="U4" s="11">
        <v>2023</v>
      </c>
    </row>
    <row r="5" spans="1:21">
      <c r="B5" s="43" t="s">
        <v>2967</v>
      </c>
      <c r="C5" s="38">
        <v>349</v>
      </c>
      <c r="D5" s="39">
        <v>0.50143678160919536</v>
      </c>
      <c r="E5" s="38">
        <v>49.0618339580721</v>
      </c>
      <c r="F5" s="38">
        <v>51.432139987476766</v>
      </c>
      <c r="G5" s="38">
        <v>43.271226222333652</v>
      </c>
      <c r="H5" s="38">
        <v>48.460738302892359</v>
      </c>
      <c r="I5" s="38">
        <v>65.151863001407506</v>
      </c>
      <c r="J5" s="38">
        <v>47.193895319803566</v>
      </c>
      <c r="K5" s="38">
        <v>27.017218816413209</v>
      </c>
      <c r="L5" s="38">
        <v>22.797089142377303</v>
      </c>
      <c r="M5" s="38">
        <v>22.332779346338146</v>
      </c>
      <c r="N5" s="38">
        <v>26.675362220741999</v>
      </c>
      <c r="O5" s="38">
        <v>25.990662730287369</v>
      </c>
      <c r="P5" s="38">
        <v>23.505331159522413</v>
      </c>
      <c r="Q5" s="38">
        <v>27.588834133692444</v>
      </c>
      <c r="R5" s="38">
        <v>28.423223737500972</v>
      </c>
      <c r="S5" s="38">
        <v>24.648330104877182</v>
      </c>
      <c r="T5" s="38">
        <v>27.667085320232321</v>
      </c>
      <c r="U5" s="38">
        <v>23.840388544383671</v>
      </c>
    </row>
    <row r="6" spans="1:21">
      <c r="B6" s="43" t="s">
        <v>4461</v>
      </c>
      <c r="C6" s="38">
        <v>2</v>
      </c>
      <c r="D6" s="39">
        <v>2.8735632183908046E-3</v>
      </c>
      <c r="E6" s="38">
        <v>188.82199058858447</v>
      </c>
      <c r="F6" s="38">
        <v>126.22932735221364</v>
      </c>
      <c r="G6" s="38">
        <v>127.09111293658397</v>
      </c>
      <c r="H6" s="38">
        <v>173.77517495619159</v>
      </c>
      <c r="I6" s="38">
        <v>534.67856002728479</v>
      </c>
      <c r="J6" s="38">
        <v>1097.5674626204118</v>
      </c>
      <c r="K6" s="38">
        <v>743.2920549955694</v>
      </c>
      <c r="L6" s="38">
        <v>204.68795877767525</v>
      </c>
      <c r="M6" s="38">
        <v>227.46552747361508</v>
      </c>
      <c r="N6" s="38">
        <v>170.99825773489331</v>
      </c>
      <c r="O6" s="38">
        <v>102.22970454195064</v>
      </c>
      <c r="P6" s="38">
        <v>90.5728103412834</v>
      </c>
      <c r="Q6" s="38">
        <v>101.2039548562652</v>
      </c>
      <c r="R6" s="38">
        <v>107.91220864180994</v>
      </c>
      <c r="S6" s="38">
        <v>85.987371587638563</v>
      </c>
      <c r="T6" s="38">
        <v>84.340301207119197</v>
      </c>
      <c r="U6" s="38">
        <v>106.67424867955417</v>
      </c>
    </row>
    <row r="7" spans="1:21">
      <c r="B7" s="43" t="s">
        <v>5137</v>
      </c>
      <c r="C7" s="38">
        <v>274</v>
      </c>
      <c r="D7" s="39">
        <v>0.39367816091954022</v>
      </c>
      <c r="E7" s="38">
        <v>95.652335426463267</v>
      </c>
      <c r="F7" s="38">
        <v>77.330690615010127</v>
      </c>
      <c r="G7" s="38">
        <v>86.772855595281882</v>
      </c>
      <c r="H7" s="38">
        <v>99.502551401800091</v>
      </c>
      <c r="I7" s="38">
        <v>112.15832440444359</v>
      </c>
      <c r="J7" s="38">
        <v>128.41247853233256</v>
      </c>
      <c r="K7" s="38">
        <v>89.46114273135079</v>
      </c>
      <c r="L7" s="38">
        <v>54.449532543084864</v>
      </c>
      <c r="M7" s="38">
        <v>50.256202883582418</v>
      </c>
      <c r="N7" s="38">
        <v>40.255944396177981</v>
      </c>
      <c r="O7" s="38">
        <v>30.634398744916663</v>
      </c>
      <c r="P7" s="38">
        <v>27.872073602397698</v>
      </c>
      <c r="Q7" s="38">
        <v>21.963539646968385</v>
      </c>
      <c r="R7" s="38">
        <v>7.4088122115496757</v>
      </c>
      <c r="S7" s="38">
        <v>24.149856983061884</v>
      </c>
      <c r="T7" s="38">
        <v>19.65789336747131</v>
      </c>
      <c r="U7" s="38">
        <v>16.856621842484937</v>
      </c>
    </row>
    <row r="8" spans="1:21">
      <c r="B8" s="43" t="s">
        <v>5138</v>
      </c>
      <c r="C8" s="38">
        <v>71</v>
      </c>
      <c r="D8" s="39">
        <v>0.10201149425287356</v>
      </c>
      <c r="E8" s="38">
        <v>117.80216284753739</v>
      </c>
      <c r="F8" s="38">
        <v>98.041072253603843</v>
      </c>
      <c r="G8" s="38">
        <v>81.645311418123569</v>
      </c>
      <c r="H8" s="38">
        <v>120.31265177345597</v>
      </c>
      <c r="I8" s="38">
        <v>163.45740269303295</v>
      </c>
      <c r="J8" s="38">
        <v>170.82608858929856</v>
      </c>
      <c r="K8" s="38">
        <v>175.19587456641537</v>
      </c>
      <c r="L8" s="38">
        <v>158.03855143744272</v>
      </c>
      <c r="M8" s="38">
        <v>119.58852416554549</v>
      </c>
      <c r="N8" s="38">
        <v>111.42746561631678</v>
      </c>
      <c r="O8" s="38">
        <v>139.55315214739366</v>
      </c>
      <c r="P8" s="38">
        <v>122.18672767730639</v>
      </c>
      <c r="Q8" s="38">
        <v>111.20799957533004</v>
      </c>
      <c r="R8" s="38">
        <v>90.171946986582043</v>
      </c>
      <c r="S8" s="38">
        <v>98.962291776100557</v>
      </c>
      <c r="T8" s="38">
        <v>101.72366089298696</v>
      </c>
      <c r="U8" s="38">
        <v>71.404182505665332</v>
      </c>
    </row>
    <row r="9" spans="1:21">
      <c r="B9" s="349" t="s">
        <v>5139</v>
      </c>
      <c r="C9" s="276">
        <v>696</v>
      </c>
      <c r="D9" s="583">
        <v>1</v>
      </c>
      <c r="E9" s="276">
        <v>88.490515271429416</v>
      </c>
      <c r="F9" s="276">
        <v>75.847042130602091</v>
      </c>
      <c r="G9" s="276">
        <v>71.167261103813999</v>
      </c>
      <c r="H9" s="276">
        <v>91.11728022411971</v>
      </c>
      <c r="I9" s="276">
        <v>132.16033781682285</v>
      </c>
      <c r="J9" s="276">
        <v>142.02550318192499</v>
      </c>
      <c r="K9" s="276">
        <v>110.01320137336937</v>
      </c>
      <c r="L9" s="276">
        <v>76.458576580846611</v>
      </c>
      <c r="M9" s="276">
        <v>67.95060541731236</v>
      </c>
      <c r="N9" s="276">
        <v>64.014572699424278</v>
      </c>
      <c r="O9" s="276">
        <v>63.640749804988303</v>
      </c>
      <c r="P9" s="276">
        <v>57.30535953403075</v>
      </c>
      <c r="Q9" s="276">
        <v>53.070695470190174</v>
      </c>
      <c r="R9" s="276">
        <v>25.637651073812926</v>
      </c>
      <c r="S9" s="276">
        <v>48.616323423245284</v>
      </c>
      <c r="T9" s="276">
        <v>47.590143857433695</v>
      </c>
      <c r="U9" s="276">
        <v>41.932659015042319</v>
      </c>
    </row>
    <row r="10" spans="1:21">
      <c r="B10" s="584" t="s">
        <v>5140</v>
      </c>
      <c r="C10" s="585">
        <v>55</v>
      </c>
      <c r="D10" s="586">
        <v>7.9022988505747127E-2</v>
      </c>
      <c r="E10" s="585">
        <v>128.72416565268409</v>
      </c>
      <c r="F10" s="585">
        <v>111.57907421182887</v>
      </c>
      <c r="G10" s="585">
        <v>87.807486895968452</v>
      </c>
      <c r="H10" s="585">
        <v>131.90904609148788</v>
      </c>
      <c r="I10" s="585">
        <v>179.65179116087077</v>
      </c>
      <c r="J10" s="585">
        <v>176.89587185319112</v>
      </c>
      <c r="K10" s="585">
        <v>141.56790500601048</v>
      </c>
      <c r="L10" s="585">
        <v>127.03596613488308</v>
      </c>
      <c r="M10" s="585">
        <v>105.25173694717041</v>
      </c>
      <c r="N10" s="585">
        <v>123.74173976602121</v>
      </c>
      <c r="O10" s="585">
        <v>140.13883831969696</v>
      </c>
      <c r="P10" s="585">
        <v>124.44016658241154</v>
      </c>
      <c r="Q10" s="585">
        <v>113.39331820149926</v>
      </c>
      <c r="R10" s="585">
        <v>95.297038932515846</v>
      </c>
      <c r="S10" s="585">
        <v>102.11026332577795</v>
      </c>
      <c r="T10" s="585">
        <v>108.30620539525295</v>
      </c>
      <c r="U10" s="585">
        <v>96.083426797355926</v>
      </c>
    </row>
    <row r="11" spans="1:21" ht="72.75" customHeight="1">
      <c r="B11" s="763" t="s">
        <v>5790</v>
      </c>
      <c r="C11" s="763"/>
      <c r="D11" s="763"/>
      <c r="E11" s="763"/>
      <c r="F11" s="763"/>
      <c r="G11" s="763"/>
      <c r="H11" s="763"/>
      <c r="I11" s="763"/>
      <c r="J11" s="763"/>
      <c r="K11" s="763"/>
      <c r="L11" s="763"/>
      <c r="M11" s="763"/>
      <c r="N11" s="763"/>
      <c r="O11" s="763"/>
      <c r="P11" s="763"/>
      <c r="Q11" s="763"/>
      <c r="R11" s="763"/>
      <c r="S11" s="763"/>
      <c r="T11" s="763"/>
      <c r="U11" s="763"/>
    </row>
    <row r="12" spans="1:21"/>
  </sheetData>
  <mergeCells count="5">
    <mergeCell ref="B3:B4"/>
    <mergeCell ref="C3:D3"/>
    <mergeCell ref="E3:U3"/>
    <mergeCell ref="C4:D4"/>
    <mergeCell ref="B11:U11"/>
  </mergeCells>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76BDB-BB29-4A39-84A7-68ECF9BD0CA4}">
  <sheetPr codeName="Folha234">
    <tabColor rgb="FF0035BA"/>
  </sheetPr>
  <dimension ref="A1:G24"/>
  <sheetViews>
    <sheetView showGridLines="0" workbookViewId="0">
      <selection activeCell="G10" sqref="G10"/>
    </sheetView>
  </sheetViews>
  <sheetFormatPr baseColWidth="10" defaultColWidth="0" defaultRowHeight="15" zeroHeight="1"/>
  <cols>
    <col min="1" max="1" width="8.6640625" customWidth="1"/>
    <col min="2" max="2" width="11.5" customWidth="1"/>
    <col min="3" max="4" width="8.6640625" customWidth="1"/>
    <col min="5" max="5" width="15.83203125" customWidth="1"/>
    <col min="6" max="6" width="14.5" customWidth="1"/>
    <col min="7" max="7" width="59.5" customWidth="1"/>
    <col min="8" max="16384" width="8.6640625" hidden="1"/>
  </cols>
  <sheetData>
    <row r="1" spans="1:7" ht="100" customHeight="1">
      <c r="A1" s="20" t="s">
        <v>50</v>
      </c>
    </row>
    <row r="2" spans="1:7" ht="44.25" customHeight="1">
      <c r="A2" s="9"/>
      <c r="B2" s="859" t="s">
        <v>5791</v>
      </c>
      <c r="C2" s="859"/>
      <c r="D2" s="859"/>
      <c r="E2" s="859"/>
      <c r="F2" s="859"/>
      <c r="G2" s="57"/>
    </row>
    <row r="3" spans="1:7" ht="20" customHeight="1">
      <c r="A3" s="10"/>
      <c r="B3" s="797" t="s">
        <v>2974</v>
      </c>
      <c r="C3" s="11" t="s">
        <v>5141</v>
      </c>
      <c r="D3" s="11" t="s">
        <v>5142</v>
      </c>
      <c r="E3" s="797" t="s">
        <v>5143</v>
      </c>
      <c r="F3" s="797" t="s">
        <v>5144</v>
      </c>
    </row>
    <row r="4" spans="1:7" ht="20" customHeight="1">
      <c r="B4" s="797"/>
      <c r="C4" s="797" t="s">
        <v>5145</v>
      </c>
      <c r="D4" s="797"/>
      <c r="E4" s="797"/>
      <c r="F4" s="797"/>
    </row>
    <row r="5" spans="1:7">
      <c r="B5" s="43" t="s">
        <v>2978</v>
      </c>
      <c r="C5" s="38">
        <v>5.1166853914521804</v>
      </c>
      <c r="D5" s="38">
        <v>7.7376447830177222</v>
      </c>
      <c r="E5" s="38" t="s">
        <v>5146</v>
      </c>
      <c r="F5" s="587" t="s">
        <v>5147</v>
      </c>
    </row>
    <row r="6" spans="1:7">
      <c r="B6" s="43" t="s">
        <v>148</v>
      </c>
      <c r="C6" s="38">
        <v>1.5113923733072145</v>
      </c>
      <c r="D6" s="38">
        <v>1.4615431300542097</v>
      </c>
      <c r="E6" s="38" t="s">
        <v>5146</v>
      </c>
      <c r="F6" s="587" t="s">
        <v>5147</v>
      </c>
    </row>
    <row r="7" spans="1:7">
      <c r="B7" s="43" t="s">
        <v>142</v>
      </c>
      <c r="C7" s="38">
        <v>14.256662609732883</v>
      </c>
      <c r="D7" s="38">
        <v>17.496677284470703</v>
      </c>
      <c r="E7" s="38" t="s">
        <v>5146</v>
      </c>
      <c r="F7" s="587" t="s">
        <v>5147</v>
      </c>
    </row>
    <row r="8" spans="1:7">
      <c r="B8" s="43" t="s">
        <v>128</v>
      </c>
      <c r="C8" s="38">
        <v>14.691182943719845</v>
      </c>
      <c r="D8" s="38">
        <v>20.057219932112798</v>
      </c>
      <c r="E8" s="38" t="s">
        <v>5146</v>
      </c>
      <c r="F8" s="587" t="s">
        <v>5147</v>
      </c>
    </row>
    <row r="9" spans="1:7">
      <c r="B9" s="43" t="s">
        <v>116</v>
      </c>
      <c r="C9" s="38">
        <v>13.561910793398644</v>
      </c>
      <c r="D9" s="38">
        <v>12.874371138080559</v>
      </c>
      <c r="E9" s="38" t="s">
        <v>5146</v>
      </c>
      <c r="F9" s="587" t="s">
        <v>5147</v>
      </c>
    </row>
    <row r="10" spans="1:7">
      <c r="B10" s="43" t="s">
        <v>139</v>
      </c>
      <c r="C10" s="38">
        <v>12.107827905743564</v>
      </c>
      <c r="D10" s="38">
        <v>14.810672745961547</v>
      </c>
      <c r="E10" s="38" t="s">
        <v>5146</v>
      </c>
      <c r="F10" s="587" t="s">
        <v>5147</v>
      </c>
    </row>
    <row r="11" spans="1:7">
      <c r="B11" s="43" t="s">
        <v>135</v>
      </c>
      <c r="C11" s="38">
        <v>1.9811655264461898</v>
      </c>
      <c r="D11" s="38">
        <v>2.2238647926918356</v>
      </c>
      <c r="E11" s="38" t="s">
        <v>5146</v>
      </c>
      <c r="F11" s="587" t="s">
        <v>5147</v>
      </c>
    </row>
    <row r="12" spans="1:7">
      <c r="B12" s="43" t="s">
        <v>133</v>
      </c>
      <c r="C12" s="38">
        <v>5.1469991087443825</v>
      </c>
      <c r="D12" s="38">
        <v>12.622809355070386</v>
      </c>
      <c r="E12" s="38" t="s">
        <v>5146</v>
      </c>
      <c r="F12" s="587" t="s">
        <v>5147</v>
      </c>
    </row>
    <row r="13" spans="1:7">
      <c r="B13" s="43" t="s">
        <v>125</v>
      </c>
      <c r="C13" s="38">
        <v>79.450302328438084</v>
      </c>
      <c r="D13" s="38">
        <v>85.480891154860458</v>
      </c>
      <c r="E13" s="38" t="s">
        <v>5148</v>
      </c>
      <c r="F13" s="587" t="s">
        <v>5149</v>
      </c>
    </row>
    <row r="14" spans="1:7">
      <c r="B14" s="43" t="s">
        <v>127</v>
      </c>
      <c r="C14" s="38">
        <v>13.302596035287593</v>
      </c>
      <c r="D14" s="38">
        <v>11.393091688534897</v>
      </c>
      <c r="E14" s="38" t="s">
        <v>5146</v>
      </c>
      <c r="F14" s="587" t="s">
        <v>5147</v>
      </c>
    </row>
    <row r="15" spans="1:7">
      <c r="B15" s="43" t="s">
        <v>2979</v>
      </c>
      <c r="C15" s="38">
        <v>4.7158083793211087</v>
      </c>
      <c r="D15" s="38">
        <v>2.9068038875201361</v>
      </c>
      <c r="E15" s="38" t="s">
        <v>5146</v>
      </c>
      <c r="F15" s="587" t="s">
        <v>5147</v>
      </c>
    </row>
    <row r="16" spans="1:7">
      <c r="B16" s="43" t="s">
        <v>147</v>
      </c>
      <c r="C16" s="38">
        <v>4.585312212453311</v>
      </c>
      <c r="D16" s="38">
        <v>4.6587673095192459</v>
      </c>
      <c r="E16" s="38" t="s">
        <v>5146</v>
      </c>
      <c r="F16" s="587" t="s">
        <v>5147</v>
      </c>
    </row>
    <row r="17" spans="2:6">
      <c r="B17" s="43" t="s">
        <v>145</v>
      </c>
      <c r="C17" s="38">
        <v>105.4551284444003</v>
      </c>
      <c r="D17" s="38">
        <v>96.274823389919206</v>
      </c>
      <c r="E17" s="38" t="s">
        <v>5150</v>
      </c>
      <c r="F17" s="587" t="s">
        <v>5149</v>
      </c>
    </row>
    <row r="18" spans="2:6">
      <c r="B18" s="43" t="s">
        <v>120</v>
      </c>
      <c r="C18" s="38">
        <v>19.556294498650558</v>
      </c>
      <c r="D18" s="38">
        <v>14.102947580742613</v>
      </c>
      <c r="E18" s="38" t="s">
        <v>5146</v>
      </c>
      <c r="F18" s="587" t="s">
        <v>5147</v>
      </c>
    </row>
    <row r="19" spans="2:6">
      <c r="B19" s="43" t="s">
        <v>136</v>
      </c>
      <c r="C19" s="38">
        <v>13.462145754944087</v>
      </c>
      <c r="D19" s="38">
        <v>39.106607003875602</v>
      </c>
      <c r="E19" s="38" t="s">
        <v>5146</v>
      </c>
      <c r="F19" s="587" t="s">
        <v>5151</v>
      </c>
    </row>
    <row r="20" spans="2:6">
      <c r="B20" s="43" t="s">
        <v>2980</v>
      </c>
      <c r="C20" s="38">
        <v>9.1014912842814404</v>
      </c>
      <c r="D20" s="38">
        <v>10.067596823678626</v>
      </c>
      <c r="E20" s="38" t="s">
        <v>5146</v>
      </c>
      <c r="F20" s="587" t="s">
        <v>5147</v>
      </c>
    </row>
    <row r="21" spans="2:6">
      <c r="B21" s="43" t="s">
        <v>126</v>
      </c>
      <c r="C21" s="38">
        <v>1.525827628133877</v>
      </c>
      <c r="D21" s="38">
        <v>2.1344231345879732</v>
      </c>
      <c r="E21" s="38" t="s">
        <v>5146</v>
      </c>
      <c r="F21" s="587" t="s">
        <v>5147</v>
      </c>
    </row>
    <row r="22" spans="2:6">
      <c r="B22" s="584" t="s">
        <v>119</v>
      </c>
      <c r="C22" s="585">
        <v>87.938213444960397</v>
      </c>
      <c r="D22" s="585">
        <v>101.83648565715261</v>
      </c>
      <c r="E22" s="585" t="s">
        <v>5152</v>
      </c>
      <c r="F22" s="588" t="s">
        <v>5149</v>
      </c>
    </row>
    <row r="23" spans="2:6" ht="255" customHeight="1">
      <c r="B23" s="763" t="s">
        <v>5792</v>
      </c>
      <c r="C23" s="763"/>
      <c r="D23" s="763"/>
      <c r="E23" s="763"/>
      <c r="F23" s="763"/>
    </row>
    <row r="24" spans="2:6"/>
  </sheetData>
  <mergeCells count="6">
    <mergeCell ref="B23:F23"/>
    <mergeCell ref="B2:F2"/>
    <mergeCell ref="B3:B4"/>
    <mergeCell ref="E3:E4"/>
    <mergeCell ref="F3:F4"/>
    <mergeCell ref="C4:D4"/>
  </mergeCells>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A5E5-25D9-4EA9-B6D8-A5130E111013}">
  <sheetPr codeName="Folha235">
    <tabColor rgb="FF0035BA"/>
  </sheetPr>
  <dimension ref="A1:G58"/>
  <sheetViews>
    <sheetView showGridLines="0" workbookViewId="0">
      <selection activeCell="G57" sqref="G57"/>
    </sheetView>
  </sheetViews>
  <sheetFormatPr baseColWidth="10" defaultColWidth="0" defaultRowHeight="15" zeroHeight="1"/>
  <cols>
    <col min="1" max="1" width="8.6640625" customWidth="1"/>
    <col min="2" max="2" width="8.83203125" customWidth="1"/>
    <col min="3" max="3" width="63" customWidth="1"/>
    <col min="4" max="6" width="9.5" customWidth="1"/>
    <col min="7" max="7" width="31.33203125" customWidth="1"/>
    <col min="8" max="16384" width="8.6640625" hidden="1"/>
  </cols>
  <sheetData>
    <row r="1" spans="1:6" ht="100" customHeight="1">
      <c r="A1" s="20" t="s">
        <v>50</v>
      </c>
    </row>
    <row r="2" spans="1:6" ht="16">
      <c r="A2" s="9"/>
      <c r="B2" s="9" t="s">
        <v>5793</v>
      </c>
      <c r="C2" s="9"/>
      <c r="D2" s="9"/>
    </row>
    <row r="3" spans="1:6" ht="20" customHeight="1">
      <c r="A3" s="10"/>
      <c r="B3" s="797" t="s">
        <v>2974</v>
      </c>
      <c r="C3" s="797" t="s">
        <v>2223</v>
      </c>
      <c r="D3" s="797" t="s">
        <v>5153</v>
      </c>
      <c r="E3" s="797"/>
      <c r="F3" s="797"/>
    </row>
    <row r="4" spans="1:6" ht="20" customHeight="1">
      <c r="B4" s="797"/>
      <c r="C4" s="797"/>
      <c r="D4" s="11">
        <v>2021</v>
      </c>
      <c r="E4" s="11">
        <v>2022</v>
      </c>
      <c r="F4" s="11">
        <v>2023</v>
      </c>
    </row>
    <row r="5" spans="1:6">
      <c r="B5" s="43" t="s">
        <v>125</v>
      </c>
      <c r="C5" s="43" t="s">
        <v>5154</v>
      </c>
      <c r="D5" s="38">
        <v>720.60552182768765</v>
      </c>
      <c r="E5" s="38">
        <v>731.15104653089077</v>
      </c>
      <c r="F5" s="38">
        <v>698.69341248618298</v>
      </c>
    </row>
    <row r="6" spans="1:6">
      <c r="B6" s="43" t="s">
        <v>119</v>
      </c>
      <c r="C6" s="43" t="s">
        <v>5155</v>
      </c>
      <c r="D6" s="38">
        <v>232.67032300459036</v>
      </c>
      <c r="E6" s="38">
        <v>123.32849695589367</v>
      </c>
      <c r="F6" s="38">
        <v>237.23606139976457</v>
      </c>
    </row>
    <row r="7" spans="1:6">
      <c r="B7" s="43" t="s">
        <v>145</v>
      </c>
      <c r="C7" s="43" t="s">
        <v>5156</v>
      </c>
      <c r="D7" s="38">
        <v>270.577219437471</v>
      </c>
      <c r="E7" s="38">
        <v>267</v>
      </c>
      <c r="F7" s="38">
        <v>230.39413057196001</v>
      </c>
    </row>
    <row r="8" spans="1:6">
      <c r="B8" s="43" t="s">
        <v>145</v>
      </c>
      <c r="C8" s="43" t="s">
        <v>5157</v>
      </c>
      <c r="D8" s="38">
        <v>186.19878123581299</v>
      </c>
      <c r="E8" s="38">
        <v>197</v>
      </c>
      <c r="F8" s="38">
        <v>224.375235805497</v>
      </c>
    </row>
    <row r="9" spans="1:6">
      <c r="B9" s="43" t="s">
        <v>145</v>
      </c>
      <c r="C9" s="43" t="s">
        <v>5158</v>
      </c>
      <c r="D9" s="38">
        <v>187.92951432186399</v>
      </c>
      <c r="E9" s="38">
        <v>185</v>
      </c>
      <c r="F9" s="38">
        <v>214.77922758180301</v>
      </c>
    </row>
    <row r="10" spans="1:6">
      <c r="B10" s="43" t="s">
        <v>145</v>
      </c>
      <c r="C10" s="43" t="s">
        <v>5159</v>
      </c>
      <c r="D10" s="38">
        <v>217.58322154910201</v>
      </c>
      <c r="E10" s="38">
        <v>200</v>
      </c>
      <c r="F10" s="38">
        <v>193.37294106585401</v>
      </c>
    </row>
    <row r="11" spans="1:6">
      <c r="B11" s="43" t="s">
        <v>145</v>
      </c>
      <c r="C11" s="43" t="s">
        <v>5160</v>
      </c>
      <c r="D11" s="38">
        <v>179.31207388524899</v>
      </c>
      <c r="E11" s="38">
        <v>196</v>
      </c>
      <c r="F11" s="38">
        <v>183.18351983181401</v>
      </c>
    </row>
    <row r="12" spans="1:6">
      <c r="B12" s="43" t="s">
        <v>145</v>
      </c>
      <c r="C12" s="43" t="s">
        <v>5161</v>
      </c>
      <c r="D12" s="38">
        <v>237.05708343796601</v>
      </c>
      <c r="E12" s="38">
        <v>223</v>
      </c>
      <c r="F12" s="38">
        <v>182.785690342614</v>
      </c>
    </row>
    <row r="13" spans="1:6">
      <c r="B13" s="43" t="s">
        <v>145</v>
      </c>
      <c r="C13" s="43" t="s">
        <v>2675</v>
      </c>
      <c r="D13" s="38">
        <v>139.79838456624401</v>
      </c>
      <c r="E13" s="38">
        <v>165</v>
      </c>
      <c r="F13" s="38">
        <v>178.72152874090901</v>
      </c>
    </row>
    <row r="14" spans="1:6">
      <c r="B14" s="43" t="s">
        <v>145</v>
      </c>
      <c r="C14" s="43" t="s">
        <v>5162</v>
      </c>
      <c r="D14" s="38">
        <v>11.40954741871122</v>
      </c>
      <c r="E14" s="38">
        <v>60.933335249695254</v>
      </c>
      <c r="F14" s="38">
        <v>178.22306046966705</v>
      </c>
    </row>
    <row r="15" spans="1:6">
      <c r="B15" s="43" t="s">
        <v>145</v>
      </c>
      <c r="C15" s="43" t="s">
        <v>2674</v>
      </c>
      <c r="D15" s="38">
        <v>212.359041354205</v>
      </c>
      <c r="E15" s="38">
        <v>196</v>
      </c>
      <c r="F15" s="38">
        <v>170.5254017309</v>
      </c>
    </row>
    <row r="16" spans="1:6">
      <c r="B16" s="43" t="s">
        <v>145</v>
      </c>
      <c r="C16" s="43" t="s">
        <v>5163</v>
      </c>
      <c r="D16" s="38">
        <v>184.84927200551101</v>
      </c>
      <c r="E16" s="38">
        <v>205</v>
      </c>
      <c r="F16" s="38">
        <v>169.45349628144601</v>
      </c>
    </row>
    <row r="17" spans="2:6">
      <c r="B17" s="43" t="s">
        <v>145</v>
      </c>
      <c r="C17" s="43" t="s">
        <v>5164</v>
      </c>
      <c r="D17" s="38">
        <v>192.79996843856901</v>
      </c>
      <c r="E17" s="38">
        <v>179</v>
      </c>
      <c r="F17" s="38">
        <v>165.777448373353</v>
      </c>
    </row>
    <row r="18" spans="2:6">
      <c r="B18" s="43" t="s">
        <v>145</v>
      </c>
      <c r="C18" s="43" t="s">
        <v>2669</v>
      </c>
      <c r="D18" s="38">
        <v>203.79138766897699</v>
      </c>
      <c r="E18" s="38">
        <v>179</v>
      </c>
      <c r="F18" s="38">
        <v>163.80969240800701</v>
      </c>
    </row>
    <row r="19" spans="2:6">
      <c r="B19" s="43" t="s">
        <v>139</v>
      </c>
      <c r="C19" s="43" t="s">
        <v>5165</v>
      </c>
      <c r="D19" s="38">
        <v>304.71413649748763</v>
      </c>
      <c r="E19" s="38">
        <v>271.0262968545714</v>
      </c>
      <c r="F19" s="38">
        <v>163.16855884879993</v>
      </c>
    </row>
    <row r="20" spans="2:6">
      <c r="B20" s="43" t="s">
        <v>145</v>
      </c>
      <c r="C20" s="43" t="s">
        <v>5166</v>
      </c>
      <c r="D20" s="38">
        <v>169.87810385553101</v>
      </c>
      <c r="E20" s="38">
        <v>161</v>
      </c>
      <c r="F20" s="38">
        <v>159.13357669346101</v>
      </c>
    </row>
    <row r="21" spans="2:6">
      <c r="B21" s="43" t="s">
        <v>145</v>
      </c>
      <c r="C21" s="43" t="s">
        <v>5167</v>
      </c>
      <c r="D21" s="38">
        <v>222.59413969239799</v>
      </c>
      <c r="E21" s="38">
        <v>223</v>
      </c>
      <c r="F21" s="38">
        <v>158.041091831513</v>
      </c>
    </row>
    <row r="22" spans="2:6">
      <c r="B22" s="43" t="s">
        <v>145</v>
      </c>
      <c r="C22" s="43" t="s">
        <v>5168</v>
      </c>
      <c r="D22" s="38">
        <v>197.411171154079</v>
      </c>
      <c r="E22" s="38">
        <v>191</v>
      </c>
      <c r="F22" s="38">
        <v>155.856386041702</v>
      </c>
    </row>
    <row r="23" spans="2:6">
      <c r="B23" s="43" t="s">
        <v>145</v>
      </c>
      <c r="C23" s="43" t="s">
        <v>5169</v>
      </c>
      <c r="D23" s="38">
        <v>154.51603502286801</v>
      </c>
      <c r="E23" s="38">
        <v>159</v>
      </c>
      <c r="F23" s="38">
        <v>153.74989159139</v>
      </c>
    </row>
    <row r="24" spans="2:6">
      <c r="B24" s="43" t="s">
        <v>145</v>
      </c>
      <c r="C24" s="43" t="s">
        <v>5170</v>
      </c>
      <c r="D24" s="38">
        <v>157.28502516291201</v>
      </c>
      <c r="E24" s="38">
        <v>178</v>
      </c>
      <c r="F24" s="38">
        <v>151.97381983839199</v>
      </c>
    </row>
    <row r="25" spans="2:6">
      <c r="B25" s="43" t="s">
        <v>145</v>
      </c>
      <c r="C25" s="43" t="s">
        <v>5171</v>
      </c>
      <c r="D25" s="38">
        <v>167.829583915699</v>
      </c>
      <c r="E25" s="38">
        <v>172</v>
      </c>
      <c r="F25" s="38">
        <v>148.26177328349499</v>
      </c>
    </row>
    <row r="26" spans="2:6">
      <c r="B26" s="43" t="s">
        <v>145</v>
      </c>
      <c r="C26" s="43" t="s">
        <v>5172</v>
      </c>
      <c r="D26" s="38">
        <v>175.623953490677</v>
      </c>
      <c r="E26" s="38">
        <v>189</v>
      </c>
      <c r="F26" s="38">
        <v>148.15297570511501</v>
      </c>
    </row>
    <row r="27" spans="2:6">
      <c r="B27" s="43" t="s">
        <v>145</v>
      </c>
      <c r="C27" s="43" t="s">
        <v>5173</v>
      </c>
      <c r="D27" s="38">
        <v>183.76582995011199</v>
      </c>
      <c r="E27" s="38">
        <v>179.05867465840001</v>
      </c>
      <c r="F27" s="38">
        <v>146.32276645610099</v>
      </c>
    </row>
    <row r="28" spans="2:6">
      <c r="B28" s="43" t="s">
        <v>145</v>
      </c>
      <c r="C28" s="43" t="s">
        <v>5174</v>
      </c>
      <c r="D28" s="38">
        <v>196.588368891637</v>
      </c>
      <c r="E28" s="38">
        <v>226</v>
      </c>
      <c r="F28" s="38">
        <v>144.61379544347901</v>
      </c>
    </row>
    <row r="29" spans="2:6">
      <c r="B29" s="43" t="s">
        <v>145</v>
      </c>
      <c r="C29" s="43" t="s">
        <v>2673</v>
      </c>
      <c r="D29" s="38">
        <v>127.823197755777</v>
      </c>
      <c r="E29" s="38">
        <v>171</v>
      </c>
      <c r="F29" s="38">
        <v>138.53744379831301</v>
      </c>
    </row>
    <row r="30" spans="2:6">
      <c r="B30" s="43" t="s">
        <v>145</v>
      </c>
      <c r="C30" s="43" t="s">
        <v>2728</v>
      </c>
      <c r="D30" s="38">
        <v>164.425479731271</v>
      </c>
      <c r="E30" s="38">
        <v>168</v>
      </c>
      <c r="F30" s="38">
        <v>138.48611504429601</v>
      </c>
    </row>
    <row r="31" spans="2:6">
      <c r="B31" s="43" t="s">
        <v>145</v>
      </c>
      <c r="C31" s="43" t="s">
        <v>5175</v>
      </c>
      <c r="D31" s="38">
        <v>160.44735684934301</v>
      </c>
      <c r="E31" s="38">
        <v>146</v>
      </c>
      <c r="F31" s="38">
        <v>138.38720200876901</v>
      </c>
    </row>
    <row r="32" spans="2:6">
      <c r="B32" s="43" t="s">
        <v>145</v>
      </c>
      <c r="C32" s="43" t="s">
        <v>5176</v>
      </c>
      <c r="D32" s="38">
        <v>106.661519690283</v>
      </c>
      <c r="E32" s="38">
        <v>193</v>
      </c>
      <c r="F32" s="38">
        <v>135.07956927443001</v>
      </c>
    </row>
    <row r="33" spans="2:7">
      <c r="B33" s="43" t="s">
        <v>119</v>
      </c>
      <c r="C33" s="43" t="s">
        <v>5177</v>
      </c>
      <c r="D33" s="38">
        <v>125.1786742096812</v>
      </c>
      <c r="E33" s="38">
        <v>154.7863588530096</v>
      </c>
      <c r="F33" s="38">
        <v>132.13925813673552</v>
      </c>
    </row>
    <row r="34" spans="2:7">
      <c r="B34" s="43" t="s">
        <v>145</v>
      </c>
      <c r="C34" s="43" t="s">
        <v>2724</v>
      </c>
      <c r="D34" s="38">
        <v>190.71250998109301</v>
      </c>
      <c r="E34" s="38">
        <v>193</v>
      </c>
      <c r="F34" s="38">
        <v>129.285025166086</v>
      </c>
    </row>
    <row r="35" spans="2:7">
      <c r="B35" s="43" t="s">
        <v>145</v>
      </c>
      <c r="C35" s="43" t="s">
        <v>5178</v>
      </c>
      <c r="D35" s="38">
        <v>0</v>
      </c>
      <c r="E35" s="38">
        <v>0</v>
      </c>
      <c r="F35" s="38">
        <v>125.842391621218</v>
      </c>
    </row>
    <row r="36" spans="2:7">
      <c r="B36" s="43" t="s">
        <v>145</v>
      </c>
      <c r="C36" s="43" t="s">
        <v>5179</v>
      </c>
      <c r="D36" s="38">
        <v>121.40477713952799</v>
      </c>
      <c r="E36" s="38">
        <v>159</v>
      </c>
      <c r="F36" s="38">
        <v>125.21157036754801</v>
      </c>
    </row>
    <row r="37" spans="2:7">
      <c r="B37" s="43" t="s">
        <v>145</v>
      </c>
      <c r="C37" s="43" t="s">
        <v>2723</v>
      </c>
      <c r="D37" s="38">
        <v>211.35924578551999</v>
      </c>
      <c r="E37" s="38">
        <v>217</v>
      </c>
      <c r="F37" s="38">
        <v>122.977680053672</v>
      </c>
    </row>
    <row r="38" spans="2:7">
      <c r="B38" s="43" t="s">
        <v>145</v>
      </c>
      <c r="C38" s="43" t="s">
        <v>5180</v>
      </c>
      <c r="D38" s="38">
        <v>147.98617583210401</v>
      </c>
      <c r="E38" s="38">
        <v>159</v>
      </c>
      <c r="F38" s="38">
        <v>122.28227449495</v>
      </c>
    </row>
    <row r="39" spans="2:7">
      <c r="B39" s="43" t="s">
        <v>145</v>
      </c>
      <c r="C39" s="43" t="s">
        <v>5181</v>
      </c>
      <c r="D39" s="38">
        <v>155.96860474673201</v>
      </c>
      <c r="E39" s="38">
        <v>163</v>
      </c>
      <c r="F39" s="38">
        <v>121.199785699313</v>
      </c>
    </row>
    <row r="40" spans="2:7">
      <c r="B40" s="43" t="s">
        <v>145</v>
      </c>
      <c r="C40" s="43" t="s">
        <v>5182</v>
      </c>
      <c r="D40" s="38">
        <v>164.24812423994399</v>
      </c>
      <c r="E40" s="38">
        <v>176</v>
      </c>
      <c r="F40" s="38">
        <v>114.69745789044801</v>
      </c>
    </row>
    <row r="41" spans="2:7">
      <c r="B41" s="43" t="s">
        <v>145</v>
      </c>
      <c r="C41" s="43" t="s">
        <v>2722</v>
      </c>
      <c r="D41" s="38">
        <v>150.23977562228501</v>
      </c>
      <c r="E41" s="38">
        <v>169</v>
      </c>
      <c r="F41" s="38">
        <v>113.856706385444</v>
      </c>
    </row>
    <row r="42" spans="2:7">
      <c r="B42" s="43" t="s">
        <v>145</v>
      </c>
      <c r="C42" s="43" t="s">
        <v>5183</v>
      </c>
      <c r="D42" s="38">
        <v>127.85516973160099</v>
      </c>
      <c r="E42" s="38">
        <v>117</v>
      </c>
      <c r="F42" s="38">
        <v>111.183676414483</v>
      </c>
    </row>
    <row r="43" spans="2:7">
      <c r="B43" s="43" t="s">
        <v>145</v>
      </c>
      <c r="C43" s="43" t="s">
        <v>5184</v>
      </c>
      <c r="D43" s="38">
        <v>194.94624080182899</v>
      </c>
      <c r="E43" s="38">
        <v>134</v>
      </c>
      <c r="F43" s="38">
        <v>111.013103352111</v>
      </c>
    </row>
    <row r="44" spans="2:7">
      <c r="B44" s="43" t="s">
        <v>128</v>
      </c>
      <c r="C44" s="43" t="s">
        <v>5185</v>
      </c>
      <c r="D44" s="38">
        <v>288.24017712803055</v>
      </c>
      <c r="E44" s="38">
        <v>123.70118824314582</v>
      </c>
      <c r="F44" s="38">
        <v>109.99362158014242</v>
      </c>
    </row>
    <row r="45" spans="2:7">
      <c r="B45" s="43" t="s">
        <v>145</v>
      </c>
      <c r="C45" s="43" t="s">
        <v>5186</v>
      </c>
      <c r="D45" s="38">
        <v>183.58171997624501</v>
      </c>
      <c r="E45" s="38">
        <v>178</v>
      </c>
      <c r="F45" s="38">
        <v>108.46821527755399</v>
      </c>
    </row>
    <row r="46" spans="2:7">
      <c r="B46" s="43" t="s">
        <v>145</v>
      </c>
      <c r="C46" s="43" t="s">
        <v>2670</v>
      </c>
      <c r="D46" s="38">
        <v>184.079535773792</v>
      </c>
      <c r="E46" s="38">
        <v>164.97733709048299</v>
      </c>
      <c r="F46" s="38">
        <v>107.859543038008</v>
      </c>
    </row>
    <row r="47" spans="2:7">
      <c r="B47" s="43" t="s">
        <v>145</v>
      </c>
      <c r="C47" s="43" t="s">
        <v>5187</v>
      </c>
      <c r="D47" s="38">
        <v>138.615684489253</v>
      </c>
      <c r="E47" s="38">
        <v>140</v>
      </c>
      <c r="F47" s="38">
        <v>107.70708660924301</v>
      </c>
      <c r="G47" s="709"/>
    </row>
    <row r="48" spans="2:7">
      <c r="B48" s="43" t="s">
        <v>145</v>
      </c>
      <c r="C48" s="43" t="s">
        <v>5188</v>
      </c>
      <c r="D48" s="38">
        <v>120.66135661379349</v>
      </c>
      <c r="E48" s="38">
        <v>117.86961672881</v>
      </c>
      <c r="F48" s="38">
        <v>105.80303850814001</v>
      </c>
    </row>
    <row r="49" spans="2:6">
      <c r="B49" s="43" t="s">
        <v>2979</v>
      </c>
      <c r="C49" s="43" t="s">
        <v>5189</v>
      </c>
      <c r="D49" s="38">
        <v>20.91323907348967</v>
      </c>
      <c r="E49" s="38">
        <v>6.4636247178295836</v>
      </c>
      <c r="F49" s="38">
        <v>88.942610901159341</v>
      </c>
    </row>
    <row r="50" spans="2:6">
      <c r="B50" s="43" t="s">
        <v>145</v>
      </c>
      <c r="C50" s="43" t="s">
        <v>5190</v>
      </c>
      <c r="D50" s="38">
        <v>125.926908960539</v>
      </c>
      <c r="E50" s="38">
        <v>134</v>
      </c>
      <c r="F50" s="38">
        <v>84.857247826766994</v>
      </c>
    </row>
    <row r="51" spans="2:6">
      <c r="B51" s="43" t="s">
        <v>133</v>
      </c>
      <c r="C51" s="43" t="s">
        <v>2439</v>
      </c>
      <c r="D51" s="38">
        <v>0</v>
      </c>
      <c r="E51" s="38">
        <v>0</v>
      </c>
      <c r="F51" s="38">
        <v>73.613474290548211</v>
      </c>
    </row>
    <row r="52" spans="2:6">
      <c r="B52" s="43" t="s">
        <v>116</v>
      </c>
      <c r="C52" s="43" t="s">
        <v>5191</v>
      </c>
      <c r="D52" s="38">
        <v>65.213276955485469</v>
      </c>
      <c r="E52" s="38">
        <v>138.13831697784815</v>
      </c>
      <c r="F52" s="38">
        <v>72.089706296233956</v>
      </c>
    </row>
    <row r="53" spans="2:6">
      <c r="B53" s="43" t="s">
        <v>145</v>
      </c>
      <c r="C53" s="43" t="s">
        <v>2699</v>
      </c>
      <c r="D53" s="38">
        <v>71.156752745153597</v>
      </c>
      <c r="E53" s="38">
        <v>106</v>
      </c>
      <c r="F53" s="38">
        <v>69.586743640319497</v>
      </c>
    </row>
    <row r="54" spans="2:6">
      <c r="B54" s="43" t="s">
        <v>145</v>
      </c>
      <c r="C54" s="43" t="s">
        <v>5192</v>
      </c>
      <c r="D54" s="38">
        <v>61.659243802228502</v>
      </c>
      <c r="E54" s="38">
        <v>65.461462122180805</v>
      </c>
      <c r="F54" s="38">
        <v>67.344711258087401</v>
      </c>
    </row>
    <row r="55" spans="2:6">
      <c r="B55" s="43" t="s">
        <v>127</v>
      </c>
      <c r="C55" s="43" t="s">
        <v>5193</v>
      </c>
      <c r="D55" s="38">
        <v>92.258568038163006</v>
      </c>
      <c r="E55" s="38">
        <v>68.272537216065373</v>
      </c>
      <c r="F55" s="38">
        <v>64.925564028048655</v>
      </c>
    </row>
    <row r="56" spans="2:6">
      <c r="B56" s="43" t="s">
        <v>145</v>
      </c>
      <c r="C56" s="43" t="s">
        <v>5194</v>
      </c>
      <c r="D56" s="38">
        <v>0</v>
      </c>
      <c r="E56" s="38">
        <v>34.856965810284898</v>
      </c>
      <c r="F56" s="38">
        <v>63.441251746480297</v>
      </c>
    </row>
    <row r="57" spans="2:6" ht="58.5" customHeight="1">
      <c r="B57" s="783" t="s">
        <v>5794</v>
      </c>
      <c r="C57" s="816"/>
      <c r="D57" s="816"/>
      <c r="E57" s="816"/>
      <c r="F57" s="816"/>
    </row>
    <row r="58" spans="2:6"/>
  </sheetData>
  <mergeCells count="4">
    <mergeCell ref="B3:B4"/>
    <mergeCell ref="C3:C4"/>
    <mergeCell ref="D3:F3"/>
    <mergeCell ref="B57:F57"/>
  </mergeCells>
  <pageMargins left="0.7" right="0.7" top="0.75" bottom="0.75" header="0.3" footer="0.3"/>
  <pageSetup paperSize="9" orientation="portrait" horizontalDpi="200" verticalDpi="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no xmlns="23bc334f-0e17-402a-872b-0123af4c73a8">66</Ano>
    <_dlc_DocId xmlns="23bc334f-0e17-402a-872b-0123af4c73a8">X4XX2SRTQWXX-95-730</_dlc_DocId>
    <_dlc_DocIdUrl xmlns="23bc334f-0e17-402a-872b-0123af4c73a8">
      <Url>https://www.dgo.gov.pt/politicaorcamental/_layouts/15/DocIdRedir.aspx?ID=X4XX2SRTQWXX-95-730</Url>
      <Description>X4XX2SRTQWXX-95-730</Description>
    </_dlc_DocIdUrl>
    <Descricao xmlns="a1745ca5-6c17-4826-8a8f-d1a4606f8642">Quadros constantes do Relatório da Conta Geral do Estado&lt;br /&gt;
(Volume I - Tomo I)</Descricao>
    <Observacoes xmlns="a1745ca5-6c17-4826-8a8f-d1a4606f8642" xsi:nil="true"/>
    <TipoInfo xmlns="a1745ca5-6c17-4826-8a8f-d1a4606f8642">Relatório e Mapas Contabilísticos</TipoInfo>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EC30C91A17BF0B4BB50AA6646A672C91" ma:contentTypeVersion="4" ma:contentTypeDescription="Criar um novo documento." ma:contentTypeScope="" ma:versionID="d8b619ade4cd251e6dde902ace1aa364">
  <xsd:schema xmlns:xsd="http://www.w3.org/2001/XMLSchema" xmlns:xs="http://www.w3.org/2001/XMLSchema" xmlns:p="http://schemas.microsoft.com/office/2006/metadata/properties" xmlns:ns2="23bc334f-0e17-402a-872b-0123af4c73a8" xmlns:ns3="a1745ca5-6c17-4826-8a8f-d1a4606f8642" targetNamespace="http://schemas.microsoft.com/office/2006/metadata/properties" ma:root="true" ma:fieldsID="40c862afc3391024c73e38920a048509" ns2:_="" ns3:_="">
    <xsd:import namespace="23bc334f-0e17-402a-872b-0123af4c73a8"/>
    <xsd:import namespace="a1745ca5-6c17-4826-8a8f-d1a4606f8642"/>
    <xsd:element name="properties">
      <xsd:complexType>
        <xsd:sequence>
          <xsd:element name="documentManagement">
            <xsd:complexType>
              <xsd:all>
                <xsd:element ref="ns2:Ano"/>
                <xsd:element ref="ns3:Descricao"/>
                <xsd:element ref="ns2:_dlc_DocId" minOccurs="0"/>
                <xsd:element ref="ns2:_dlc_DocIdUrl" minOccurs="0"/>
                <xsd:element ref="ns2:_dlc_DocIdPersistId" minOccurs="0"/>
                <xsd:element ref="ns3:TipoInfo" minOccurs="0"/>
                <xsd:element ref="ns3:Observaco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bc334f-0e17-402a-872b-0123af4c73a8" elementFormDefault="qualified">
    <xsd:import namespace="http://schemas.microsoft.com/office/2006/documentManagement/types"/>
    <xsd:import namespace="http://schemas.microsoft.com/office/infopath/2007/PartnerControls"/>
    <xsd:element name="Ano" ma:index="8" ma:displayName="Ano" ma:list="{966f2760-667a-45cb-8ed1-c972f4e2f9db}" ma:internalName="Ano" ma:showField="Title" ma:web="23bc334f-0e17-402a-872b-0123af4c73a8">
      <xsd:simpleType>
        <xsd:restriction base="dms:Lookup"/>
      </xsd:simpleType>
    </xsd:element>
    <xsd:element name="_dlc_DocId" ma:index="10" nillable="true" ma:displayName="Valor do ID do Documento" ma:description="O valor do ID do documento atribuído a este item." ma:internalName="_dlc_DocId" ma:readOnly="true">
      <xsd:simpleType>
        <xsd:restriction base="dms:Text"/>
      </xsd:simpleType>
    </xsd:element>
    <xsd:element name="_dlc_DocIdUrl" ma:index="11" nillable="true" ma:displayName="ID do Documento" ma:description="Ligaçã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1745ca5-6c17-4826-8a8f-d1a4606f8642" elementFormDefault="qualified">
    <xsd:import namespace="http://schemas.microsoft.com/office/2006/documentManagement/types"/>
    <xsd:import namespace="http://schemas.microsoft.com/office/infopath/2007/PartnerControls"/>
    <xsd:element name="Descricao" ma:index="9" ma:displayName="Descricao" ma:internalName="Descricao">
      <xsd:simpleType>
        <xsd:restriction base="dms:Note"/>
      </xsd:simpleType>
    </xsd:element>
    <xsd:element name="TipoInfo" ma:index="13" nillable="true" ma:displayName="TipoInfo" ma:default="Relatório e Mapas Contabilísticos" ma:format="Dropdown" ma:internalName="TipoInfo">
      <xsd:simpleType>
        <xsd:restriction base="dms:Choice">
          <xsd:enumeration value="Relatório e Mapas Contabilísticos"/>
          <xsd:enumeration value="Elementos Informativos"/>
          <xsd:enumeration value="Instruções | Avisos"/>
          <xsd:enumeration value="Conta Cidadão"/>
          <xsd:enumeration value="---"/>
        </xsd:restriction>
      </xsd:simpleType>
    </xsd:element>
    <xsd:element name="Observacoes" ma:index="14" nillable="true" ma:displayName="Observacoes" ma:internalName="Observacoe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C2C0BA-932A-4581-8058-32E22BC32EC0}">
  <ds:schemaRefs>
    <ds:schemaRef ds:uri="http://schemas.microsoft.com/sharepoint/events"/>
  </ds:schemaRefs>
</ds:datastoreItem>
</file>

<file path=customXml/itemProps2.xml><?xml version="1.0" encoding="utf-8"?>
<ds:datastoreItem xmlns:ds="http://schemas.openxmlformats.org/officeDocument/2006/customXml" ds:itemID="{15559382-A2C6-42BC-A2A3-1B890DE26806}">
  <ds:schemaRefs>
    <ds:schemaRef ds:uri="http://schemas.microsoft.com/sharepoint/v3/contenttype/forms"/>
  </ds:schemaRefs>
</ds:datastoreItem>
</file>

<file path=customXml/itemProps3.xml><?xml version="1.0" encoding="utf-8"?>
<ds:datastoreItem xmlns:ds="http://schemas.openxmlformats.org/officeDocument/2006/customXml" ds:itemID="{12080A3F-1BE4-4262-84CA-1607C86EF6F9}">
  <ds:schemaRefs>
    <ds:schemaRef ds:uri="http://schemas.microsoft.com/office/2006/metadata/properties"/>
    <ds:schemaRef ds:uri="http://schemas.microsoft.com/office/infopath/2007/PartnerControls"/>
    <ds:schemaRef ds:uri="23bc334f-0e17-402a-872b-0123af4c73a8"/>
    <ds:schemaRef ds:uri="a1745ca5-6c17-4826-8a8f-d1a4606f8642"/>
  </ds:schemaRefs>
</ds:datastoreItem>
</file>

<file path=customXml/itemProps4.xml><?xml version="1.0" encoding="utf-8"?>
<ds:datastoreItem xmlns:ds="http://schemas.openxmlformats.org/officeDocument/2006/customXml" ds:itemID="{1656BE23-425B-4656-9EC4-EE8DC6893F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bc334f-0e17-402a-872b-0123af4c73a8"/>
    <ds:schemaRef ds:uri="a1745ca5-6c17-4826-8a8f-d1a4606f86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253</vt:i4>
      </vt:variant>
      <vt:variant>
        <vt:lpstr>Named Ranges</vt:lpstr>
      </vt:variant>
      <vt:variant>
        <vt:i4>23</vt:i4>
      </vt:variant>
    </vt:vector>
  </HeadingPairs>
  <TitlesOfParts>
    <vt:vector size="276" baseType="lpstr">
      <vt:lpstr>ÍNDICE</vt:lpstr>
      <vt:lpstr>PONTO I</vt:lpstr>
      <vt:lpstr>Quadro 1.1.</vt:lpstr>
      <vt:lpstr>Quadro 1.2.</vt:lpstr>
      <vt:lpstr>Quadro 1.3.</vt:lpstr>
      <vt:lpstr>Quadro 1.4.</vt:lpstr>
      <vt:lpstr>PONTO II</vt:lpstr>
      <vt:lpstr>Quadro 2.1.</vt:lpstr>
      <vt:lpstr>Quadro 2.2. </vt:lpstr>
      <vt:lpstr>Quadro 2.3.</vt:lpstr>
      <vt:lpstr>Quadro 2.4.</vt:lpstr>
      <vt:lpstr>Quadro 2.5.</vt:lpstr>
      <vt:lpstr>Quadro 2.6.</vt:lpstr>
      <vt:lpstr>Quadro 2.7.</vt:lpstr>
      <vt:lpstr>Quadro 2.8.</vt:lpstr>
      <vt:lpstr>Quadro 2.9.</vt:lpstr>
      <vt:lpstr>Quadro 2.10.</vt:lpstr>
      <vt:lpstr>Quadro 2.11.</vt:lpstr>
      <vt:lpstr>Quadro 2.12.</vt:lpstr>
      <vt:lpstr>Quadro 2.13.</vt:lpstr>
      <vt:lpstr>Quadro 2.14.</vt:lpstr>
      <vt:lpstr>Quadro 2.15.</vt:lpstr>
      <vt:lpstr>Quadro 2.16.</vt:lpstr>
      <vt:lpstr>Quadro 2.17.</vt:lpstr>
      <vt:lpstr>Quadro 2.18. </vt:lpstr>
      <vt:lpstr>Quadro 2.19.</vt:lpstr>
      <vt:lpstr>Quadro 2.20.</vt:lpstr>
      <vt:lpstr>Quadro 2.21.</vt:lpstr>
      <vt:lpstr>Quadro 2.22.</vt:lpstr>
      <vt:lpstr>PONTO III</vt:lpstr>
      <vt:lpstr>Quadro 3.1.</vt:lpstr>
      <vt:lpstr>Quadro 3.2.</vt:lpstr>
      <vt:lpstr>Quadro 3.3.</vt:lpstr>
      <vt:lpstr>Quadro 3.4.</vt:lpstr>
      <vt:lpstr>Quadro 3.5.</vt:lpstr>
      <vt:lpstr>Quadro 3.6.</vt:lpstr>
      <vt:lpstr>Quadro 3.7.</vt:lpstr>
      <vt:lpstr>Quadro 3.8.</vt:lpstr>
      <vt:lpstr>Quadro 3.9.</vt:lpstr>
      <vt:lpstr>Quadro 3.10.</vt:lpstr>
      <vt:lpstr>Quadro 3.11.</vt:lpstr>
      <vt:lpstr>Quadro 3.12.</vt:lpstr>
      <vt:lpstr>Quadro 3.13.</vt:lpstr>
      <vt:lpstr>Quadro 3.14.</vt:lpstr>
      <vt:lpstr>Quadro 3.15.</vt:lpstr>
      <vt:lpstr>Quadro 3.16.</vt:lpstr>
      <vt:lpstr>Quadro 3.17.</vt:lpstr>
      <vt:lpstr>Quadro 3.18.</vt:lpstr>
      <vt:lpstr>Quadro 3.19.</vt:lpstr>
      <vt:lpstr>Quadro 3.20.</vt:lpstr>
      <vt:lpstr>Quadro 3.21.</vt:lpstr>
      <vt:lpstr>Quadro 3.22.</vt:lpstr>
      <vt:lpstr>Quadro 3.23.</vt:lpstr>
      <vt:lpstr>Quadro 3.24.</vt:lpstr>
      <vt:lpstr>Quadro 3.25.</vt:lpstr>
      <vt:lpstr>Quadro 3.26.</vt:lpstr>
      <vt:lpstr>Quadro 3.27.</vt:lpstr>
      <vt:lpstr>Quadro 3.28.</vt:lpstr>
      <vt:lpstr>Quadro 3.29.</vt:lpstr>
      <vt:lpstr>Quadro 3.30.</vt:lpstr>
      <vt:lpstr>Quadro 3.31.</vt:lpstr>
      <vt:lpstr>Quadro 3.32.</vt:lpstr>
      <vt:lpstr>Quadro 3.33.</vt:lpstr>
      <vt:lpstr>Quadro 3.34.</vt:lpstr>
      <vt:lpstr>Quadro 3.35.</vt:lpstr>
      <vt:lpstr>Quadro 3.36.</vt:lpstr>
      <vt:lpstr>Quadro 3.37.</vt:lpstr>
      <vt:lpstr>Quadro 3.38.</vt:lpstr>
      <vt:lpstr>Quadro 3.39.</vt:lpstr>
      <vt:lpstr>Quadro 3.40.</vt:lpstr>
      <vt:lpstr>Quadro 3.41.</vt:lpstr>
      <vt:lpstr>Quadro 3.42.</vt:lpstr>
      <vt:lpstr>Quadro 3.43.</vt:lpstr>
      <vt:lpstr>Quadro 3.44.</vt:lpstr>
      <vt:lpstr>Quadro 3.45.</vt:lpstr>
      <vt:lpstr>Quadro 3.46.</vt:lpstr>
      <vt:lpstr>Quadro 3.47.</vt:lpstr>
      <vt:lpstr>Quadro 3.48.</vt:lpstr>
      <vt:lpstr>Quadro 3.49.</vt:lpstr>
      <vt:lpstr>Quadro 3.50.</vt:lpstr>
      <vt:lpstr>Quadro 3.51. </vt:lpstr>
      <vt:lpstr>Quadro 3.52.</vt:lpstr>
      <vt:lpstr>Quadro 3.53.</vt:lpstr>
      <vt:lpstr>Quadro 3.54.</vt:lpstr>
      <vt:lpstr>Quadro 3.55.</vt:lpstr>
      <vt:lpstr>Quadro 3.56.</vt:lpstr>
      <vt:lpstr>Quadro 3.57.</vt:lpstr>
      <vt:lpstr>Quadro 3.58.</vt:lpstr>
      <vt:lpstr>Quadro 3.59.</vt:lpstr>
      <vt:lpstr>Quadro 3.60.</vt:lpstr>
      <vt:lpstr>Quadro 3.61.</vt:lpstr>
      <vt:lpstr>Quadro 3.62.</vt:lpstr>
      <vt:lpstr>Quadro 3.63.</vt:lpstr>
      <vt:lpstr>Quadro 3.64.</vt:lpstr>
      <vt:lpstr>Quadro 3.65.</vt:lpstr>
      <vt:lpstr>Quadro 3.66.</vt:lpstr>
      <vt:lpstr>Quadro 3.67.</vt:lpstr>
      <vt:lpstr>Quadro 3.68.</vt:lpstr>
      <vt:lpstr>Quadro 3.69.</vt:lpstr>
      <vt:lpstr>Quadro 3.70.</vt:lpstr>
      <vt:lpstr>Quadro 3.71.</vt:lpstr>
      <vt:lpstr>Quadro 3.72.</vt:lpstr>
      <vt:lpstr>Quadro 3.73.</vt:lpstr>
      <vt:lpstr>Quadro 3.74. </vt:lpstr>
      <vt:lpstr>Quadro 3.75.</vt:lpstr>
      <vt:lpstr>Quadro 3.76.</vt:lpstr>
      <vt:lpstr>Quadro 3.77.</vt:lpstr>
      <vt:lpstr>Quadro 3.78.</vt:lpstr>
      <vt:lpstr>Quadro 3.79.</vt:lpstr>
      <vt:lpstr>Quadro 3.80.</vt:lpstr>
      <vt:lpstr>Quadro 3.81. </vt:lpstr>
      <vt:lpstr>Quadro 3.82.</vt:lpstr>
      <vt:lpstr>Quadro 3.83.</vt:lpstr>
      <vt:lpstr>Quadro 3.84.</vt:lpstr>
      <vt:lpstr>Quadro 3.85.</vt:lpstr>
      <vt:lpstr>Quadro 3.86.</vt:lpstr>
      <vt:lpstr>Quadro 3.87.</vt:lpstr>
      <vt:lpstr>Quadro 3.88.</vt:lpstr>
      <vt:lpstr>Quadro 3.89.</vt:lpstr>
      <vt:lpstr>Quadro 3.90.</vt:lpstr>
      <vt:lpstr>Quadro 3.91.</vt:lpstr>
      <vt:lpstr>Quadro 3.92.</vt:lpstr>
      <vt:lpstr>Quadro 3.93.</vt:lpstr>
      <vt:lpstr>Quadro 3.94.</vt:lpstr>
      <vt:lpstr>Quadro 3.95.</vt:lpstr>
      <vt:lpstr>Quadro 3.96.</vt:lpstr>
      <vt:lpstr>PONTO IV</vt:lpstr>
      <vt:lpstr>Quadro 4.1.</vt:lpstr>
      <vt:lpstr>Quadro 4.2.</vt:lpstr>
      <vt:lpstr>Quadro 4.3.</vt:lpstr>
      <vt:lpstr>Quadro 4.4.</vt:lpstr>
      <vt:lpstr>Quadro 4.5.</vt:lpstr>
      <vt:lpstr>Quadro 4.6.</vt:lpstr>
      <vt:lpstr>Quadro 4.7.</vt:lpstr>
      <vt:lpstr>Quadro 4.8.</vt:lpstr>
      <vt:lpstr>Quadro 4.9.</vt:lpstr>
      <vt:lpstr>Quadro 4.10.</vt:lpstr>
      <vt:lpstr>Quadro 4.11.</vt:lpstr>
      <vt:lpstr>Quadro 4.12.</vt:lpstr>
      <vt:lpstr>Quadro 4.13.</vt:lpstr>
      <vt:lpstr>Quadro 4.14.</vt:lpstr>
      <vt:lpstr>Quadro 4.15.</vt:lpstr>
      <vt:lpstr>Quadro 4.16.</vt:lpstr>
      <vt:lpstr>Quadro 4.17.</vt:lpstr>
      <vt:lpstr>Quadro 4.18.</vt:lpstr>
      <vt:lpstr>Quadro 4.19.</vt:lpstr>
      <vt:lpstr>Quadro 4.20.</vt:lpstr>
      <vt:lpstr>Quadro 4.21.</vt:lpstr>
      <vt:lpstr>Quadro 4.22.</vt:lpstr>
      <vt:lpstr>Quadro 4.23.</vt:lpstr>
      <vt:lpstr>Quadro 4.24.</vt:lpstr>
      <vt:lpstr>Quadro 4.25.</vt:lpstr>
      <vt:lpstr>Quadro 4.26.</vt:lpstr>
      <vt:lpstr>Quadro 4.27.</vt:lpstr>
      <vt:lpstr>Quadro 4.28.</vt:lpstr>
      <vt:lpstr>Quadro 4.29.</vt:lpstr>
      <vt:lpstr>Quadro 4.30.</vt:lpstr>
      <vt:lpstr>Quadro 4.31.</vt:lpstr>
      <vt:lpstr>Quadro 4.32.</vt:lpstr>
      <vt:lpstr>Quadro 4.33.</vt:lpstr>
      <vt:lpstr>Quadro 4.34.</vt:lpstr>
      <vt:lpstr>Quadro 4.35.</vt:lpstr>
      <vt:lpstr>Quadro 4.36.</vt:lpstr>
      <vt:lpstr>Quadro 4.37.</vt:lpstr>
      <vt:lpstr>Quadro 4.38.</vt:lpstr>
      <vt:lpstr>Quadro 4.39.</vt:lpstr>
      <vt:lpstr>Quadro 4.40.</vt:lpstr>
      <vt:lpstr>Quadro 4.41.</vt:lpstr>
      <vt:lpstr>Quadro 4.42.</vt:lpstr>
      <vt:lpstr>Quadro 4.43.</vt:lpstr>
      <vt:lpstr>Quadro 4.44.</vt:lpstr>
      <vt:lpstr>Quadro 4.45.</vt:lpstr>
      <vt:lpstr>Quadro 4.46.</vt:lpstr>
      <vt:lpstr>Quadro 4.47.</vt:lpstr>
      <vt:lpstr>Quadro 4.48.</vt:lpstr>
      <vt:lpstr>Quadro 4.49.</vt:lpstr>
      <vt:lpstr>Quadro 4.50.</vt:lpstr>
      <vt:lpstr>Quadro 4.51.</vt:lpstr>
      <vt:lpstr>Quadro 4.52.</vt:lpstr>
      <vt:lpstr>Quadro 4.53.</vt:lpstr>
      <vt:lpstr>Quadro 4.54.</vt:lpstr>
      <vt:lpstr>Quadro 4.55.</vt:lpstr>
      <vt:lpstr>Quadro 4.56.</vt:lpstr>
      <vt:lpstr>Quadro 4.57.</vt:lpstr>
      <vt:lpstr>Quadro 4.58.</vt:lpstr>
      <vt:lpstr>Quadro 4.59.</vt:lpstr>
      <vt:lpstr>Quadro 4.60.</vt:lpstr>
      <vt:lpstr>Quadro 4.61.</vt:lpstr>
      <vt:lpstr>Quadro 4.62.</vt:lpstr>
      <vt:lpstr>Quadro 4.63.</vt:lpstr>
      <vt:lpstr>Quadro 4.64.</vt:lpstr>
      <vt:lpstr>Quadro 4.65.</vt:lpstr>
      <vt:lpstr>Quadro 4.66.</vt:lpstr>
      <vt:lpstr>ANEXOS</vt:lpstr>
      <vt:lpstr>Quadro A 1</vt:lpstr>
      <vt:lpstr>Quadro A 2</vt:lpstr>
      <vt:lpstr>Quadro A 3</vt:lpstr>
      <vt:lpstr>Quadro A 4</vt:lpstr>
      <vt:lpstr>Quadro A 5</vt:lpstr>
      <vt:lpstr>Quadro A 6</vt:lpstr>
      <vt:lpstr>Quadro A 7</vt:lpstr>
      <vt:lpstr>Quadro A 8</vt:lpstr>
      <vt:lpstr>Quadro A 9</vt:lpstr>
      <vt:lpstr>Quadro A 10</vt:lpstr>
      <vt:lpstr>Quadro A 11</vt:lpstr>
      <vt:lpstr>Quadro A 12</vt:lpstr>
      <vt:lpstr>Quadro A 13</vt:lpstr>
      <vt:lpstr>Quadro A 14</vt:lpstr>
      <vt:lpstr>Quadro A 15</vt:lpstr>
      <vt:lpstr>Quadro A 16</vt:lpstr>
      <vt:lpstr>Quadro A 17</vt:lpstr>
      <vt:lpstr>Quadro A 18</vt:lpstr>
      <vt:lpstr>Quadro A 19</vt:lpstr>
      <vt:lpstr>Quadro A 20</vt:lpstr>
      <vt:lpstr>Quadro A 21</vt:lpstr>
      <vt:lpstr>Quadro A 22</vt:lpstr>
      <vt:lpstr>Quadro A 23</vt:lpstr>
      <vt:lpstr>Quadro A 24</vt:lpstr>
      <vt:lpstr>Quadro A 25</vt:lpstr>
      <vt:lpstr>Quadro A 26</vt:lpstr>
      <vt:lpstr>Quadro A 27</vt:lpstr>
      <vt:lpstr>Quadro A 28</vt:lpstr>
      <vt:lpstr>Quadro A 29</vt:lpstr>
      <vt:lpstr>Quadro A 30</vt:lpstr>
      <vt:lpstr>Quadro A 31</vt:lpstr>
      <vt:lpstr>Quadro A 32</vt:lpstr>
      <vt:lpstr>Quadro A 33</vt:lpstr>
      <vt:lpstr>Quadro A 34</vt:lpstr>
      <vt:lpstr>Quadro A 35</vt:lpstr>
      <vt:lpstr>Quadro A 36</vt:lpstr>
      <vt:lpstr>Quadro A 37</vt:lpstr>
      <vt:lpstr>Quadro A 38</vt:lpstr>
      <vt:lpstr>Quadro A 39</vt:lpstr>
      <vt:lpstr>Quadro A 40</vt:lpstr>
      <vt:lpstr>Quadro A 41</vt:lpstr>
      <vt:lpstr>Quadro A 42</vt:lpstr>
      <vt:lpstr>Quadro A 43</vt:lpstr>
      <vt:lpstr>Quadro A 44</vt:lpstr>
      <vt:lpstr>Quadro A 45</vt:lpstr>
      <vt:lpstr>Quadro A 46</vt:lpstr>
      <vt:lpstr>Quadro A 47</vt:lpstr>
      <vt:lpstr>Quadro A 48</vt:lpstr>
      <vt:lpstr>Quadro A 49</vt:lpstr>
      <vt:lpstr>Quadro A 50</vt:lpstr>
      <vt:lpstr>Quadro A 51</vt:lpstr>
      <vt:lpstr>Quadro A 52</vt:lpstr>
      <vt:lpstr>Quadro A 53</vt:lpstr>
      <vt:lpstr>CSS</vt:lpstr>
      <vt:lpstr>Quadro CSS 1</vt:lpstr>
      <vt:lpstr>Quadro CSS 2</vt:lpstr>
      <vt:lpstr>Quadro CSS 3</vt:lpstr>
      <vt:lpstr>Quadro CSS 4</vt:lpstr>
      <vt:lpstr>Quadro CSS 5</vt:lpstr>
      <vt:lpstr>'Quadro 3.29.'!_Toc134709366</vt:lpstr>
      <vt:lpstr>'Quadro 4.39.'!_Toc134709443</vt:lpstr>
      <vt:lpstr>'Quadro 3.28.'!_Toc134801850</vt:lpstr>
      <vt:lpstr>'Quadro 3.44.'!_Toc134801856</vt:lpstr>
      <vt:lpstr>'Quadro 3.36.'!_Toc134807537</vt:lpstr>
      <vt:lpstr>'Quadro 3.27.'!_Toc166160556</vt:lpstr>
      <vt:lpstr>'Quadro 3.30.'!_Toc166160559</vt:lpstr>
      <vt:lpstr>'Quadro 3.31.'!_Toc166160560</vt:lpstr>
      <vt:lpstr>'Quadro 3.32.'!_Toc166160561</vt:lpstr>
      <vt:lpstr>'Quadro 3.33.'!_Toc166160562</vt:lpstr>
      <vt:lpstr>'Quadro 3.34.'!_Toc166160563</vt:lpstr>
      <vt:lpstr>'Quadro 3.35.'!_Toc166160564</vt:lpstr>
      <vt:lpstr>'Quadro 3.37.'!_Toc166160566</vt:lpstr>
      <vt:lpstr>'Quadro 3.38.'!_Toc166160568</vt:lpstr>
      <vt:lpstr>'Quadro 3.39.'!_Toc166160570</vt:lpstr>
      <vt:lpstr>'Quadro 3.45.'!_Toc166160576</vt:lpstr>
      <vt:lpstr>'Quadro 3.46.'!_Toc166160577</vt:lpstr>
      <vt:lpstr>'Quadro 3.47.'!_Toc166160578</vt:lpstr>
      <vt:lpstr>'Quadro 3.48.'!_Toc166160579</vt:lpstr>
      <vt:lpstr>'Quadro 3.49.'!_Toc166160580</vt:lpstr>
      <vt:lpstr>'Quadro 3.50.'!_Toc166160581</vt:lpstr>
      <vt:lpstr>'Quadro 4.39.'!_Toc166171078</vt:lpstr>
      <vt:lpstr>'Quadro A 35'!_Toc97742517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DGO</dc:creator>
  <cp:lastModifiedBy>Clara Alves Vasconcelos</cp:lastModifiedBy>
  <dcterms:created xsi:type="dcterms:W3CDTF">2024-04-23T08:39:43Z</dcterms:created>
  <dcterms:modified xsi:type="dcterms:W3CDTF">2025-04-19T11:49:42Z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0x010100EC30C91A17BF0B4BB50AA6646A672C91</vt:lpwstr>
  </property>
  <property fmtid="{D5CDD505-2E9C-101B-9397-08002B2CF9AE}" pid="3" name="_dlc_DocIdItemGuid">
    <vt:lpwstr>11eb8f4b-a552-4e5e-ac1f-422287cfd074</vt:lpwstr>
  </property>
</Properties>
</file>