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/>
  <bookViews>
    <workbookView xWindow="0" yWindow="465" windowWidth="19440" windowHeight="12240"/>
  </bookViews>
  <sheets>
    <sheet name="Planilha custos e retorno" sheetId="12" r:id="rId1"/>
    <sheet name="Análise do retorno" sheetId="1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3" l="1"/>
  <c r="B7" i="13"/>
  <c r="C7" i="13"/>
  <c r="B8" i="13"/>
  <c r="C8" i="13"/>
  <c r="E8" i="13"/>
  <c r="B9" i="13"/>
  <c r="C9" i="13"/>
  <c r="E9" i="13"/>
  <c r="B10" i="13"/>
  <c r="C10" i="13"/>
  <c r="E10" i="13"/>
  <c r="B11" i="13"/>
  <c r="C11" i="13"/>
  <c r="E11" i="13"/>
  <c r="B12" i="13"/>
  <c r="C12" i="13"/>
  <c r="E12" i="13"/>
  <c r="B13" i="13"/>
  <c r="C13" i="13"/>
  <c r="E13" i="13"/>
  <c r="B14" i="13"/>
  <c r="C14" i="13"/>
  <c r="E14" i="13"/>
  <c r="B15" i="13"/>
  <c r="C15" i="13"/>
  <c r="E15" i="13"/>
  <c r="B16" i="13"/>
  <c r="C16" i="13"/>
  <c r="E16" i="13"/>
  <c r="B17" i="13"/>
  <c r="C17" i="13"/>
  <c r="E17" i="13"/>
  <c r="B18" i="13"/>
  <c r="C18" i="13"/>
  <c r="E18" i="13"/>
  <c r="B19" i="13"/>
  <c r="C19" i="13"/>
  <c r="E19" i="13"/>
  <c r="B20" i="13"/>
  <c r="C20" i="13"/>
  <c r="E20" i="13"/>
  <c r="B21" i="13"/>
  <c r="C21" i="13"/>
  <c r="E21" i="13"/>
  <c r="B22" i="13"/>
  <c r="C22" i="13"/>
  <c r="E22" i="13"/>
  <c r="B23" i="13"/>
  <c r="C23" i="13"/>
  <c r="E23" i="13"/>
  <c r="B24" i="13"/>
  <c r="C24" i="13"/>
  <c r="E24" i="13"/>
  <c r="B25" i="13"/>
  <c r="C25" i="13"/>
  <c r="E25" i="13"/>
  <c r="B26" i="13"/>
  <c r="C26" i="13"/>
  <c r="E26" i="13"/>
  <c r="B27" i="13"/>
  <c r="C27" i="13"/>
  <c r="E27" i="13"/>
  <c r="B28" i="13"/>
  <c r="C28" i="13"/>
  <c r="E28" i="13"/>
  <c r="B29" i="13"/>
  <c r="C29" i="13"/>
  <c r="E29" i="13"/>
  <c r="B30" i="13"/>
  <c r="C30" i="13"/>
  <c r="E30" i="13"/>
  <c r="B31" i="13"/>
  <c r="C31" i="13"/>
  <c r="E31" i="13"/>
  <c r="B32" i="13"/>
  <c r="C32" i="13"/>
  <c r="E32" i="13"/>
  <c r="B33" i="13"/>
  <c r="C33" i="13"/>
  <c r="E33" i="13"/>
  <c r="B34" i="13"/>
  <c r="C34" i="13"/>
  <c r="E34" i="13"/>
  <c r="B35" i="13"/>
  <c r="C35" i="13"/>
  <c r="E35" i="13"/>
  <c r="B36" i="13"/>
  <c r="C36" i="13"/>
  <c r="E36" i="13"/>
  <c r="C25" i="12"/>
  <c r="C26" i="12"/>
  <c r="C34" i="12"/>
  <c r="E34" i="12"/>
  <c r="C28" i="12"/>
  <c r="C30" i="12"/>
  <c r="C31" i="12"/>
  <c r="C35" i="12"/>
  <c r="E35" i="12"/>
  <c r="C36" i="12"/>
  <c r="E36" i="12"/>
  <c r="E37" i="12"/>
  <c r="E38" i="12"/>
  <c r="D42" i="12"/>
  <c r="C27" i="12"/>
  <c r="G9" i="12"/>
</calcChain>
</file>

<file path=xl/sharedStrings.xml><?xml version="1.0" encoding="utf-8"?>
<sst xmlns="http://schemas.openxmlformats.org/spreadsheetml/2006/main" count="63" uniqueCount="53">
  <si>
    <t>Quantidade</t>
  </si>
  <si>
    <t>m2</t>
  </si>
  <si>
    <t>Potência de pico:</t>
  </si>
  <si>
    <t>W</t>
  </si>
  <si>
    <t>Modelo:</t>
  </si>
  <si>
    <t>Área do módulo:</t>
  </si>
  <si>
    <t>Ano</t>
  </si>
  <si>
    <t>Custo da energia</t>
  </si>
  <si>
    <t>kWh</t>
  </si>
  <si>
    <t>CS6P-250</t>
  </si>
  <si>
    <t>Eficiência informada no catálogo:</t>
  </si>
  <si>
    <t>Eficiência:</t>
  </si>
  <si>
    <t>Wp</t>
  </si>
  <si>
    <t>%</t>
  </si>
  <si>
    <t>Cálculo da eficiência (se não for informada no catálogo)</t>
  </si>
  <si>
    <t>Dados da localidade</t>
  </si>
  <si>
    <t>Cidade:</t>
  </si>
  <si>
    <t>Wh/m2/dia</t>
  </si>
  <si>
    <t>Dados do módulo fotovoltaico em STC</t>
  </si>
  <si>
    <t>Campinas-SP</t>
  </si>
  <si>
    <t>Energia diária (média anual):</t>
  </si>
  <si>
    <t>Dimensionamento de sistema fotovoltaico conectado à rede elétrica</t>
  </si>
  <si>
    <t>Energia mensal desejada</t>
  </si>
  <si>
    <t>Energia produzida por módulo</t>
  </si>
  <si>
    <t>Dados do inversor</t>
  </si>
  <si>
    <t>Inversor Genérico</t>
  </si>
  <si>
    <t>Custos do projeto</t>
  </si>
  <si>
    <t>Inversor</t>
  </si>
  <si>
    <t>Unitário</t>
  </si>
  <si>
    <t>Total</t>
  </si>
  <si>
    <t xml:space="preserve">Módulo </t>
  </si>
  <si>
    <t>Dimensionamento</t>
  </si>
  <si>
    <t>Número de módulos</t>
  </si>
  <si>
    <t>Número de inversores</t>
  </si>
  <si>
    <t>Potência nominal</t>
  </si>
  <si>
    <t>Estrutura de montagem (por módulo)</t>
  </si>
  <si>
    <t>Instalação (mão de obra e materiais)</t>
  </si>
  <si>
    <t>Área dos módulos</t>
  </si>
  <si>
    <t>Potência de pico dos módulos</t>
  </si>
  <si>
    <t>Potência necessária dos inversores</t>
  </si>
  <si>
    <t>Fator de dimensionamento dos inversores</t>
  </si>
  <si>
    <t>Análise econômica</t>
  </si>
  <si>
    <t>/Wp</t>
  </si>
  <si>
    <t>Custo por watt-pico do projeto</t>
  </si>
  <si>
    <t>Valor do investimento:</t>
  </si>
  <si>
    <t>Valor atual do kWh</t>
  </si>
  <si>
    <t>Valor da energia gerada por ano</t>
  </si>
  <si>
    <t>Retorno do investimento</t>
  </si>
  <si>
    <t>(veja a planilha de análise de retorno)</t>
  </si>
  <si>
    <t>INFLAÇÃO ao ano</t>
  </si>
  <si>
    <t>Coloque 98% se você não souber</t>
  </si>
  <si>
    <t>Quanta energia você quer produzir</t>
  </si>
  <si>
    <t xml:space="preserve"> 80% é um bom 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</si>
</sst>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8"/>
      <color theme="3"/>
      <name val="Arial Black"/>
      <family val="2"/>
    </font>
    <font>
      <b/>
      <sz val="18"/>
      <color theme="0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2" applyFont="1"/>
    <xf numFmtId="0" fontId="3" fillId="0" borderId="0" xfId="0" applyFont="1"/>
    <xf numFmtId="0" fontId="0" fillId="0" borderId="0" xfId="0" applyAlignment="1"/>
    <xf numFmtId="0" fontId="0" fillId="0" borderId="0" xfId="0" applyFill="1" applyBorder="1"/>
    <xf numFmtId="0" fontId="0" fillId="0" borderId="0" xfId="0" applyFill="1" applyAlignment="1"/>
    <xf numFmtId="164" fontId="0" fillId="0" borderId="0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center"/>
    </xf>
    <xf numFmtId="0" fontId="5" fillId="0" borderId="0" xfId="4"/>
    <xf numFmtId="0" fontId="0" fillId="3" borderId="0" xfId="0" applyFill="1" applyBorder="1"/>
    <xf numFmtId="0" fontId="0" fillId="0" borderId="0" xfId="0" applyFill="1"/>
    <xf numFmtId="0" fontId="3" fillId="0" borderId="0" xfId="0" applyFont="1" applyFill="1"/>
    <xf numFmtId="2" fontId="0" fillId="0" borderId="0" xfId="0" applyNumberFormat="1" applyFill="1" applyBorder="1"/>
    <xf numFmtId="0" fontId="2" fillId="0" borderId="0" xfId="0" applyFont="1" applyFill="1" applyBorder="1"/>
    <xf numFmtId="164" fontId="0" fillId="0" borderId="0" xfId="2" applyFont="1" applyFill="1" applyBorder="1" applyAlignment="1"/>
    <xf numFmtId="164" fontId="0" fillId="0" borderId="0" xfId="0" applyNumberFormat="1" applyFill="1" applyBorder="1"/>
    <xf numFmtId="0" fontId="4" fillId="0" borderId="0" xfId="0" applyFont="1" applyFill="1" applyBorder="1"/>
    <xf numFmtId="0" fontId="3" fillId="0" borderId="0" xfId="0" applyFont="1" applyFill="1" applyBorder="1" applyAlignment="1"/>
    <xf numFmtId="164" fontId="4" fillId="0" borderId="0" xfId="0" applyNumberFormat="1" applyFont="1" applyFill="1" applyBorder="1"/>
    <xf numFmtId="0" fontId="3" fillId="0" borderId="0" xfId="0" applyFont="1" applyFill="1" applyBorder="1"/>
    <xf numFmtId="10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1" fontId="0" fillId="2" borderId="1" xfId="3" applyNumberFormat="1" applyFont="1" applyFill="1" applyBorder="1"/>
    <xf numFmtId="165" fontId="0" fillId="2" borderId="1" xfId="0" applyNumberFormat="1" applyFill="1" applyBorder="1"/>
    <xf numFmtId="0" fontId="0" fillId="6" borderId="0" xfId="0" applyFill="1" applyBorder="1"/>
    <xf numFmtId="0" fontId="0" fillId="6" borderId="0" xfId="0" applyFill="1" applyBorder="1" applyAlignment="1"/>
    <xf numFmtId="0" fontId="0" fillId="6" borderId="0" xfId="0" applyFill="1" applyBorder="1" applyAlignment="1">
      <alignment horizontal="right"/>
    </xf>
    <xf numFmtId="0" fontId="2" fillId="8" borderId="0" xfId="0" applyFont="1" applyFill="1" applyBorder="1"/>
    <xf numFmtId="9" fontId="0" fillId="8" borderId="0" xfId="0" applyNumberFormat="1" applyFill="1" applyBorder="1"/>
    <xf numFmtId="0" fontId="0" fillId="8" borderId="0" xfId="0" applyFill="1" applyBorder="1" applyAlignment="1"/>
    <xf numFmtId="0" fontId="0" fillId="8" borderId="0" xfId="0" applyFill="1" applyBorder="1"/>
    <xf numFmtId="2" fontId="0" fillId="2" borderId="3" xfId="0" applyNumberFormat="1" applyFill="1" applyBorder="1"/>
    <xf numFmtId="165" fontId="0" fillId="6" borderId="2" xfId="0" applyNumberFormat="1" applyFill="1" applyBorder="1"/>
    <xf numFmtId="0" fontId="4" fillId="0" borderId="0" xfId="0" applyFont="1" applyFill="1" applyBorder="1" applyAlignment="1"/>
    <xf numFmtId="0" fontId="2" fillId="8" borderId="0" xfId="0" applyFont="1" applyFill="1" applyBorder="1" applyAlignment="1"/>
    <xf numFmtId="0" fontId="0" fillId="2" borderId="4" xfId="0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2" fillId="8" borderId="0" xfId="0" applyFont="1" applyFill="1" applyBorder="1" applyAlignment="1">
      <alignment horizontal="right"/>
    </xf>
    <xf numFmtId="164" fontId="0" fillId="6" borderId="0" xfId="2" applyFont="1" applyFill="1" applyBorder="1" applyAlignment="1"/>
    <xf numFmtId="1" fontId="0" fillId="6" borderId="0" xfId="0" applyNumberFormat="1" applyFill="1" applyBorder="1" applyAlignment="1">
      <alignment horizontal="right"/>
    </xf>
    <xf numFmtId="0" fontId="0" fillId="6" borderId="5" xfId="0" applyFill="1" applyBorder="1"/>
    <xf numFmtId="0" fontId="0" fillId="6" borderId="5" xfId="0" applyFill="1" applyBorder="1" applyAlignment="1">
      <alignment horizontal="right"/>
    </xf>
    <xf numFmtId="164" fontId="0" fillId="6" borderId="5" xfId="0" applyNumberFormat="1" applyFill="1" applyBorder="1" applyAlignment="1"/>
    <xf numFmtId="164" fontId="2" fillId="6" borderId="0" xfId="0" applyNumberFormat="1" applyFont="1" applyFill="1" applyBorder="1" applyAlignment="1"/>
    <xf numFmtId="164" fontId="0" fillId="2" borderId="1" xfId="2" applyFont="1" applyFill="1" applyBorder="1" applyAlignment="1">
      <alignment horizontal="right"/>
    </xf>
    <xf numFmtId="164" fontId="0" fillId="2" borderId="3" xfId="2" applyFont="1" applyFill="1" applyBorder="1" applyAlignment="1">
      <alignment horizontal="right"/>
    </xf>
    <xf numFmtId="0" fontId="0" fillId="6" borderId="6" xfId="0" applyFill="1" applyBorder="1" applyAlignment="1">
      <alignment horizontal="right"/>
    </xf>
    <xf numFmtId="164" fontId="0" fillId="3" borderId="0" xfId="2" applyFont="1" applyFill="1" applyBorder="1"/>
    <xf numFmtId="164" fontId="0" fillId="2" borderId="1" xfId="2" applyFont="1" applyFill="1" applyBorder="1"/>
    <xf numFmtId="9" fontId="0" fillId="2" borderId="1" xfId="1" applyFont="1" applyFill="1" applyBorder="1"/>
    <xf numFmtId="0" fontId="2" fillId="4" borderId="0" xfId="0" applyFont="1" applyFill="1" applyAlignment="1">
      <alignment horizontal="center"/>
    </xf>
    <xf numFmtId="164" fontId="2" fillId="4" borderId="0" xfId="2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4" borderId="0" xfId="0" applyFont="1" applyFill="1"/>
    <xf numFmtId="0" fontId="0" fillId="3" borderId="0" xfId="0" applyFill="1"/>
    <xf numFmtId="44" fontId="0" fillId="6" borderId="0" xfId="0" applyNumberFormat="1" applyFill="1" applyBorder="1" applyAlignment="1">
      <alignment horizontal="right"/>
    </xf>
    <xf numFmtId="0" fontId="0" fillId="6" borderId="0" xfId="0" quotePrefix="1" applyFill="1" applyBorder="1" applyAlignment="1">
      <alignment horizontal="right"/>
    </xf>
    <xf numFmtId="0" fontId="7" fillId="0" borderId="0" xfId="4" applyFont="1" applyFill="1" applyAlignment="1">
      <alignment horizontal="center" vertical="center" wrapText="1"/>
    </xf>
    <xf numFmtId="0" fontId="7" fillId="9" borderId="0" xfId="4" applyFont="1" applyFill="1" applyAlignment="1">
      <alignment horizontal="center" vertical="center" wrapText="1"/>
    </xf>
    <xf numFmtId="165" fontId="2" fillId="7" borderId="0" xfId="0" applyNumberFormat="1" applyFont="1" applyFill="1" applyBorder="1" applyAlignment="1">
      <alignment horizontal="center"/>
    </xf>
    <xf numFmtId="0" fontId="6" fillId="5" borderId="0" xfId="4" applyFont="1" applyFill="1" applyAlignment="1">
      <alignment horizontal="center" vertical="center" wrapText="1"/>
    </xf>
  </cellXfs>
  <cellStyles count="5">
    <cellStyle name="Moeda" xfId="2" builtinId="4"/>
    <cellStyle name="Normal" xfId="0" builtinId="0"/>
    <cellStyle name="Porcentagem" xfId="1" builtinId="5"/>
    <cellStyle name="Título" xfId="4" builtinId="15"/>
    <cellStyle name="Vírgula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'Análise do retorno'!$E$6</c:f>
              <c:strCache>
                <c:ptCount val="1"/>
                <c:pt idx="0">
                  <c:v>Retorno do investimento</c:v>
                </c:pt>
              </c:strCache>
            </c:strRef>
          </c:tx>
          <c:invertIfNegative val="0"/>
          <c:val>
            <c:numRef>
              <c:f>'Análise do retorno'!$E$7:$E$36</c:f>
              <c:numCache>
                <c:formatCode>_-"R$"\ * #.##0,00_-;\-"R$"\ * #.##0,00_-;_-"R$"\ * "-"??_-;_-@_-</c:formatCode>
                <c:ptCount val="30"/>
                <c:pt idx="0">
                  <c:v>-19140</c:v>
                </c:pt>
                <c:pt idx="1">
                  <c:v>-15444</c:v>
                </c:pt>
                <c:pt idx="2">
                  <c:v>-11378.4</c:v>
                </c:pt>
                <c:pt idx="3">
                  <c:v>-6906.2399999999989</c:v>
                </c:pt>
                <c:pt idx="4">
                  <c:v>-1986.8639999999978</c:v>
                </c:pt>
                <c:pt idx="5">
                  <c:v>3424.4496000000036</c:v>
                </c:pt>
                <c:pt idx="6">
                  <c:v>9376.8945600000061</c:v>
                </c:pt>
                <c:pt idx="7">
                  <c:v>15924.58401600001</c:v>
                </c:pt>
                <c:pt idx="8">
                  <c:v>23127.042417600016</c:v>
                </c:pt>
                <c:pt idx="9">
                  <c:v>31049.746659360022</c:v>
                </c:pt>
                <c:pt idx="10">
                  <c:v>39764.721325296028</c:v>
                </c:pt>
                <c:pt idx="11">
                  <c:v>49351.193457825633</c:v>
                </c:pt>
                <c:pt idx="12">
                  <c:v>59896.312803608198</c:v>
                </c:pt>
                <c:pt idx="13">
                  <c:v>71495.944083969021</c:v>
                </c:pt>
                <c:pt idx="14">
                  <c:v>84255.538492365929</c:v>
                </c:pt>
                <c:pt idx="15">
                  <c:v>98291.092341602533</c:v>
                </c:pt>
                <c:pt idx="16">
                  <c:v>113730.2015757628</c:v>
                </c:pt>
                <c:pt idx="17">
                  <c:v>130713.22173333907</c:v>
                </c:pt>
                <c:pt idx="18">
                  <c:v>149394.543906673</c:v>
                </c:pt>
                <c:pt idx="19">
                  <c:v>169943.99829734032</c:v>
                </c:pt>
                <c:pt idx="20">
                  <c:v>192548.39812707438</c:v>
                </c:pt>
                <c:pt idx="21">
                  <c:v>217413.23793978183</c:v>
                </c:pt>
                <c:pt idx="22">
                  <c:v>244764.56173376003</c:v>
                </c:pt>
                <c:pt idx="23">
                  <c:v>274851.01790713606</c:v>
                </c:pt>
                <c:pt idx="24">
                  <c:v>307946.11969784967</c:v>
                </c:pt>
                <c:pt idx="25">
                  <c:v>344350.73166763468</c:v>
                </c:pt>
                <c:pt idx="26">
                  <c:v>384395.80483439821</c:v>
                </c:pt>
                <c:pt idx="27">
                  <c:v>428445.38531783805</c:v>
                </c:pt>
                <c:pt idx="28">
                  <c:v>476899.9238496219</c:v>
                </c:pt>
                <c:pt idx="29">
                  <c:v>530199.91623458418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68480"/>
        <c:axId val="44074688"/>
      </c:barChart>
      <c:catAx>
        <c:axId val="40468480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44074688"/>
        <c:crosses val="autoZero"/>
        <c:auto val="1"/>
        <c:lblAlgn val="ctr"/>
        <c:lblOffset val="100"/>
        <c:noMultiLvlLbl val="0"/>
      </c:catAx>
      <c:valAx>
        <c:axId val="44074688"/>
        <c:scaling>
          <c:orientation val="minMax"/>
        </c:scaling>
        <c:delete val="0"/>
        <c:axPos val="l"/>
        <c:majorGridlines/>
        <c:numFmt formatCode="_-&quot;R$&quot;\ * #.##0,00_-;\-&quot;R$&quot;\ * #.##0,00_-;_-&quot;R$&quot;\ * &quot;-&quot;??_-;_-@_-" sourceLinked="1"/>
        <c:majorTickMark val="out"/>
        <c:minorTickMark val="none"/>
        <c:tickLblPos val="nextTo"/>
        <c:crossAx val="40468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9</xdr:row>
      <xdr:rowOff>19050</xdr:rowOff>
    </xdr:from>
    <xdr:to>
      <xdr:col>6</xdr:col>
      <xdr:colOff>342900</xdr:colOff>
      <xdr:row>10</xdr:row>
      <xdr:rowOff>104775</xdr:rowOff>
    </xdr:to>
    <xdr:cxnSp macro="">
      <xdr:nvCxnSpPr>
        <xdr:cNvPr id="8" name="Conector reto 7"/>
        <xdr:cNvCxnSpPr/>
      </xdr:nvCxnSpPr>
      <xdr:spPr>
        <a:xfrm>
          <a:off x="8439150" y="1838325"/>
          <a:ext cx="0" cy="2762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1304925</xdr:colOff>
      <xdr:row>10</xdr:row>
      <xdr:rowOff>104775</xdr:rowOff>
    </xdr:from>
    <xdr:to>
      <xdr:col>6</xdr:col>
      <xdr:colOff>352426</xdr:colOff>
      <xdr:row>10</xdr:row>
      <xdr:rowOff>104775</xdr:rowOff>
    </xdr:to>
    <xdr:cxnSp macro="">
      <xdr:nvCxnSpPr>
        <xdr:cNvPr id="11" name="Conector reto 10"/>
        <xdr:cNvCxnSpPr/>
      </xdr:nvCxnSpPr>
      <xdr:spPr>
        <a:xfrm flipH="1">
          <a:off x="4657725" y="2114550"/>
          <a:ext cx="3790951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1314450</xdr:colOff>
      <xdr:row>9</xdr:row>
      <xdr:rowOff>9525</xdr:rowOff>
    </xdr:from>
    <xdr:to>
      <xdr:col>2</xdr:col>
      <xdr:colOff>1314450</xdr:colOff>
      <xdr:row>10</xdr:row>
      <xdr:rowOff>85725</xdr:rowOff>
    </xdr:to>
    <xdr:cxnSp macro="">
      <xdr:nvCxnSpPr>
        <xdr:cNvPr id="14" name="Conector de seta reta 13"/>
        <xdr:cNvCxnSpPr/>
      </xdr:nvCxnSpPr>
      <xdr:spPr>
        <a:xfrm flipV="1">
          <a:off x="4667250" y="1828800"/>
          <a:ext cx="0" cy="2667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20</xdr:row>
      <xdr:rowOff>85725</xdr:rowOff>
    </xdr:from>
    <xdr:to>
      <xdr:col>5</xdr:col>
      <xdr:colOff>0</xdr:colOff>
      <xdr:row>20</xdr:row>
      <xdr:rowOff>85725</xdr:rowOff>
    </xdr:to>
    <xdr:cxnSp macro="">
      <xdr:nvCxnSpPr>
        <xdr:cNvPr id="23" name="Conector de seta reta 22"/>
        <xdr:cNvCxnSpPr/>
      </xdr:nvCxnSpPr>
      <xdr:spPr>
        <a:xfrm flipH="1">
          <a:off x="5953125" y="3857625"/>
          <a:ext cx="962025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9</xdr:row>
      <xdr:rowOff>142875</xdr:rowOff>
    </xdr:from>
    <xdr:to>
      <xdr:col>5</xdr:col>
      <xdr:colOff>609601</xdr:colOff>
      <xdr:row>11</xdr:row>
      <xdr:rowOff>76201</xdr:rowOff>
    </xdr:to>
    <xdr:sp macro="" textlink="">
      <xdr:nvSpPr>
        <xdr:cNvPr id="26" name="CaixaDeTexto 25"/>
        <xdr:cNvSpPr txBox="1"/>
      </xdr:nvSpPr>
      <xdr:spPr>
        <a:xfrm>
          <a:off x="5314951" y="1962150"/>
          <a:ext cx="2209800" cy="314326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Copie aqui a eficiência calculada</a:t>
          </a:r>
          <a:r>
            <a:rPr lang="pt-BR"/>
            <a:t> </a:t>
          </a:r>
          <a:endParaRPr lang="pt-BR" sz="1100"/>
        </a:p>
      </xdr:txBody>
    </xdr:sp>
    <xdr:clientData/>
  </xdr:twoCellAnchor>
  <xdr:twoCellAnchor>
    <xdr:from>
      <xdr:col>4</xdr:col>
      <xdr:colOff>76201</xdr:colOff>
      <xdr:row>28</xdr:row>
      <xdr:rowOff>95250</xdr:rowOff>
    </xdr:from>
    <xdr:to>
      <xdr:col>4</xdr:col>
      <xdr:colOff>1343025</xdr:colOff>
      <xdr:row>28</xdr:row>
      <xdr:rowOff>95250</xdr:rowOff>
    </xdr:to>
    <xdr:cxnSp macro="">
      <xdr:nvCxnSpPr>
        <xdr:cNvPr id="27" name="Conector de seta reta 26"/>
        <xdr:cNvCxnSpPr/>
      </xdr:nvCxnSpPr>
      <xdr:spPr>
        <a:xfrm flipH="1">
          <a:off x="6324601" y="6477000"/>
          <a:ext cx="1266824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2571750</xdr:colOff>
      <xdr:row>2</xdr:row>
      <xdr:rowOff>200025</xdr:rowOff>
    </xdr:from>
    <xdr:to>
      <xdr:col>3</xdr:col>
      <xdr:colOff>190500</xdr:colOff>
      <xdr:row>3</xdr:row>
      <xdr:rowOff>66675</xdr:rowOff>
    </xdr:to>
    <xdr:sp macro="" textlink="">
      <xdr:nvSpPr>
        <xdr:cNvPr id="28" name="CaixaDeTexto 27"/>
        <xdr:cNvSpPr txBox="1"/>
      </xdr:nvSpPr>
      <xdr:spPr>
        <a:xfrm>
          <a:off x="3162300" y="1019175"/>
          <a:ext cx="1847850" cy="4953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Altere somente os campos em amarelo</a:t>
          </a:r>
          <a:endParaRPr lang="pt-BR" sz="1100"/>
        </a:p>
      </xdr:txBody>
    </xdr:sp>
    <xdr:clientData/>
  </xdr:twoCellAnchor>
  <xdr:twoCellAnchor>
    <xdr:from>
      <xdr:col>2</xdr:col>
      <xdr:colOff>657225</xdr:colOff>
      <xdr:row>3</xdr:row>
      <xdr:rowOff>57150</xdr:rowOff>
    </xdr:from>
    <xdr:to>
      <xdr:col>2</xdr:col>
      <xdr:colOff>733426</xdr:colOff>
      <xdr:row>6</xdr:row>
      <xdr:rowOff>95250</xdr:rowOff>
    </xdr:to>
    <xdr:cxnSp macro="">
      <xdr:nvCxnSpPr>
        <xdr:cNvPr id="29" name="Conector de seta reta 28"/>
        <xdr:cNvCxnSpPr/>
      </xdr:nvCxnSpPr>
      <xdr:spPr>
        <a:xfrm flipH="1">
          <a:off x="4010025" y="1504950"/>
          <a:ext cx="76201" cy="6477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23</xdr:row>
      <xdr:rowOff>104775</xdr:rowOff>
    </xdr:from>
    <xdr:to>
      <xdr:col>4</xdr:col>
      <xdr:colOff>1352550</xdr:colOff>
      <xdr:row>23</xdr:row>
      <xdr:rowOff>104775</xdr:rowOff>
    </xdr:to>
    <xdr:cxnSp macro="">
      <xdr:nvCxnSpPr>
        <xdr:cNvPr id="10" name="Conector de seta reta 9"/>
        <xdr:cNvCxnSpPr/>
      </xdr:nvCxnSpPr>
      <xdr:spPr>
        <a:xfrm flipH="1">
          <a:off x="6286500" y="5514975"/>
          <a:ext cx="131445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466726</xdr:colOff>
      <xdr:row>37</xdr:row>
      <xdr:rowOff>28575</xdr:rowOff>
    </xdr:from>
    <xdr:to>
      <xdr:col>5</xdr:col>
      <xdr:colOff>1</xdr:colOff>
      <xdr:row>67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1047750</xdr:colOff>
      <xdr:row>9</xdr:row>
      <xdr:rowOff>133349</xdr:rowOff>
    </xdr:from>
    <xdr:to>
      <xdr:col>9</xdr:col>
      <xdr:colOff>190500</xdr:colOff>
      <xdr:row>12</xdr:row>
      <xdr:rowOff>28574</xdr:rowOff>
    </xdr:to>
    <xdr:sp macro="" textlink="">
      <xdr:nvSpPr>
        <xdr:cNvPr id="4" name="CaixaDeTexto 3"/>
        <xdr:cNvSpPr txBox="1"/>
      </xdr:nvSpPr>
      <xdr:spPr>
        <a:xfrm>
          <a:off x="8905875" y="2400299"/>
          <a:ext cx="2209800" cy="46672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investimento se paga quando</a:t>
          </a:r>
          <a:r>
            <a:rPr lang="pt-BR" sz="1100" b="1" i="1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 retorno fica positivo</a:t>
          </a:r>
          <a:endParaRPr lang="pt-BR" sz="1100"/>
        </a:p>
      </xdr:txBody>
    </xdr:sp>
    <xdr:clientData/>
  </xdr:twoCellAnchor>
  <xdr:twoCellAnchor>
    <xdr:from>
      <xdr:col>5</xdr:col>
      <xdr:colOff>85725</xdr:colOff>
      <xdr:row>10</xdr:row>
      <xdr:rowOff>180975</xdr:rowOff>
    </xdr:from>
    <xdr:to>
      <xdr:col>5</xdr:col>
      <xdr:colOff>1047750</xdr:colOff>
      <xdr:row>10</xdr:row>
      <xdr:rowOff>180975</xdr:rowOff>
    </xdr:to>
    <xdr:cxnSp macro="">
      <xdr:nvCxnSpPr>
        <xdr:cNvPr id="5" name="Conector de seta reta 4"/>
        <xdr:cNvCxnSpPr/>
      </xdr:nvCxnSpPr>
      <xdr:spPr>
        <a:xfrm flipH="1">
          <a:off x="7943850" y="2638425"/>
          <a:ext cx="962025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476251</xdr:colOff>
      <xdr:row>58</xdr:row>
      <xdr:rowOff>28575</xdr:rowOff>
    </xdr:from>
    <xdr:to>
      <xdr:col>2</xdr:col>
      <xdr:colOff>485775</xdr:colOff>
      <xdr:row>62</xdr:row>
      <xdr:rowOff>76200</xdr:rowOff>
    </xdr:to>
    <xdr:cxnSp macro="">
      <xdr:nvCxnSpPr>
        <xdr:cNvPr id="6" name="Conector de seta reta 5"/>
        <xdr:cNvCxnSpPr/>
      </xdr:nvCxnSpPr>
      <xdr:spPr>
        <a:xfrm flipH="1">
          <a:off x="2524126" y="11630025"/>
          <a:ext cx="9524" cy="8096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1190626</xdr:colOff>
      <xdr:row>54</xdr:row>
      <xdr:rowOff>123825</xdr:rowOff>
    </xdr:from>
    <xdr:to>
      <xdr:col>2</xdr:col>
      <xdr:colOff>1219201</xdr:colOff>
      <xdr:row>58</xdr:row>
      <xdr:rowOff>38100</xdr:rowOff>
    </xdr:to>
    <xdr:sp macro="" textlink="">
      <xdr:nvSpPr>
        <xdr:cNvPr id="8" name="CaixaDeTexto 7"/>
        <xdr:cNvSpPr txBox="1"/>
      </xdr:nvSpPr>
      <xdr:spPr>
        <a:xfrm>
          <a:off x="1819276" y="10963275"/>
          <a:ext cx="1447800" cy="67627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investimento se paga quando</a:t>
          </a:r>
          <a:r>
            <a:rPr lang="pt-BR" sz="1100" b="1" i="1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 retorno fica positivo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K78"/>
  <sheetViews>
    <sheetView tabSelected="1" workbookViewId="0">
      <selection activeCell="E44" sqref="E44"/>
    </sheetView>
  </sheetViews>
  <sheetFormatPr defaultColWidth="8.85546875" defaultRowHeight="15" x14ac:dyDescent="0.25"/>
  <cols>
    <col min="2" max="2" width="41.42578125" customWidth="1"/>
    <col min="3" max="3" width="22" customWidth="1"/>
    <col min="4" max="4" width="21.42578125" style="5" customWidth="1"/>
    <col min="5" max="5" width="21" style="5" customWidth="1"/>
    <col min="6" max="6" width="22" customWidth="1"/>
    <col min="7" max="7" width="9.42578125" bestFit="1" customWidth="1"/>
  </cols>
  <sheetData>
    <row r="2" spans="1:11" ht="49.5" customHeight="1" x14ac:dyDescent="0.25">
      <c r="B2" s="64" t="s">
        <v>21</v>
      </c>
      <c r="C2" s="64"/>
      <c r="D2" s="64"/>
      <c r="E2" s="64"/>
      <c r="F2" s="64"/>
      <c r="G2" s="64"/>
      <c r="H2" s="64"/>
      <c r="I2" s="64"/>
      <c r="J2" s="64"/>
    </row>
    <row r="3" spans="1:11" ht="49.5" customHeight="1" x14ac:dyDescent="0.2">
      <c r="B3" s="63"/>
      <c r="C3" s="63"/>
      <c r="D3" s="63"/>
      <c r="E3" s="63"/>
      <c r="F3" s="63"/>
      <c r="G3" s="63"/>
      <c r="H3" s="63"/>
      <c r="I3" s="63"/>
      <c r="J3" s="63"/>
    </row>
    <row r="4" spans="1:11" ht="17.25" customHeight="1" x14ac:dyDescent="0.2">
      <c r="B4" s="63"/>
      <c r="C4" s="63"/>
      <c r="D4" s="63"/>
      <c r="E4" s="63"/>
      <c r="F4" s="63"/>
      <c r="G4" s="63"/>
      <c r="H4" s="63"/>
      <c r="I4" s="63"/>
      <c r="J4" s="63"/>
    </row>
    <row r="5" spans="1:11" x14ac:dyDescent="0.2">
      <c r="A5" s="15"/>
      <c r="B5" s="15"/>
      <c r="C5" s="15"/>
      <c r="D5" s="7"/>
      <c r="E5" s="7"/>
      <c r="F5" s="15"/>
      <c r="G5" s="15"/>
      <c r="H5" s="15"/>
      <c r="I5" s="15"/>
      <c r="J5" s="15"/>
      <c r="K5" s="15"/>
    </row>
    <row r="6" spans="1:11" ht="15.75" thickBot="1" x14ac:dyDescent="0.3">
      <c r="A6" s="15"/>
      <c r="B6" s="33" t="s">
        <v>18</v>
      </c>
      <c r="C6" s="34"/>
      <c r="D6" s="35"/>
      <c r="E6" s="10"/>
      <c r="F6" s="33" t="s">
        <v>14</v>
      </c>
      <c r="G6" s="36"/>
      <c r="H6" s="36"/>
      <c r="I6" s="36"/>
      <c r="J6" s="36"/>
      <c r="K6" s="15"/>
    </row>
    <row r="7" spans="1:11" ht="15.95" thickBot="1" x14ac:dyDescent="0.25">
      <c r="A7" s="15"/>
      <c r="B7" s="30" t="s">
        <v>4</v>
      </c>
      <c r="C7" s="27" t="s">
        <v>9</v>
      </c>
      <c r="D7" s="31"/>
      <c r="E7" s="10"/>
      <c r="F7" s="30"/>
      <c r="G7" s="30"/>
      <c r="H7" s="30"/>
      <c r="I7" s="30"/>
      <c r="J7" s="30"/>
      <c r="K7" s="15"/>
    </row>
    <row r="8" spans="1:11" ht="15.75" thickBot="1" x14ac:dyDescent="0.3">
      <c r="A8" s="15"/>
      <c r="B8" s="30" t="s">
        <v>2</v>
      </c>
      <c r="C8" s="28">
        <v>250</v>
      </c>
      <c r="D8" s="32" t="s">
        <v>12</v>
      </c>
      <c r="E8" s="10"/>
      <c r="F8" s="30" t="s">
        <v>5</v>
      </c>
      <c r="G8" s="37">
        <v>1.6</v>
      </c>
      <c r="H8" s="32" t="s">
        <v>1</v>
      </c>
      <c r="I8" s="30"/>
      <c r="J8" s="30"/>
      <c r="K8" s="15"/>
    </row>
    <row r="9" spans="1:11" ht="16.5" thickTop="1" thickBot="1" x14ac:dyDescent="0.3">
      <c r="A9" s="15"/>
      <c r="B9" s="30" t="s">
        <v>10</v>
      </c>
      <c r="C9" s="29">
        <v>15.6</v>
      </c>
      <c r="D9" s="32" t="s">
        <v>13</v>
      </c>
      <c r="E9" s="10"/>
      <c r="F9" s="30" t="s">
        <v>11</v>
      </c>
      <c r="G9" s="38">
        <f>C8/G8/1000*100</f>
        <v>15.625</v>
      </c>
      <c r="H9" s="32" t="s">
        <v>13</v>
      </c>
      <c r="I9" s="30"/>
      <c r="J9" s="30"/>
      <c r="K9" s="15"/>
    </row>
    <row r="10" spans="1:11" x14ac:dyDescent="0.2">
      <c r="A10" s="15"/>
      <c r="B10" s="6"/>
      <c r="C10" s="6"/>
      <c r="D10" s="10"/>
      <c r="E10" s="10"/>
      <c r="F10" s="6"/>
      <c r="G10" s="6"/>
      <c r="H10" s="6"/>
      <c r="I10" s="6"/>
      <c r="J10" s="6"/>
      <c r="K10" s="15"/>
    </row>
    <row r="11" spans="1:11" x14ac:dyDescent="0.2">
      <c r="A11" s="15"/>
      <c r="B11" s="6"/>
      <c r="C11" s="6"/>
      <c r="D11" s="10"/>
      <c r="E11" s="10"/>
      <c r="F11" s="6"/>
      <c r="G11" s="6"/>
      <c r="H11" s="6"/>
      <c r="I11" s="6"/>
      <c r="J11" s="6"/>
      <c r="K11" s="15"/>
    </row>
    <row r="12" spans="1:11" x14ac:dyDescent="0.2">
      <c r="A12" s="15"/>
      <c r="B12" s="6"/>
      <c r="C12" s="6"/>
      <c r="D12" s="39"/>
      <c r="E12" s="39"/>
      <c r="F12" s="6"/>
      <c r="G12" s="6"/>
      <c r="H12" s="6"/>
      <c r="I12" s="6"/>
      <c r="J12" s="6"/>
      <c r="K12" s="15"/>
    </row>
    <row r="13" spans="1:11" x14ac:dyDescent="0.2">
      <c r="A13" s="15"/>
      <c r="B13" s="6"/>
      <c r="C13" s="6"/>
      <c r="D13" s="10"/>
      <c r="E13" s="10"/>
      <c r="F13" s="6"/>
      <c r="G13" s="6"/>
      <c r="H13" s="6"/>
      <c r="I13" s="6"/>
      <c r="J13" s="6"/>
      <c r="K13" s="15"/>
    </row>
    <row r="14" spans="1:11" ht="15.95" thickBot="1" x14ac:dyDescent="0.25">
      <c r="A14" s="15"/>
      <c r="B14" s="33" t="s">
        <v>15</v>
      </c>
      <c r="C14" s="33"/>
      <c r="D14" s="40"/>
      <c r="E14" s="10"/>
      <c r="F14" s="6"/>
      <c r="G14" s="6"/>
      <c r="H14" s="6"/>
      <c r="I14" s="6"/>
      <c r="J14" s="6"/>
      <c r="K14" s="15"/>
    </row>
    <row r="15" spans="1:11" ht="15.95" thickBot="1" x14ac:dyDescent="0.25">
      <c r="A15" s="15"/>
      <c r="B15" s="30" t="s">
        <v>16</v>
      </c>
      <c r="C15" s="27" t="s">
        <v>19</v>
      </c>
      <c r="D15" s="31"/>
      <c r="E15" s="10"/>
      <c r="F15" s="6"/>
      <c r="G15" s="6"/>
      <c r="H15" s="6"/>
      <c r="I15" s="6"/>
      <c r="J15" s="6"/>
      <c r="K15" s="15"/>
    </row>
    <row r="16" spans="1:11" ht="15.75" thickBot="1" x14ac:dyDescent="0.3">
      <c r="A16" s="15"/>
      <c r="B16" s="30" t="s">
        <v>20</v>
      </c>
      <c r="C16" s="27">
        <v>5000</v>
      </c>
      <c r="D16" s="32" t="s">
        <v>17</v>
      </c>
      <c r="E16" s="10"/>
      <c r="F16" s="6"/>
      <c r="G16" s="6"/>
      <c r="H16" s="6"/>
      <c r="I16" s="6"/>
      <c r="J16" s="6"/>
      <c r="K16" s="15"/>
    </row>
    <row r="17" spans="2:10" s="15" customFormat="1" x14ac:dyDescent="0.2">
      <c r="B17" s="6"/>
      <c r="C17" s="11"/>
      <c r="D17" s="11"/>
      <c r="E17" s="10"/>
      <c r="F17" s="6"/>
      <c r="G17" s="6"/>
      <c r="H17" s="6"/>
      <c r="I17" s="6"/>
      <c r="J17" s="6"/>
    </row>
    <row r="18" spans="2:10" s="15" customFormat="1" ht="15.95" thickBot="1" x14ac:dyDescent="0.25">
      <c r="B18" s="33" t="s">
        <v>24</v>
      </c>
      <c r="C18" s="42"/>
      <c r="D18" s="42"/>
      <c r="E18" s="10"/>
      <c r="F18" s="6"/>
      <c r="G18" s="6"/>
      <c r="H18" s="6"/>
      <c r="I18" s="6"/>
      <c r="J18" s="6"/>
    </row>
    <row r="19" spans="2:10" s="15" customFormat="1" ht="15.75" thickBot="1" x14ac:dyDescent="0.3">
      <c r="B19" s="30" t="s">
        <v>4</v>
      </c>
      <c r="C19" s="27" t="s">
        <v>25</v>
      </c>
      <c r="D19" s="32"/>
      <c r="E19" s="10"/>
      <c r="F19" s="6"/>
      <c r="G19" s="6"/>
      <c r="H19" s="6"/>
      <c r="I19" s="6"/>
      <c r="J19" s="6"/>
    </row>
    <row r="20" spans="2:10" s="15" customFormat="1" ht="15.75" thickBot="1" x14ac:dyDescent="0.3">
      <c r="B20" s="30" t="s">
        <v>34</v>
      </c>
      <c r="C20" s="41">
        <v>2000</v>
      </c>
      <c r="D20" s="32" t="s">
        <v>3</v>
      </c>
      <c r="E20" s="10"/>
      <c r="F20" s="6"/>
      <c r="G20" s="6"/>
      <c r="H20" s="6"/>
      <c r="I20" s="6"/>
      <c r="J20" s="6"/>
    </row>
    <row r="21" spans="2:10" s="15" customFormat="1" ht="15.75" thickBot="1" x14ac:dyDescent="0.3">
      <c r="B21" s="30" t="s">
        <v>11</v>
      </c>
      <c r="C21" s="41">
        <v>98</v>
      </c>
      <c r="D21" s="32" t="s">
        <v>13</v>
      </c>
      <c r="E21" s="10"/>
      <c r="F21" s="65" t="s">
        <v>50</v>
      </c>
      <c r="G21" s="65"/>
      <c r="H21" s="65"/>
      <c r="I21" s="6"/>
      <c r="J21" s="6"/>
    </row>
    <row r="22" spans="2:10" s="15" customFormat="1" x14ac:dyDescent="0.25">
      <c r="B22" s="6"/>
      <c r="C22" s="11"/>
      <c r="D22" s="11"/>
      <c r="E22" s="10"/>
      <c r="F22" s="6"/>
      <c r="G22" s="6"/>
      <c r="H22" s="6"/>
      <c r="I22" s="6"/>
      <c r="J22" s="6"/>
    </row>
    <row r="23" spans="2:10" s="15" customFormat="1" ht="15.75" thickBot="1" x14ac:dyDescent="0.3">
      <c r="B23" s="33" t="s">
        <v>31</v>
      </c>
      <c r="C23" s="42"/>
      <c r="D23" s="42"/>
      <c r="E23" s="10"/>
      <c r="F23" s="6"/>
      <c r="G23" s="6"/>
      <c r="H23" s="6"/>
      <c r="I23" s="6"/>
      <c r="J23" s="6"/>
    </row>
    <row r="24" spans="2:10" s="15" customFormat="1" ht="15.75" thickBot="1" x14ac:dyDescent="0.3">
      <c r="B24" s="30" t="s">
        <v>22</v>
      </c>
      <c r="C24" s="27">
        <v>350</v>
      </c>
      <c r="D24" s="32" t="s">
        <v>8</v>
      </c>
      <c r="E24" s="10"/>
      <c r="F24" s="65" t="s">
        <v>51</v>
      </c>
      <c r="G24" s="65"/>
      <c r="H24" s="65"/>
      <c r="I24" s="6"/>
      <c r="J24" s="6"/>
    </row>
    <row r="25" spans="2:10" s="15" customFormat="1" x14ac:dyDescent="0.25">
      <c r="B25" s="30" t="s">
        <v>23</v>
      </c>
      <c r="C25" s="32">
        <f>C16*G8*C9/100/1000*C21/100*30</f>
        <v>36.691200000000002</v>
      </c>
      <c r="D25" s="32" t="s">
        <v>8</v>
      </c>
      <c r="E25" s="10"/>
      <c r="F25" s="6"/>
      <c r="G25" s="6"/>
      <c r="H25" s="6"/>
      <c r="I25" s="6"/>
      <c r="J25" s="6"/>
    </row>
    <row r="26" spans="2:10" s="15" customFormat="1" x14ac:dyDescent="0.25">
      <c r="B26" s="30" t="s">
        <v>32</v>
      </c>
      <c r="C26" s="45">
        <f>ROUNDUP(C24/C25,0)</f>
        <v>10</v>
      </c>
      <c r="D26" s="32"/>
      <c r="E26" s="10"/>
      <c r="F26" s="6"/>
      <c r="G26" s="6"/>
      <c r="H26" s="6"/>
      <c r="I26" s="6"/>
      <c r="J26" s="6"/>
    </row>
    <row r="27" spans="2:10" s="15" customFormat="1" x14ac:dyDescent="0.25">
      <c r="B27" s="30" t="s">
        <v>37</v>
      </c>
      <c r="C27" s="45">
        <f>C26*G8</f>
        <v>16</v>
      </c>
      <c r="D27" s="32" t="s">
        <v>1</v>
      </c>
      <c r="E27" s="10"/>
      <c r="F27" s="6"/>
      <c r="G27" s="6"/>
      <c r="H27" s="6"/>
      <c r="I27" s="6"/>
      <c r="J27" s="6"/>
    </row>
    <row r="28" spans="2:10" s="15" customFormat="1" ht="15.75" thickBot="1" x14ac:dyDescent="0.3">
      <c r="B28" s="30" t="s">
        <v>38</v>
      </c>
      <c r="C28" s="45">
        <f>C26*C8</f>
        <v>2500</v>
      </c>
      <c r="D28" s="32" t="s">
        <v>12</v>
      </c>
      <c r="E28" s="10"/>
      <c r="F28" s="6"/>
      <c r="G28" s="6"/>
      <c r="H28" s="6"/>
      <c r="I28" s="6"/>
      <c r="J28" s="6"/>
    </row>
    <row r="29" spans="2:10" s="15" customFormat="1" ht="15.75" thickBot="1" x14ac:dyDescent="0.3">
      <c r="B29" s="30" t="s">
        <v>40</v>
      </c>
      <c r="C29" s="27">
        <v>80</v>
      </c>
      <c r="D29" s="32" t="s">
        <v>13</v>
      </c>
      <c r="E29" s="10"/>
      <c r="F29" s="65" t="s">
        <v>52</v>
      </c>
      <c r="G29" s="65"/>
      <c r="H29" s="65"/>
      <c r="I29" s="6"/>
      <c r="J29" s="6"/>
    </row>
    <row r="30" spans="2:10" s="15" customFormat="1" x14ac:dyDescent="0.25">
      <c r="B30" s="30" t="s">
        <v>39</v>
      </c>
      <c r="C30" s="32">
        <f>C28*C29/100</f>
        <v>2000</v>
      </c>
      <c r="D30" s="32" t="s">
        <v>3</v>
      </c>
      <c r="E30" s="10"/>
      <c r="F30" s="6"/>
      <c r="G30" s="6"/>
      <c r="H30" s="6"/>
      <c r="I30" s="6"/>
      <c r="J30" s="6"/>
    </row>
    <row r="31" spans="2:10" s="15" customFormat="1" x14ac:dyDescent="0.25">
      <c r="B31" s="30" t="s">
        <v>33</v>
      </c>
      <c r="C31" s="32">
        <f>ROUNDUP(C30/C20,0)</f>
        <v>1</v>
      </c>
      <c r="D31" s="32"/>
      <c r="E31" s="10"/>
      <c r="F31" s="6"/>
      <c r="G31" s="6"/>
      <c r="H31" s="6"/>
      <c r="I31" s="6"/>
      <c r="J31" s="6"/>
    </row>
    <row r="32" spans="2:10" s="15" customFormat="1" x14ac:dyDescent="0.25">
      <c r="B32" s="6"/>
      <c r="C32" s="11"/>
      <c r="D32" s="11"/>
      <c r="E32" s="10"/>
      <c r="F32" s="6"/>
      <c r="G32" s="6"/>
      <c r="H32" s="6"/>
      <c r="I32" s="6"/>
      <c r="J32" s="6"/>
    </row>
    <row r="33" spans="1:11" s="15" customFormat="1" ht="15.75" thickBot="1" x14ac:dyDescent="0.3">
      <c r="B33" s="33" t="s">
        <v>26</v>
      </c>
      <c r="C33" s="43" t="s">
        <v>0</v>
      </c>
      <c r="D33" s="43" t="s">
        <v>28</v>
      </c>
      <c r="E33" s="43" t="s">
        <v>29</v>
      </c>
      <c r="F33" s="6"/>
      <c r="G33" s="6"/>
      <c r="H33" s="6"/>
      <c r="I33" s="6"/>
      <c r="J33" s="6"/>
    </row>
    <row r="34" spans="1:11" s="15" customFormat="1" ht="15.75" thickBot="1" x14ac:dyDescent="0.3">
      <c r="B34" s="30" t="s">
        <v>30</v>
      </c>
      <c r="C34" s="45">
        <f>C26</f>
        <v>10</v>
      </c>
      <c r="D34" s="50">
        <v>1000</v>
      </c>
      <c r="E34" s="44">
        <f>D34*C34</f>
        <v>10000</v>
      </c>
      <c r="F34" s="6"/>
      <c r="G34" s="6"/>
      <c r="H34" s="6"/>
      <c r="I34" s="6"/>
      <c r="J34" s="6"/>
    </row>
    <row r="35" spans="1:11" s="15" customFormat="1" ht="15.75" thickBot="1" x14ac:dyDescent="0.3">
      <c r="B35" s="30" t="s">
        <v>27</v>
      </c>
      <c r="C35" s="32">
        <f>C31</f>
        <v>1</v>
      </c>
      <c r="D35" s="50">
        <v>6000</v>
      </c>
      <c r="E35" s="44">
        <f>D35*C35</f>
        <v>6000</v>
      </c>
      <c r="F35" s="6"/>
      <c r="G35" s="6"/>
      <c r="H35" s="6"/>
      <c r="I35" s="6"/>
      <c r="J35" s="6"/>
    </row>
    <row r="36" spans="1:11" s="15" customFormat="1" ht="15.75" thickBot="1" x14ac:dyDescent="0.3">
      <c r="B36" s="30" t="s">
        <v>35</v>
      </c>
      <c r="C36" s="45">
        <f>C26</f>
        <v>10</v>
      </c>
      <c r="D36" s="50">
        <v>150</v>
      </c>
      <c r="E36" s="44">
        <f>D36*C36</f>
        <v>1500</v>
      </c>
      <c r="F36" s="6"/>
      <c r="G36" s="6"/>
      <c r="H36" s="6"/>
      <c r="I36" s="6"/>
      <c r="J36" s="6"/>
    </row>
    <row r="37" spans="1:11" s="15" customFormat="1" ht="15.75" thickBot="1" x14ac:dyDescent="0.3">
      <c r="B37" s="46" t="s">
        <v>36</v>
      </c>
      <c r="C37" s="47">
        <v>1</v>
      </c>
      <c r="D37" s="51">
        <v>5000</v>
      </c>
      <c r="E37" s="48">
        <f>D37</f>
        <v>5000</v>
      </c>
      <c r="F37" s="6"/>
      <c r="G37" s="6"/>
      <c r="H37" s="6"/>
      <c r="I37" s="6"/>
      <c r="J37" s="6"/>
    </row>
    <row r="38" spans="1:11" s="15" customFormat="1" ht="15.75" thickTop="1" x14ac:dyDescent="0.25">
      <c r="B38" s="30" t="s">
        <v>44</v>
      </c>
      <c r="C38" s="32"/>
      <c r="D38" s="52"/>
      <c r="E38" s="49">
        <f>SUM(E34:E37)</f>
        <v>22500</v>
      </c>
      <c r="F38" s="6"/>
      <c r="G38" s="6"/>
      <c r="H38" s="6"/>
      <c r="I38" s="6"/>
      <c r="J38" s="6"/>
    </row>
    <row r="39" spans="1:11" s="15" customFormat="1" x14ac:dyDescent="0.25">
      <c r="B39" s="6"/>
      <c r="C39" s="11"/>
      <c r="D39" s="11"/>
      <c r="E39" s="10"/>
      <c r="F39" s="6"/>
      <c r="G39" s="6"/>
      <c r="H39" s="6"/>
      <c r="I39" s="6"/>
      <c r="J39" s="6"/>
    </row>
    <row r="40" spans="1:11" s="15" customFormat="1" x14ac:dyDescent="0.25">
      <c r="B40" s="33" t="s">
        <v>41</v>
      </c>
      <c r="C40" s="42"/>
      <c r="D40" s="42"/>
      <c r="E40" s="35"/>
      <c r="F40" s="6"/>
      <c r="G40" s="6"/>
      <c r="H40" s="6"/>
      <c r="I40" s="6"/>
      <c r="J40" s="6"/>
    </row>
    <row r="41" spans="1:11" s="15" customFormat="1" x14ac:dyDescent="0.25">
      <c r="B41" s="30"/>
      <c r="C41" s="32"/>
      <c r="D41" s="32"/>
      <c r="E41" s="31"/>
      <c r="F41" s="6"/>
      <c r="G41" s="6"/>
      <c r="H41" s="6"/>
      <c r="I41" s="6"/>
      <c r="J41" s="6"/>
    </row>
    <row r="42" spans="1:11" s="15" customFormat="1" x14ac:dyDescent="0.25">
      <c r="B42" s="30" t="s">
        <v>43</v>
      </c>
      <c r="C42" s="32"/>
      <c r="D42" s="61">
        <f>E38/C28</f>
        <v>9</v>
      </c>
      <c r="E42" s="62" t="s">
        <v>42</v>
      </c>
      <c r="F42" s="6"/>
      <c r="G42" s="6"/>
      <c r="H42" s="6"/>
      <c r="I42" s="6"/>
      <c r="J42" s="6"/>
    </row>
    <row r="43" spans="1:11" x14ac:dyDescent="0.25">
      <c r="A43" s="15"/>
      <c r="B43" s="6"/>
      <c r="C43" s="10"/>
      <c r="D43" s="19"/>
      <c r="E43" s="20"/>
      <c r="F43" s="6"/>
      <c r="G43" s="6"/>
      <c r="H43" s="6"/>
      <c r="I43" s="6"/>
      <c r="J43" s="6"/>
      <c r="K43" s="15"/>
    </row>
    <row r="44" spans="1:11" x14ac:dyDescent="0.25">
      <c r="A44" s="15"/>
      <c r="B44" s="6" t="s">
        <v>48</v>
      </c>
      <c r="C44" s="10"/>
      <c r="D44" s="19"/>
      <c r="E44" s="20"/>
      <c r="F44" s="6"/>
      <c r="G44" s="6"/>
      <c r="H44" s="6"/>
      <c r="I44" s="10"/>
      <c r="J44" s="10"/>
      <c r="K44" s="15"/>
    </row>
    <row r="45" spans="1:11" x14ac:dyDescent="0.25">
      <c r="A45" s="15"/>
      <c r="B45" s="6"/>
      <c r="C45" s="10"/>
      <c r="D45" s="19"/>
      <c r="E45" s="20"/>
      <c r="F45" s="6"/>
      <c r="G45" s="6"/>
      <c r="H45" s="6"/>
      <c r="I45" s="6"/>
      <c r="J45" s="6"/>
      <c r="K45" s="15"/>
    </row>
    <row r="46" spans="1:11" s="4" customFormat="1" x14ac:dyDescent="0.25">
      <c r="A46" s="16"/>
      <c r="B46" s="21"/>
      <c r="C46" s="22"/>
      <c r="D46" s="22"/>
      <c r="E46" s="23"/>
      <c r="F46" s="24"/>
      <c r="G46" s="24"/>
      <c r="H46" s="24"/>
      <c r="I46" s="24"/>
      <c r="J46" s="24"/>
      <c r="K46" s="16"/>
    </row>
    <row r="47" spans="1:11" x14ac:dyDescent="0.25">
      <c r="A47" s="15"/>
      <c r="B47" s="6"/>
      <c r="C47" s="6"/>
      <c r="D47" s="10"/>
      <c r="E47" s="10"/>
      <c r="F47" s="6"/>
      <c r="G47" s="6"/>
      <c r="H47" s="6"/>
      <c r="I47" s="6"/>
      <c r="J47" s="6"/>
      <c r="K47" s="15"/>
    </row>
    <row r="48" spans="1:11" s="2" customFormat="1" ht="17.25" customHeight="1" x14ac:dyDescent="0.25">
      <c r="A48" s="12"/>
      <c r="B48" s="18"/>
      <c r="C48" s="25"/>
      <c r="D48" s="8"/>
      <c r="E48" s="8"/>
      <c r="F48" s="26"/>
      <c r="G48" s="26"/>
      <c r="H48" s="26"/>
      <c r="I48" s="26"/>
      <c r="J48" s="26"/>
      <c r="K48" s="12"/>
    </row>
    <row r="49" spans="1:11" s="2" customFormat="1" ht="17.25" customHeight="1" x14ac:dyDescent="0.25">
      <c r="A49" s="12"/>
      <c r="B49" s="6"/>
      <c r="C49" s="20"/>
      <c r="D49" s="8"/>
      <c r="E49" s="8"/>
      <c r="F49" s="26"/>
      <c r="G49" s="26"/>
      <c r="H49" s="26"/>
      <c r="I49" s="26"/>
      <c r="J49" s="26"/>
      <c r="K49" s="12"/>
    </row>
    <row r="50" spans="1:11" s="2" customFormat="1" ht="17.25" customHeight="1" x14ac:dyDescent="0.25">
      <c r="A50" s="12"/>
      <c r="B50" s="6"/>
      <c r="C50" s="17"/>
      <c r="D50" s="9"/>
      <c r="E50" s="9"/>
      <c r="F50" s="26"/>
      <c r="G50" s="26"/>
      <c r="H50" s="26"/>
      <c r="I50" s="26"/>
      <c r="J50" s="26"/>
      <c r="K50" s="12"/>
    </row>
    <row r="51" spans="1:11" s="2" customFormat="1" ht="17.25" customHeight="1" x14ac:dyDescent="0.25">
      <c r="A51" s="12"/>
      <c r="B51" s="6"/>
      <c r="C51" s="20"/>
      <c r="D51" s="8"/>
      <c r="E51" s="8"/>
      <c r="F51" s="26"/>
      <c r="G51" s="26"/>
      <c r="H51" s="26"/>
      <c r="I51" s="26"/>
      <c r="J51" s="26"/>
      <c r="K51" s="12"/>
    </row>
    <row r="52" spans="1:11" s="2" customFormat="1" ht="17.25" customHeight="1" x14ac:dyDescent="0.25">
      <c r="A52" s="12"/>
      <c r="B52" s="6"/>
      <c r="C52" s="17"/>
      <c r="D52" s="8"/>
      <c r="E52" s="8"/>
      <c r="F52" s="26"/>
      <c r="G52" s="26"/>
      <c r="H52" s="26"/>
      <c r="I52" s="26"/>
      <c r="J52" s="26"/>
      <c r="K52" s="12"/>
    </row>
    <row r="53" spans="1:11" s="2" customFormat="1" ht="15" customHeight="1" x14ac:dyDescent="0.25">
      <c r="A53" s="12"/>
      <c r="B53" s="26"/>
      <c r="C53" s="26"/>
      <c r="D53" s="26"/>
      <c r="E53" s="10"/>
      <c r="F53" s="26"/>
      <c r="G53" s="26"/>
      <c r="H53" s="26"/>
      <c r="I53" s="26"/>
      <c r="J53" s="26"/>
      <c r="K53" s="12"/>
    </row>
    <row r="54" spans="1:11" s="2" customFormat="1" ht="15" customHeight="1" x14ac:dyDescent="0.25">
      <c r="A54" s="12"/>
      <c r="B54" s="12"/>
      <c r="C54" s="12"/>
      <c r="D54" s="12"/>
      <c r="E54" s="10"/>
      <c r="F54" s="12"/>
      <c r="G54" s="12"/>
      <c r="H54" s="12"/>
      <c r="I54" s="12"/>
      <c r="J54" s="12"/>
      <c r="K54" s="12"/>
    </row>
    <row r="55" spans="1:11" s="2" customFormat="1" ht="15" customHeight="1" x14ac:dyDescent="0.25">
      <c r="A55" s="12"/>
      <c r="B55" s="12"/>
      <c r="C55" s="12"/>
      <c r="D55" s="12"/>
      <c r="E55" s="12"/>
      <c r="F55" s="12"/>
      <c r="G55" s="12"/>
    </row>
    <row r="56" spans="1:11" s="2" customFormat="1" ht="15" customHeight="1" x14ac:dyDescent="0.25">
      <c r="A56" s="12"/>
      <c r="B56" s="12"/>
      <c r="C56" s="12"/>
      <c r="D56" s="12"/>
      <c r="E56" s="12"/>
      <c r="F56" s="12"/>
      <c r="G56" s="12"/>
    </row>
    <row r="57" spans="1:11" s="2" customFormat="1" ht="15" customHeight="1" x14ac:dyDescent="0.25">
      <c r="A57" s="12"/>
      <c r="B57" s="12"/>
      <c r="C57" s="12"/>
      <c r="D57" s="12"/>
      <c r="E57" s="12"/>
      <c r="F57" s="12"/>
      <c r="G57" s="12"/>
    </row>
    <row r="58" spans="1:11" s="2" customFormat="1" ht="15" customHeight="1" x14ac:dyDescent="0.25">
      <c r="A58" s="12"/>
      <c r="B58" s="12"/>
      <c r="C58" s="12"/>
      <c r="D58" s="12"/>
      <c r="E58" s="12"/>
      <c r="F58" s="12"/>
      <c r="G58" s="12"/>
    </row>
    <row r="59" spans="1:11" s="2" customFormat="1" x14ac:dyDescent="0.25"/>
    <row r="60" spans="1:11" x14ac:dyDescent="0.25">
      <c r="D60"/>
      <c r="E60"/>
    </row>
    <row r="61" spans="1:11" x14ac:dyDescent="0.25">
      <c r="D61"/>
      <c r="E61"/>
    </row>
    <row r="62" spans="1:11" x14ac:dyDescent="0.25">
      <c r="D62"/>
      <c r="E62"/>
    </row>
    <row r="63" spans="1:11" x14ac:dyDescent="0.25">
      <c r="D63"/>
      <c r="E63"/>
    </row>
    <row r="64" spans="1:11" x14ac:dyDescent="0.25">
      <c r="D64"/>
      <c r="E64"/>
    </row>
    <row r="65" spans="4:5" x14ac:dyDescent="0.25">
      <c r="D65"/>
      <c r="E65"/>
    </row>
    <row r="66" spans="4:5" x14ac:dyDescent="0.25">
      <c r="D66"/>
      <c r="E66"/>
    </row>
    <row r="67" spans="4:5" x14ac:dyDescent="0.25">
      <c r="D67"/>
      <c r="E67"/>
    </row>
    <row r="68" spans="4:5" x14ac:dyDescent="0.25">
      <c r="D68"/>
      <c r="E68"/>
    </row>
    <row r="69" spans="4:5" x14ac:dyDescent="0.25">
      <c r="D69"/>
      <c r="E69"/>
    </row>
    <row r="70" spans="4:5" x14ac:dyDescent="0.25">
      <c r="D70"/>
      <c r="E70"/>
    </row>
    <row r="71" spans="4:5" x14ac:dyDescent="0.25">
      <c r="D71"/>
      <c r="E71"/>
    </row>
    <row r="72" spans="4:5" x14ac:dyDescent="0.25">
      <c r="D72"/>
      <c r="E72"/>
    </row>
    <row r="73" spans="4:5" x14ac:dyDescent="0.25">
      <c r="D73"/>
      <c r="E73"/>
    </row>
    <row r="74" spans="4:5" x14ac:dyDescent="0.25">
      <c r="D74"/>
      <c r="E74"/>
    </row>
    <row r="75" spans="4:5" x14ac:dyDescent="0.25">
      <c r="D75"/>
      <c r="E75"/>
    </row>
    <row r="76" spans="4:5" x14ac:dyDescent="0.25">
      <c r="D76"/>
      <c r="E76"/>
    </row>
    <row r="77" spans="4:5" x14ac:dyDescent="0.25">
      <c r="D77"/>
      <c r="E77"/>
    </row>
    <row r="78" spans="4:5" x14ac:dyDescent="0.25">
      <c r="D78"/>
      <c r="E78"/>
    </row>
  </sheetData>
  <mergeCells count="4">
    <mergeCell ref="B2:J2"/>
    <mergeCell ref="F21:H21"/>
    <mergeCell ref="F29:H29"/>
    <mergeCell ref="F24:H24"/>
  </mergeCells>
  <pageMargins left="0.51181102362204722" right="0.51181102362204722" top="0.78740157480314965" bottom="0.78740157480314965" header="0.31496062992125984" footer="0.31496062992125984"/>
  <pageSetup paperSize="9" orientation="landscape" horizont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43" workbookViewId="0">
      <selection activeCell="D7" sqref="D7"/>
    </sheetView>
  </sheetViews>
  <sheetFormatPr defaultColWidth="8.85546875" defaultRowHeight="15" x14ac:dyDescent="0.25"/>
  <cols>
    <col min="1" max="1" width="9.42578125" customWidth="1"/>
    <col min="2" max="2" width="21.28515625" style="3" customWidth="1"/>
    <col min="3" max="3" width="36.7109375" customWidth="1"/>
    <col min="4" max="4" width="22.42578125" customWidth="1"/>
    <col min="5" max="5" width="28" customWidth="1"/>
    <col min="6" max="6" width="19.42578125" customWidth="1"/>
  </cols>
  <sheetData>
    <row r="1" spans="1:5" s="13" customFormat="1" ht="56.25" customHeight="1" x14ac:dyDescent="0.25">
      <c r="A1" s="66" t="s">
        <v>47</v>
      </c>
      <c r="B1" s="66"/>
      <c r="C1" s="66"/>
      <c r="D1" s="66"/>
      <c r="E1" s="66"/>
    </row>
    <row r="2" spans="1:5" ht="15.95" thickBot="1" x14ac:dyDescent="0.25"/>
    <row r="3" spans="1:5" ht="15.95" thickBot="1" x14ac:dyDescent="0.25">
      <c r="A3" s="60"/>
      <c r="B3" s="53" t="s">
        <v>45</v>
      </c>
      <c r="C3" s="14"/>
      <c r="D3" s="54">
        <v>0.8</v>
      </c>
      <c r="E3" s="14"/>
    </row>
    <row r="4" spans="1:5" ht="15.75" thickBot="1" x14ac:dyDescent="0.3">
      <c r="A4" s="60"/>
      <c r="B4" s="53" t="s">
        <v>49</v>
      </c>
      <c r="C4" s="53"/>
      <c r="D4" s="55">
        <v>0.1</v>
      </c>
      <c r="E4" s="14"/>
    </row>
    <row r="6" spans="1:5" x14ac:dyDescent="0.2">
      <c r="A6" s="56" t="s">
        <v>6</v>
      </c>
      <c r="B6" s="57" t="s">
        <v>7</v>
      </c>
      <c r="C6" s="58" t="s">
        <v>46</v>
      </c>
      <c r="D6" s="59"/>
      <c r="E6" s="58" t="s">
        <v>47</v>
      </c>
    </row>
    <row r="7" spans="1:5" x14ac:dyDescent="0.2">
      <c r="A7" s="2">
        <v>1</v>
      </c>
      <c r="B7" s="3">
        <f>D3</f>
        <v>0.8</v>
      </c>
      <c r="C7" s="1">
        <f>B7*'Planilha custos e retorno'!$C$24*12</f>
        <v>3360</v>
      </c>
      <c r="D7" s="1"/>
      <c r="E7" s="1">
        <f>C7+D7-'Planilha custos e retorno'!$E$38</f>
        <v>-19140</v>
      </c>
    </row>
    <row r="8" spans="1:5" x14ac:dyDescent="0.2">
      <c r="A8" s="2">
        <v>2</v>
      </c>
      <c r="B8" s="3">
        <f>B7*(1+$D$4)</f>
        <v>0.88000000000000012</v>
      </c>
      <c r="C8" s="1">
        <f>B8*'Planilha custos e retorno'!$C$24*12</f>
        <v>3696.0000000000009</v>
      </c>
      <c r="D8" s="1"/>
      <c r="E8" s="1">
        <f>E7+C8+D8</f>
        <v>-15444</v>
      </c>
    </row>
    <row r="9" spans="1:5" x14ac:dyDescent="0.2">
      <c r="A9" s="2">
        <v>3</v>
      </c>
      <c r="B9" s="3">
        <f t="shared" ref="B9:B36" si="0">B8*(1+$D$4)</f>
        <v>0.96800000000000019</v>
      </c>
      <c r="C9" s="1">
        <f>B9*'Planilha custos e retorno'!$C$24*12</f>
        <v>4065.6000000000008</v>
      </c>
      <c r="D9" s="1"/>
      <c r="E9" s="1">
        <f t="shared" ref="E9:E31" si="1">E8+C9+D9</f>
        <v>-11378.4</v>
      </c>
    </row>
    <row r="10" spans="1:5" x14ac:dyDescent="0.2">
      <c r="A10" s="2">
        <v>4</v>
      </c>
      <c r="B10" s="3">
        <f t="shared" si="0"/>
        <v>1.0648000000000002</v>
      </c>
      <c r="C10" s="1">
        <f>B10*'Planilha custos e retorno'!$C$24*12</f>
        <v>4472.1600000000008</v>
      </c>
      <c r="D10" s="1"/>
      <c r="E10" s="1">
        <f t="shared" si="1"/>
        <v>-6906.2399999999989</v>
      </c>
    </row>
    <row r="11" spans="1:5" x14ac:dyDescent="0.2">
      <c r="A11" s="2">
        <v>5</v>
      </c>
      <c r="B11" s="3">
        <f t="shared" si="0"/>
        <v>1.1712800000000003</v>
      </c>
      <c r="C11" s="1">
        <f>B11*'Planilha custos e retorno'!$C$24*12</f>
        <v>4919.3760000000011</v>
      </c>
      <c r="D11" s="1"/>
      <c r="E11" s="1">
        <f t="shared" si="1"/>
        <v>-1986.8639999999978</v>
      </c>
    </row>
    <row r="12" spans="1:5" x14ac:dyDescent="0.2">
      <c r="A12" s="2">
        <v>6</v>
      </c>
      <c r="B12" s="3">
        <f t="shared" si="0"/>
        <v>1.2884080000000004</v>
      </c>
      <c r="C12" s="1">
        <f>B12*'Planilha custos e retorno'!$C$24*12</f>
        <v>5411.3136000000013</v>
      </c>
      <c r="D12" s="1"/>
      <c r="E12" s="1">
        <f t="shared" si="1"/>
        <v>3424.4496000000036</v>
      </c>
    </row>
    <row r="13" spans="1:5" x14ac:dyDescent="0.2">
      <c r="A13" s="2">
        <v>7</v>
      </c>
      <c r="B13" s="3">
        <f t="shared" si="0"/>
        <v>1.4172488000000005</v>
      </c>
      <c r="C13" s="1">
        <f>B13*'Planilha custos e retorno'!$C$24*12</f>
        <v>5952.4449600000025</v>
      </c>
      <c r="D13" s="1"/>
      <c r="E13" s="1">
        <f t="shared" si="1"/>
        <v>9376.8945600000061</v>
      </c>
    </row>
    <row r="14" spans="1:5" x14ac:dyDescent="0.2">
      <c r="A14" s="2">
        <v>8</v>
      </c>
      <c r="B14" s="3">
        <f t="shared" si="0"/>
        <v>1.5589736800000007</v>
      </c>
      <c r="C14" s="1">
        <f>B14*'Planilha custos e retorno'!$C$24*12</f>
        <v>6547.6894560000037</v>
      </c>
      <c r="D14" s="1"/>
      <c r="E14" s="1">
        <f t="shared" si="1"/>
        <v>15924.58401600001</v>
      </c>
    </row>
    <row r="15" spans="1:5" x14ac:dyDescent="0.2">
      <c r="A15" s="2">
        <v>9</v>
      </c>
      <c r="B15" s="3">
        <f t="shared" si="0"/>
        <v>1.7148710480000009</v>
      </c>
      <c r="C15" s="1">
        <f>B15*'Planilha custos e retorno'!$C$24*12</f>
        <v>7202.4584016000044</v>
      </c>
      <c r="D15" s="1"/>
      <c r="E15" s="1">
        <f t="shared" si="1"/>
        <v>23127.042417600016</v>
      </c>
    </row>
    <row r="16" spans="1:5" x14ac:dyDescent="0.2">
      <c r="A16" s="2">
        <v>10</v>
      </c>
      <c r="B16" s="3">
        <f t="shared" si="0"/>
        <v>1.8863581528000011</v>
      </c>
      <c r="C16" s="1">
        <f>B16*'Planilha custos e retorno'!$C$24*12</f>
        <v>7922.7042417600051</v>
      </c>
      <c r="D16" s="1"/>
      <c r="E16" s="1">
        <f t="shared" si="1"/>
        <v>31049.746659360022</v>
      </c>
    </row>
    <row r="17" spans="1:5" x14ac:dyDescent="0.2">
      <c r="A17" s="2">
        <v>11</v>
      </c>
      <c r="B17" s="3">
        <f t="shared" si="0"/>
        <v>2.0749939680800011</v>
      </c>
      <c r="C17" s="1">
        <f>B17*'Planilha custos e retorno'!$C$24*12</f>
        <v>8714.9746659360062</v>
      </c>
      <c r="D17" s="1"/>
      <c r="E17" s="1">
        <f t="shared" si="1"/>
        <v>39764.721325296028</v>
      </c>
    </row>
    <row r="18" spans="1:5" x14ac:dyDescent="0.2">
      <c r="A18" s="2">
        <v>12</v>
      </c>
      <c r="B18" s="3">
        <f t="shared" si="0"/>
        <v>2.2824933648880013</v>
      </c>
      <c r="C18" s="1">
        <f>B18*'Planilha custos e retorno'!$C$24*12</f>
        <v>9586.472132529605</v>
      </c>
      <c r="D18" s="1"/>
      <c r="E18" s="1">
        <f t="shared" si="1"/>
        <v>49351.193457825633</v>
      </c>
    </row>
    <row r="19" spans="1:5" x14ac:dyDescent="0.2">
      <c r="A19" s="2">
        <v>13</v>
      </c>
      <c r="B19" s="3">
        <f t="shared" si="0"/>
        <v>2.5107427013768016</v>
      </c>
      <c r="C19" s="1">
        <f>B19*'Planilha custos e retorno'!$C$24*12</f>
        <v>10545.119345782567</v>
      </c>
      <c r="D19" s="1"/>
      <c r="E19" s="1">
        <f t="shared" si="1"/>
        <v>59896.312803608198</v>
      </c>
    </row>
    <row r="20" spans="1:5" x14ac:dyDescent="0.2">
      <c r="A20" s="2">
        <v>14</v>
      </c>
      <c r="B20" s="3">
        <f t="shared" si="0"/>
        <v>2.7618169715144818</v>
      </c>
      <c r="C20" s="1">
        <f>B20*'Planilha custos e retorno'!$C$24*12</f>
        <v>11599.631280360823</v>
      </c>
      <c r="D20" s="1"/>
      <c r="E20" s="1">
        <f t="shared" si="1"/>
        <v>71495.944083969021</v>
      </c>
    </row>
    <row r="21" spans="1:5" x14ac:dyDescent="0.2">
      <c r="A21" s="2">
        <v>15</v>
      </c>
      <c r="B21" s="3">
        <f t="shared" si="0"/>
        <v>3.0379986686659302</v>
      </c>
      <c r="C21" s="1">
        <f>B21*'Planilha custos e retorno'!$C$24*12</f>
        <v>12759.594408396908</v>
      </c>
      <c r="D21" s="1"/>
      <c r="E21" s="1">
        <f t="shared" si="1"/>
        <v>84255.538492365929</v>
      </c>
    </row>
    <row r="22" spans="1:5" x14ac:dyDescent="0.2">
      <c r="A22" s="2">
        <v>16</v>
      </c>
      <c r="B22" s="3">
        <f t="shared" si="0"/>
        <v>3.3417985355325235</v>
      </c>
      <c r="C22" s="1">
        <f>B22*'Planilha custos e retorno'!$C$24*12</f>
        <v>14035.553849236599</v>
      </c>
      <c r="D22" s="1"/>
      <c r="E22" s="1">
        <f t="shared" si="1"/>
        <v>98291.092341602533</v>
      </c>
    </row>
    <row r="23" spans="1:5" x14ac:dyDescent="0.2">
      <c r="A23" s="2">
        <v>17</v>
      </c>
      <c r="B23" s="3">
        <f t="shared" si="0"/>
        <v>3.6759783890857762</v>
      </c>
      <c r="C23" s="1">
        <f>B23*'Planilha custos e retorno'!$C$24*12</f>
        <v>15439.10923416026</v>
      </c>
      <c r="D23" s="1"/>
      <c r="E23" s="1">
        <f t="shared" si="1"/>
        <v>113730.2015757628</v>
      </c>
    </row>
    <row r="24" spans="1:5" x14ac:dyDescent="0.2">
      <c r="A24" s="2">
        <v>18</v>
      </c>
      <c r="B24" s="3">
        <f t="shared" si="0"/>
        <v>4.0435762279943539</v>
      </c>
      <c r="C24" s="1">
        <f>B24*'Planilha custos e retorno'!$C$24*12</f>
        <v>16983.020157576284</v>
      </c>
      <c r="D24" s="1"/>
      <c r="E24" s="1">
        <f t="shared" si="1"/>
        <v>130713.22173333907</v>
      </c>
    </row>
    <row r="25" spans="1:5" x14ac:dyDescent="0.25">
      <c r="A25" s="2">
        <v>19</v>
      </c>
      <c r="B25" s="3">
        <f t="shared" si="0"/>
        <v>4.44793385079379</v>
      </c>
      <c r="C25" s="1">
        <f>B25*'Planilha custos e retorno'!$C$24*12</f>
        <v>18681.32217333392</v>
      </c>
      <c r="D25" s="1"/>
      <c r="E25" s="1">
        <f t="shared" si="1"/>
        <v>149394.543906673</v>
      </c>
    </row>
    <row r="26" spans="1:5" x14ac:dyDescent="0.25">
      <c r="A26" s="2">
        <v>20</v>
      </c>
      <c r="B26" s="3">
        <f t="shared" si="0"/>
        <v>4.8927272358731697</v>
      </c>
      <c r="C26" s="1">
        <f>B26*'Planilha custos e retorno'!$C$24*12</f>
        <v>20549.454390667313</v>
      </c>
      <c r="D26" s="1"/>
      <c r="E26" s="1">
        <f t="shared" si="1"/>
        <v>169943.99829734032</v>
      </c>
    </row>
    <row r="27" spans="1:5" x14ac:dyDescent="0.25">
      <c r="A27" s="2">
        <v>21</v>
      </c>
      <c r="B27" s="3">
        <f t="shared" si="0"/>
        <v>5.3819999594604875</v>
      </c>
      <c r="C27" s="1">
        <f>B27*'Planilha custos e retorno'!$C$24*12</f>
        <v>22604.399829734048</v>
      </c>
      <c r="D27" s="1"/>
      <c r="E27" s="1">
        <f t="shared" si="1"/>
        <v>192548.39812707438</v>
      </c>
    </row>
    <row r="28" spans="1:5" x14ac:dyDescent="0.25">
      <c r="A28" s="2">
        <v>22</v>
      </c>
      <c r="B28" s="3">
        <f t="shared" si="0"/>
        <v>5.9201999554065363</v>
      </c>
      <c r="C28" s="1">
        <f>B28*'Planilha custos e retorno'!$C$24*12</f>
        <v>24864.839812707451</v>
      </c>
      <c r="D28" s="1"/>
      <c r="E28" s="1">
        <f t="shared" si="1"/>
        <v>217413.23793978183</v>
      </c>
    </row>
    <row r="29" spans="1:5" x14ac:dyDescent="0.25">
      <c r="A29" s="2">
        <v>23</v>
      </c>
      <c r="B29" s="3">
        <f t="shared" si="0"/>
        <v>6.5122199509471903</v>
      </c>
      <c r="C29" s="1">
        <f>B29*'Planilha custos e retorno'!$C$24*12</f>
        <v>27351.323793978201</v>
      </c>
      <c r="D29" s="1"/>
      <c r="E29" s="1">
        <f t="shared" si="1"/>
        <v>244764.56173376003</v>
      </c>
    </row>
    <row r="30" spans="1:5" x14ac:dyDescent="0.25">
      <c r="A30" s="2">
        <v>24</v>
      </c>
      <c r="B30" s="3">
        <f t="shared" si="0"/>
        <v>7.1634419460419103</v>
      </c>
      <c r="C30" s="1">
        <f>B30*'Planilha custos e retorno'!$C$24*12</f>
        <v>30086.456173376027</v>
      </c>
      <c r="D30" s="1"/>
      <c r="E30" s="1">
        <f t="shared" si="1"/>
        <v>274851.01790713606</v>
      </c>
    </row>
    <row r="31" spans="1:5" x14ac:dyDescent="0.25">
      <c r="A31" s="2">
        <v>25</v>
      </c>
      <c r="B31" s="3">
        <f t="shared" si="0"/>
        <v>7.8797861406461021</v>
      </c>
      <c r="C31" s="1">
        <f>B31*'Planilha custos e retorno'!$C$24*12</f>
        <v>33095.101790713627</v>
      </c>
      <c r="D31" s="1"/>
      <c r="E31" s="1">
        <f t="shared" si="1"/>
        <v>307946.11969784967</v>
      </c>
    </row>
    <row r="32" spans="1:5" x14ac:dyDescent="0.25">
      <c r="A32" s="2">
        <v>26</v>
      </c>
      <c r="B32" s="3">
        <f t="shared" si="0"/>
        <v>8.6677647547107135</v>
      </c>
      <c r="C32" s="1">
        <f>B32*'Planilha custos e retorno'!$C$24*12</f>
        <v>36404.611969785001</v>
      </c>
      <c r="D32" s="1"/>
      <c r="E32" s="1">
        <f t="shared" ref="E32:E36" si="2">E31+C32+D32</f>
        <v>344350.73166763468</v>
      </c>
    </row>
    <row r="33" spans="1:5" x14ac:dyDescent="0.25">
      <c r="A33" s="2">
        <v>27</v>
      </c>
      <c r="B33" s="3">
        <f t="shared" si="0"/>
        <v>9.5345412301817856</v>
      </c>
      <c r="C33" s="1">
        <f>B33*'Planilha custos e retorno'!$C$24*12</f>
        <v>40045.073166763497</v>
      </c>
      <c r="D33" s="1"/>
      <c r="E33" s="1">
        <f t="shared" si="2"/>
        <v>384395.80483439821</v>
      </c>
    </row>
    <row r="34" spans="1:5" x14ac:dyDescent="0.25">
      <c r="A34" s="2">
        <v>28</v>
      </c>
      <c r="B34" s="3">
        <f t="shared" si="0"/>
        <v>10.487995353199965</v>
      </c>
      <c r="C34" s="1">
        <f>B34*'Planilha custos e retorno'!$C$24*12</f>
        <v>44049.580483439851</v>
      </c>
      <c r="D34" s="1"/>
      <c r="E34" s="1">
        <f t="shared" si="2"/>
        <v>428445.38531783805</v>
      </c>
    </row>
    <row r="35" spans="1:5" x14ac:dyDescent="0.25">
      <c r="A35" s="2">
        <v>29</v>
      </c>
      <c r="B35" s="3">
        <f t="shared" si="0"/>
        <v>11.536794888519962</v>
      </c>
      <c r="C35" s="1">
        <f>B35*'Planilha custos e retorno'!$C$24*12</f>
        <v>48454.538531783837</v>
      </c>
      <c r="D35" s="1"/>
      <c r="E35" s="1">
        <f t="shared" si="2"/>
        <v>476899.9238496219</v>
      </c>
    </row>
    <row r="36" spans="1:5" x14ac:dyDescent="0.25">
      <c r="A36" s="2">
        <v>30</v>
      </c>
      <c r="B36" s="3">
        <f t="shared" si="0"/>
        <v>12.690474377371959</v>
      </c>
      <c r="C36" s="1">
        <f>B36*'Planilha custos e retorno'!$C$24*12</f>
        <v>53299.992384962228</v>
      </c>
      <c r="D36" s="1"/>
      <c r="E36" s="1">
        <f t="shared" si="2"/>
        <v>530199.91623458418</v>
      </c>
    </row>
    <row r="37" spans="1:5" x14ac:dyDescent="0.25">
      <c r="C37" s="1"/>
      <c r="D37" s="1"/>
      <c r="E37" s="1"/>
    </row>
    <row r="38" spans="1:5" x14ac:dyDescent="0.25">
      <c r="C38" s="1"/>
      <c r="D38" s="1"/>
      <c r="E38" s="1"/>
    </row>
    <row r="39" spans="1:5" x14ac:dyDescent="0.25">
      <c r="C39" s="1"/>
      <c r="D39" s="1"/>
      <c r="E39" s="1"/>
    </row>
  </sheetData>
  <mergeCells count="1">
    <mergeCell ref="A1:E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custos e retorno</vt:lpstr>
      <vt:lpstr>Análise do retorno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2016-11-20T23:14:36Z</dcterms:modified>
</cp:coreProperties>
</file>