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9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0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edro\Documents\Estudo\Excel\tabelas_graficos_dinamicos\"/>
    </mc:Choice>
  </mc:AlternateContent>
  <xr:revisionPtr revIDLastSave="0" documentId="13_ncr:1_{9359E297-A1D2-4B37-8C3B-2FC1838348DD}" xr6:coauthVersionLast="47" xr6:coauthVersionMax="47" xr10:uidLastSave="{00000000-0000-0000-0000-000000000000}"/>
  <bookViews>
    <workbookView xWindow="-120" yWindow="-120" windowWidth="29040" windowHeight="15840" tabRatio="698" activeTab="12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Histórico de Vendas" sheetId="38" r:id="rId5"/>
    <sheet name="Consultas" sheetId="24" r:id="rId6"/>
    <sheet name="DN_Produtos" sheetId="34" state="hidden" r:id="rId7"/>
    <sheet name="DN_Vendas" sheetId="33" state="hidden" r:id="rId8"/>
    <sheet name="DN_Vendedores" sheetId="36" state="hidden" r:id="rId9"/>
    <sheet name="DN_HistVendas" sheetId="39" r:id="rId10"/>
    <sheet name="Cadastros Auxiliares" sheetId="23" state="hidden" r:id="rId11"/>
    <sheet name="Dashboard" sheetId="18" state="hidden" r:id="rId12"/>
    <sheet name="Dashboard Desafio" sheetId="37" r:id="rId13"/>
  </sheets>
  <definedNames>
    <definedName name="_xlnm._FilterDatabase" localSheetId="3" hidden="1">Vendas!$C$4:$F$86</definedName>
    <definedName name="_xlcn.WorksheetConnection_MeteoraEcommerceTabelaseGráficosDinâmicos.xlsxTB_HistoricoVendas1" hidden="1">TB_HistoricoVendas[]</definedName>
    <definedName name="_xlcn.WorksheetConnection_MeteoraEcommerceTabelaseGráficosDinâmicos.xlsxTB_Produtos1" hidden="1">TB_Produtos[]</definedName>
    <definedName name="_xlcn.WorksheetConnection_MeteoraEcommerceTabelaseGráficosDinâmicos.xlsxTB_Vendas1" hidden="1">TB_Vendas[]</definedName>
    <definedName name="DadosExternos_1" localSheetId="4" hidden="1">'Histórico de Vendas'!$A$1:$H$253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">#N/A</definedName>
    <definedName name="SegmentaçãodeDados_Data__Ano">#N/A</definedName>
    <definedName name="SegmentaçãodeDados_Data__Mês">#N/A</definedName>
    <definedName name="TB_Vendedores">Vendedores!$A$4:$D$9</definedName>
  </definedNames>
  <calcPr calcId="191029"/>
  <pivotCaches>
    <pivotCache cacheId="0" r:id="rId14"/>
    <pivotCache cacheId="51" r:id="rId15"/>
    <pivotCache cacheId="52" r:id="rId16"/>
    <pivotCache cacheId="53" r:id="rId17"/>
    <pivotCache cacheId="359" r:id="rId18"/>
    <pivotCache cacheId="362" r:id="rId19"/>
    <pivotCache cacheId="365" r:id="rId20"/>
  </pivotCaches>
  <extLst>
    <ext xmlns:x14="http://schemas.microsoft.com/office/spreadsheetml/2009/9/main" uri="{876F7934-8845-4945-9796-88D515C7AA90}">
      <x14:pivotCaches>
        <pivotCache cacheId="194" r:id="rId21"/>
      </x14:pivotCaches>
    </ext>
    <ext xmlns:x14="http://schemas.microsoft.com/office/spreadsheetml/2009/9/main" uri="{BBE1A952-AA13-448e-AADC-164F8A28A991}">
      <x14:slicerCaches>
        <x14:slicerCache r:id="rId22"/>
        <x14:slicerCache r:id="rId23"/>
        <x14:slicerCache r:id="rId2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_Vendedores" name="TB_Vendedores" connection="WorksheetConnection_Meteora Ecommerce - Tabelas e Gráficos Dinâmicos.xlsx!TB_Vendedores"/>
          <x15:modelTable id="TB_Vendas" name="TB_Vendas" connection="WorksheetConnection_Meteora Ecommerce - Tabelas e Gráficos Dinâmicos.xlsx!TB_Vendas"/>
          <x15:modelTable id="TB_Produtos" name="TB_Produtos" connection="WorksheetConnection_Meteora Ecommerce - Tabelas e Gráficos Dinâmicos.xlsx!TB_Produtos"/>
          <x15:modelTable id="TB_HistoricoVendas" name="TB_HistoricoVendas" connection="WorksheetConnection_Meteora Ecommerce - Tabelas e Gráficos Dinâmicos.xlsx!TB_HistoricoVendas"/>
        </x15:modelTables>
        <x15:modelRelationships>
          <x15:modelRelationship fromTable="TB_Vendas" fromColumn="Vendedor" toTable="TB_Vendedores" toColumn="Código"/>
          <x15:modelRelationship fromTable="TB_HistoricoVendas" fromColumn="Vendedor" toTable="TB_Vendedores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  <x16:modelTimeGrouping tableName="TB_HistoricoVendas" columnName="Data" columnId="Data">
                <x16:calculatedTimeColumn columnName="Data (Ano)" columnId="Data (Ano)" contentType="years" isSelected="1"/>
                <x16:calculatedTimeColumn columnName="Data (Trimestre)" columnId="Data (Trimestre)" contentType="quarters" isSelected="1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39" l="1"/>
  <c r="O6" i="39"/>
  <c r="N5" i="39"/>
  <c r="N6" i="39"/>
  <c r="M5" i="39"/>
  <c r="M6" i="39"/>
  <c r="O4" i="39"/>
  <c r="N4" i="39"/>
  <c r="M4" i="39"/>
  <c r="L4" i="33" l="1"/>
  <c r="L5" i="33"/>
  <c r="M6" i="33"/>
  <c r="M5" i="33"/>
  <c r="M4" i="33"/>
  <c r="L6" i="33"/>
  <c r="K6" i="33"/>
  <c r="K5" i="33"/>
  <c r="K4" i="33"/>
  <c r="BK4" i="18"/>
  <c r="AQ4" i="18"/>
  <c r="W4" i="18"/>
  <c r="H30" i="16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1" i="24" a="1"/>
  <c r="C11" i="24" s="1"/>
  <c r="F7" i="24"/>
  <c r="C8" i="24" a="1"/>
  <c r="C8" i="24" s="1"/>
  <c r="C7" i="24"/>
  <c r="C10" i="24"/>
  <c r="C9" i="24"/>
  <c r="C13" i="24" s="1"/>
  <c r="F9" i="24"/>
  <c r="C12" i="24" l="1" a="1"/>
  <c r="C12" i="24" s="1"/>
  <c r="L51" i="16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FE6FC1-5F37-4BCC-B503-3FDDBAA266EE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xr16:uid="{12134C7E-FA1F-48C0-A04A-22D6B777EE13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8B8160EF-1D58-4EE4-B551-75795F54649C}" name="WorksheetConnection_Meteora Ecommerce - Tabelas e Gráficos Dinâmicos.xlsx!TB_HistoricoVendas" type="102" refreshedVersion="8" minRefreshableVersion="5">
    <extLst>
      <ext xmlns:x15="http://schemas.microsoft.com/office/spreadsheetml/2010/11/main" uri="{DE250136-89BD-433C-8126-D09CA5730AF9}">
        <x15:connection id="TB_HistoricoVendas">
          <x15:rangePr sourceName="_xlcn.WorksheetConnection_MeteoraEcommerceTabelaseGráficosDinâmicos.xlsxTB_HistoricoVendas1"/>
        </x15:connection>
      </ext>
    </extLst>
  </connection>
  <connection id="4" xr16:uid="{5B3DC415-5515-4BB7-B880-A88A0B4D9CA6}" name="WorksheetConnection_Meteora Ecommerce - Tabelas e Gráficos Dinâmicos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TabelaseGráficosDinâmicos.xlsxTB_Produtos1"/>
        </x15:connection>
      </ext>
    </extLst>
  </connection>
  <connection id="5" xr16:uid="{4D14AD0D-02E1-4585-ADCC-908D9FED8439}" name="WorksheetConnection_Meteora Ecommerce - Tabelas e Gráficos Dinâmicos.xlsx!TB_Vendas" type="102" refreshedVersion="8" minRefreshableVersion="5">
    <extLst>
      <ext xmlns:x15="http://schemas.microsoft.com/office/spreadsheetml/2010/11/main" uri="{DE250136-89BD-433C-8126-D09CA5730AF9}">
        <x15:connection id="TB_Vendas">
          <x15:rangePr sourceName="_xlcn.WorksheetConnection_MeteoraEcommerceTabelaseGráficosDinâmicos.xlsxTB_Vendas1"/>
        </x15:connection>
      </ext>
    </extLst>
  </connection>
  <connection id="6" xr16:uid="{384EE64B-A8A5-4528-8B3C-0E5752C4A7AC}" name="WorksheetConnection_Meteora Ecommerce - Tabelas e Gráficos Dinâmicos.xlsx!TB_Vendedores" type="102" refreshedVersion="8" minRefreshableVersion="5">
    <extLst>
      <ext xmlns:x15="http://schemas.microsoft.com/office/spreadsheetml/2010/11/main" uri="{DE250136-89BD-433C-8126-D09CA5730AF9}">
        <x15:connection id="TB_Vendedores" autoDelete="1">
          <x15:rangePr sourceName="TB_Vendedores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<sst xmlns="http://schemas.openxmlformats.org/spreadsheetml/2006/main" count="1321" uniqueCount="186">
  <si>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</si>
  <si>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</si>
  <si>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</si>
  <si>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</si>
  <si>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</si>
  <si>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</si>
  <si>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</si>
  <si>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</si>
  <si>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</si>
  <si>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</si>
  <si>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</si>
  <si>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</si>
  <si>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</si>
  <si>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</si>
  <si>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</si>
  <si>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</si>
  <si>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</si>
  <si>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</si>
  <si>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</si>
  <si>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</si>
  <si>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</si>
  <si>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</si>
  <si>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</si>
  <si>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</si>
  <si>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</si>
  <si>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</si>
  <si>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</si>
  <si>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</si>
  <si>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</si>
  <si>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</si>
  <si>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</si>
  <si>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</si>
  <si>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</si>
  <si>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</si>
  <si>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</si>
  <si>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</si>
  <si>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</si>
  <si>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</si>
  <si>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</si>
  <si>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</si>
  <si>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</si>
  <si>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</si>
  <si>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</si>
  <si>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</si>
  <si>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</si>
  <si>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</si>
  <si>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</si>
  <si>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</si>
  <si>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</si>
  <si>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</si>
  <si>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</si>
  <si>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</si>
  <si>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</si>
  <si>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</si>
  <si>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</si>
  <si>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</si>
  <si>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</si>
  <si>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</si>
  <si>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</si>
  <si>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</si>
  <si>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</si>
  <si>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</si>
  <si>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</si>
  <si>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</si>
  <si>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</si>
  <si>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</si>
  <si>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</si>
  <si>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</si>
  <si>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</si>
  <si>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</si>
  <si>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</si>
  <si>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</si>
  <si>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</si>
  <si>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</si>
  <si>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</si>
  <si>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</si>
  <si>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</si>
  <si>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</si>
  <si>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</si>
  <si>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</si>
  <si>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</si>
  <si>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</si>
  <si>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</si>
  <si>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</si>
  <si>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</si>
  <si>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</si>
  <si>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</si>
  <si>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</si>
  <si>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</si>
  <si>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</si>
  <si>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</si>
  <si>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</si>
  <si>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</si>
  <si>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</si>
  <si>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</si>
  <si>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</si>
  <si>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</si>
  <si>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</si>
  <si>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</si>
  <si>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</si>
  <si>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</si>
  <si>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</si>
  <si>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</si>
  <si>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</si>
  <si>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</si>
  <si>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</si>
  <si>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</si>
  <si>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</si>
  <si>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</si>
  <si>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</si>
  <si>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</si>
  <si>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</si>
  <si>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</si>
  <si>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</si>
  <si>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</si>
  <si>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</si>
  <si>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</si>
  <si>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</si>
  <si>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</si>
  <si>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</si>
  <si>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</si>
  <si>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</si>
  <si>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</si>
  <si>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</si>
  <si>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</si>
  <si>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</si>
  <si>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</si>
  <si>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</si>
  <si>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</si>
  <si>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</si>
  <si>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</si>
  <si>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</si>
  <si>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</si>
  <si>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</si>
  <si>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</si>
  <si>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</si>
  <si>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</si>
  <si>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</si>
  <si>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</si>
  <si>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</si>
  <si>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</si>
  <si>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</si>
  <si>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</si>
  <si>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</si>
  <si>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</si>
  <si>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</si>
  <si>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</si>
  <si>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</si>
  <si>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</si>
  <si>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</si>
  <si>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</si>
  <si>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</si>
  <si>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</si>
  <si>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</si>
  <si>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</si>
  <si>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</si>
  <si>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</si>
  <si>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</si>
  <si>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</si>
  <si>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</si>
  <si>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</si>
  <si>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</si>
  <si>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</si>
  <si>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Qtd</t>
  </si>
  <si>
    <t>Soma de Preço Unitário</t>
  </si>
  <si>
    <t>Soma de Estoque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</si>
  <si>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</si>
  <si>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</si>
  <si>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</si>
  <si>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</si>
  <si>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</si>
  <si>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</si>
  <si>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</si>
  <si>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</si>
  <si>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</si>
  <si>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</si>
  <si>
    <t>%Categoria</t>
  </si>
  <si>
    <t>%restante</t>
  </si>
  <si>
    <t>set</t>
  </si>
  <si>
    <t>out</t>
  </si>
  <si>
    <t>nov</t>
  </si>
  <si>
    <t>dez</t>
  </si>
  <si>
    <t>%Vendedor</t>
  </si>
  <si>
    <t>%resto</t>
  </si>
  <si>
    <t>Vendas por Vendedor</t>
  </si>
  <si>
    <t>% de Vendas por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</si>
</sst>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&quot;R$&quot;\ #,##0.00"/>
    <numFmt numFmtId="167" formatCode="0%;\-0%;0%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5" fontId="0" fillId="0" borderId="0" xfId="4" applyNumberFormat="1" applyFont="1" applyAlignment="1">
      <alignment horizontal="center" vertical="center"/>
    </xf>
    <xf numFmtId="9" fontId="0" fillId="0" borderId="0" xfId="5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32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connections" Target="connections.xml"/><Relationship Id="rId39" Type="http://schemas.openxmlformats.org/officeDocument/2006/relationships/customXml" Target="../customXml/item8.xml"/><Relationship Id="rId21" Type="http://schemas.openxmlformats.org/officeDocument/2006/relationships/pivotCacheDefinition" Target="pivotCache/pivotCacheDefinition8.xml"/><Relationship Id="rId34" Type="http://schemas.openxmlformats.org/officeDocument/2006/relationships/customXml" Target="../customXml/item3.xml"/><Relationship Id="rId42" Type="http://schemas.openxmlformats.org/officeDocument/2006/relationships/customXml" Target="../customXml/item11.xml"/><Relationship Id="rId47" Type="http://schemas.openxmlformats.org/officeDocument/2006/relationships/customXml" Target="../customXml/item16.xml"/><Relationship Id="rId50" Type="http://schemas.openxmlformats.org/officeDocument/2006/relationships/customXml" Target="../customXml/item19.xml"/><Relationship Id="rId55" Type="http://schemas.openxmlformats.org/officeDocument/2006/relationships/customXml" Target="../customXml/item2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9" Type="http://schemas.openxmlformats.org/officeDocument/2006/relationships/sheetMetadata" Target="metadata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3.xml"/><Relationship Id="rId32" Type="http://schemas.openxmlformats.org/officeDocument/2006/relationships/customXml" Target="../customXml/item1.xml"/><Relationship Id="rId37" Type="http://schemas.openxmlformats.org/officeDocument/2006/relationships/customXml" Target="../customXml/item6.xml"/><Relationship Id="rId40" Type="http://schemas.openxmlformats.org/officeDocument/2006/relationships/customXml" Target="../customXml/item9.xml"/><Relationship Id="rId45" Type="http://schemas.openxmlformats.org/officeDocument/2006/relationships/customXml" Target="../customXml/item14.xml"/><Relationship Id="rId53" Type="http://schemas.openxmlformats.org/officeDocument/2006/relationships/customXml" Target="../customXml/item2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31" Type="http://schemas.openxmlformats.org/officeDocument/2006/relationships/calcChain" Target="calcChain.xml"/><Relationship Id="rId44" Type="http://schemas.openxmlformats.org/officeDocument/2006/relationships/customXml" Target="../customXml/item13.xml"/><Relationship Id="rId52" Type="http://schemas.openxmlformats.org/officeDocument/2006/relationships/customXml" Target="../customXml/item2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07/relationships/slicerCache" Target="slicerCaches/slicerCache1.xml"/><Relationship Id="rId27" Type="http://schemas.openxmlformats.org/officeDocument/2006/relationships/styles" Target="styles.xml"/><Relationship Id="rId30" Type="http://schemas.openxmlformats.org/officeDocument/2006/relationships/powerPivotData" Target="model/item.data"/><Relationship Id="rId35" Type="http://schemas.openxmlformats.org/officeDocument/2006/relationships/customXml" Target="../customXml/item4.xml"/><Relationship Id="rId43" Type="http://schemas.openxmlformats.org/officeDocument/2006/relationships/customXml" Target="../customXml/item12.xml"/><Relationship Id="rId48" Type="http://schemas.openxmlformats.org/officeDocument/2006/relationships/customXml" Target="../customXml/item17.xml"/><Relationship Id="rId56" Type="http://schemas.openxmlformats.org/officeDocument/2006/relationships/customXml" Target="../customXml/item2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2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theme" Target="theme/theme1.xml"/><Relationship Id="rId33" Type="http://schemas.openxmlformats.org/officeDocument/2006/relationships/customXml" Target="../customXml/item2.xml"/><Relationship Id="rId38" Type="http://schemas.openxmlformats.org/officeDocument/2006/relationships/customXml" Target="../customXml/item7.xml"/><Relationship Id="rId46" Type="http://schemas.openxmlformats.org/officeDocument/2006/relationships/customXml" Target="../customXml/item15.xml"/><Relationship Id="rId20" Type="http://schemas.openxmlformats.org/officeDocument/2006/relationships/pivotCacheDefinition" Target="pivotCache/pivotCacheDefinition7.xml"/><Relationship Id="rId41" Type="http://schemas.openxmlformats.org/officeDocument/2006/relationships/customXml" Target="../customXml/item10.xml"/><Relationship Id="rId54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23" Type="http://schemas.microsoft.com/office/2007/relationships/slicerCache" Target="slicerCaches/slicerCache2.xml"/><Relationship Id="rId28" Type="http://schemas.openxmlformats.org/officeDocument/2006/relationships/sharedStrings" Target="sharedStrings.xml"/><Relationship Id="rId36" Type="http://schemas.openxmlformats.org/officeDocument/2006/relationships/customXml" Target="../customXml/item5.xml"/><Relationship Id="rId49" Type="http://schemas.openxmlformats.org/officeDocument/2006/relationships/customXml" Target="../customXml/item1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Tabelas e Gráficos Dinâmicos.xlsx]DN_Vendas!TBDN_Vendas</c:name>
    <c:fmtId val="4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"R$"\ #,##0.00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E-445B-A0A5-0726319549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350885295"/>
        <c:axId val="350887695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E-445B-A0A5-0726319549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01350063"/>
        <c:axId val="1601348143"/>
      </c:lineChart>
      <c:catAx>
        <c:axId val="35088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0887695"/>
        <c:crosses val="autoZero"/>
        <c:auto val="1"/>
        <c:lblAlgn val="ctr"/>
        <c:lblOffset val="100"/>
        <c:noMultiLvlLbl val="0"/>
      </c:catAx>
      <c:valAx>
        <c:axId val="350887695"/>
        <c:scaling>
          <c:orientation val="minMax"/>
        </c:scaling>
        <c:delete val="0"/>
        <c:axPos val="l"/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0885295"/>
        <c:crosses val="autoZero"/>
        <c:crossBetween val="between"/>
      </c:valAx>
      <c:valAx>
        <c:axId val="16013481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1350063"/>
        <c:crosses val="max"/>
        <c:crossBetween val="between"/>
      </c:valAx>
      <c:catAx>
        <c:axId val="16013500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13481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Tabelas e Gráficos Dinâmicos.xlsx]DN_Vendedores!Tabela dinâmica2</c:name>
    <c:fmtId val="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"R$"\ #,##0.00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5-4DDB-A1DD-4E0812EA81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134752672"/>
        <c:axId val="2134753152"/>
      </c:barChart>
      <c:catAx>
        <c:axId val="2134752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4753152"/>
        <c:crosses val="autoZero"/>
        <c:auto val="1"/>
        <c:lblAlgn val="ctr"/>
        <c:lblOffset val="100"/>
        <c:noMultiLvlLbl val="0"/>
      </c:catAx>
      <c:valAx>
        <c:axId val="2134753152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213475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DN_Vendas!$K$4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219-4E68-9185-86E4EFF8CD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219-4E68-9185-86E4EFF8CD59}"/>
              </c:ext>
            </c:extLst>
          </c:dPt>
          <c:dLbls>
            <c:delete val="1"/>
          </c:dLbls>
          <c:val>
            <c:numRef>
              <c:f>DN_Vendas!$L$4:$M$4</c:f>
              <c:numCache>
                <c:formatCode>0%;\-0%;0%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19-4E68-9185-86E4EFF8CD5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DN_Vendas!$K$5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2BE-42B4-8769-514EE9A533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2BE-42B4-8769-514EE9A53331}"/>
              </c:ext>
            </c:extLst>
          </c:dPt>
          <c:dLbls>
            <c:delete val="1"/>
          </c:dLbls>
          <c:val>
            <c:numRef>
              <c:f>DN_Vendas!$L$5:$M$5</c:f>
              <c:numCache>
                <c:formatCode>0%;\-0%;0%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BE-42B4-8769-514EE9A5333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DN_Vendas!$K$6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F6D-4139-8795-BD52E7987C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F6D-4139-8795-BD52E7987C6E}"/>
              </c:ext>
            </c:extLst>
          </c:dPt>
          <c:dLbls>
            <c:delete val="1"/>
          </c:dLbls>
          <c:val>
            <c:numRef>
              <c:f>DN_Vendas!$L$6:$M$6</c:f>
              <c:numCache>
                <c:formatCode>0%;\-0%;0%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6D-4139-8795-BD52E7987C6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0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Tabelas e Gráficos Dinâmicos.xlsx]DN_HistVendas!Tabela dinâmica1</c:name>
    <c:fmtId val="6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3.4645205824951023E-2"/>
              <c:y val="-0.159895742198891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3.4645205824951023E-2"/>
              <c:y val="-0.1598957421988918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2.3167199009791861E-2"/>
              <c:y val="-0.1853832442067736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DN_HistVendas!$B$3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DN_HistVendas!$A$4:$A$16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DN_HistVendas!$B$4:$B$16</c:f>
              <c:numCache>
                <c:formatCode>"R$"\ #,##0.00</c:formatCode>
                <c:ptCount val="12"/>
                <c:pt idx="0">
                  <c:v>27065.5</c:v>
                </c:pt>
                <c:pt idx="1">
                  <c:v>7502.6</c:v>
                </c:pt>
                <c:pt idx="2">
                  <c:v>7197.4</c:v>
                </c:pt>
                <c:pt idx="3">
                  <c:v>17379.8</c:v>
                </c:pt>
                <c:pt idx="4">
                  <c:v>20685.5</c:v>
                </c:pt>
                <c:pt idx="5">
                  <c:v>22586.3</c:v>
                </c:pt>
                <c:pt idx="6">
                  <c:v>18730.099999999999</c:v>
                </c:pt>
                <c:pt idx="7">
                  <c:v>21585.8</c:v>
                </c:pt>
                <c:pt idx="8">
                  <c:v>19851</c:v>
                </c:pt>
                <c:pt idx="9">
                  <c:v>15659.4</c:v>
                </c:pt>
                <c:pt idx="10">
                  <c:v>9455.2000000000007</c:v>
                </c:pt>
                <c:pt idx="11">
                  <c:v>19742.5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6B-4770-A6D4-6533097133B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800467840"/>
        <c:axId val="2043883056"/>
      </c:barChart>
      <c:lineChart>
        <c:grouping val="standard"/>
        <c:varyColors val="0"/>
        <c:ser>
          <c:idx val="1"/>
          <c:order val="1"/>
          <c:tx>
            <c:strRef>
              <c:f>DN_HistVendas!$C$3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2.3167199009791861E-2"/>
                  <c:y val="-0.185383244206773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76B-4770-A6D4-6533097133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DN_HistVendas!$A$4:$A$16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DN_HistVendas!$C$4:$C$16</c:f>
              <c:numCache>
                <c:formatCode>General</c:formatCode>
                <c:ptCount val="12"/>
                <c:pt idx="0">
                  <c:v>154</c:v>
                </c:pt>
                <c:pt idx="1">
                  <c:v>83</c:v>
                </c:pt>
                <c:pt idx="2">
                  <c:v>114</c:v>
                </c:pt>
                <c:pt idx="3">
                  <c:v>146</c:v>
                </c:pt>
                <c:pt idx="4">
                  <c:v>114</c:v>
                </c:pt>
                <c:pt idx="5">
                  <c:v>185</c:v>
                </c:pt>
                <c:pt idx="6">
                  <c:v>133</c:v>
                </c:pt>
                <c:pt idx="7">
                  <c:v>147</c:v>
                </c:pt>
                <c:pt idx="8">
                  <c:v>151</c:v>
                </c:pt>
                <c:pt idx="9">
                  <c:v>151</c:v>
                </c:pt>
                <c:pt idx="10">
                  <c:v>92</c:v>
                </c:pt>
                <c:pt idx="11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6B-4770-A6D4-6533097133B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08502960"/>
        <c:axId val="1508500080"/>
      </c:lineChart>
      <c:catAx>
        <c:axId val="80046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3883056"/>
        <c:crosses val="autoZero"/>
        <c:auto val="1"/>
        <c:lblAlgn val="ctr"/>
        <c:lblOffset val="100"/>
        <c:noMultiLvlLbl val="0"/>
      </c:catAx>
      <c:valAx>
        <c:axId val="2043883056"/>
        <c:scaling>
          <c:orientation val="minMax"/>
        </c:scaling>
        <c:delete val="0"/>
        <c:axPos val="l"/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467840"/>
        <c:crosses val="autoZero"/>
        <c:crossBetween val="between"/>
      </c:valAx>
      <c:valAx>
        <c:axId val="150850008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8502960"/>
        <c:crosses val="max"/>
        <c:crossBetween val="between"/>
      </c:valAx>
      <c:catAx>
        <c:axId val="15085029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08500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Tabelas e Gráficos Dinâmicos.xlsx]DN_HistVendas!Tabela dinâmica2</c:name>
    <c:fmtId val="2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DN_HistVendas!$F$3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DN_HistVendas!$E$4:$E$9</c:f>
              <c:strCache>
                <c:ptCount val="5"/>
                <c:pt idx="0">
                  <c:v>Clara</c:v>
                </c:pt>
                <c:pt idx="1">
                  <c:v>João</c:v>
                </c:pt>
                <c:pt idx="2">
                  <c:v>Amanda</c:v>
                </c:pt>
                <c:pt idx="3">
                  <c:v>Sarah</c:v>
                </c:pt>
                <c:pt idx="4">
                  <c:v>Bruno</c:v>
                </c:pt>
              </c:strCache>
            </c:strRef>
          </c:cat>
          <c:val>
            <c:numRef>
              <c:f>DN_HistVendas!$F$4:$F$9</c:f>
              <c:numCache>
                <c:formatCode>"R$"\ #,##0.00</c:formatCode>
                <c:ptCount val="5"/>
                <c:pt idx="0">
                  <c:v>36204.6</c:v>
                </c:pt>
                <c:pt idx="1">
                  <c:v>36468.6</c:v>
                </c:pt>
                <c:pt idx="2">
                  <c:v>37864</c:v>
                </c:pt>
                <c:pt idx="3">
                  <c:v>47690</c:v>
                </c:pt>
                <c:pt idx="4">
                  <c:v>49213.9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8-4646-8960-CB85F69CDE2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49383872"/>
        <c:axId val="1649385792"/>
      </c:barChart>
      <c:catAx>
        <c:axId val="1649383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649385792"/>
        <c:crosses val="autoZero"/>
        <c:auto val="1"/>
        <c:lblAlgn val="ctr"/>
        <c:lblOffset val="100"/>
        <c:noMultiLvlLbl val="0"/>
      </c:catAx>
      <c:valAx>
        <c:axId val="1649385792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64938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060657559317598"/>
          <c:y val="3.31758530183727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DN_HistVendas!$M$5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9EE-4E43-9460-9CB9DC03B8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9EE-4E43-9460-9CB9DC03B893}"/>
              </c:ext>
            </c:extLst>
          </c:dPt>
          <c:dLbls>
            <c:delete val="1"/>
          </c:dLbls>
          <c:val>
            <c:numRef>
              <c:f>DN_HistVendas!$N$5:$O$5</c:f>
              <c:numCache>
                <c:formatCode>0%;\-0%;0%</c:formatCode>
                <c:ptCount val="2"/>
                <c:pt idx="0">
                  <c:v>0.19696868171254395</c:v>
                </c:pt>
                <c:pt idx="1">
                  <c:v>0.803031318287456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EE-4E43-9460-9CB9DC03B89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DN_HistVendas!$M$4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461-4AFF-8874-37A06BB85D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461-4AFF-8874-37A06BB85DFE}"/>
              </c:ext>
            </c:extLst>
          </c:dPt>
          <c:dLbls>
            <c:delete val="1"/>
          </c:dLbls>
          <c:val>
            <c:numRef>
              <c:f>DN_HistVendas!$N$4:$O$4</c:f>
              <c:numCache>
                <c:formatCode>0%;\-0%;0%</c:formatCode>
                <c:ptCount val="2"/>
                <c:pt idx="0">
                  <c:v>0.15173704728715764</c:v>
                </c:pt>
                <c:pt idx="1">
                  <c:v>0.84826295271284236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61-4AFF-8874-37A06BB85DF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DN_HistVendas!$M$6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476-4314-ADB4-330B3B34D1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476-4314-ADB4-330B3B34D118}"/>
              </c:ext>
            </c:extLst>
          </c:dPt>
          <c:dLbls>
            <c:delete val="1"/>
          </c:dLbls>
          <c:val>
            <c:numRef>
              <c:f>DN_HistVendas!$N$6:$O$6</c:f>
              <c:numCache>
                <c:formatCode>0%;\-0%;0%</c:formatCode>
                <c:ptCount val="2"/>
                <c:pt idx="0">
                  <c:v>0.65129427100029846</c:v>
                </c:pt>
                <c:pt idx="1">
                  <c:v>0.34870572899970154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76-4314-ADB4-330B3B34D11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image" Target="../media/image3.pn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152400</xdr:rowOff>
    </xdr:from>
    <xdr:to>
      <xdr:col>3</xdr:col>
      <xdr:colOff>114300</xdr:colOff>
      <xdr:row>4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ategoria 1">
              <a:extLst>
                <a:ext uri="{FF2B5EF4-FFF2-40B4-BE49-F238E27FC236}">
                  <a16:creationId xmlns:a16="http://schemas.microsoft.com/office/drawing/2014/main" id="{84E2DDAD-0AAC-CF5E-3FFA-1B080D0D3D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" y="152400"/>
              <a:ext cx="3790950" cy="76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123825</xdr:colOff>
      <xdr:row>9</xdr:row>
      <xdr:rowOff>114301</xdr:rowOff>
    </xdr:from>
    <xdr:to>
      <xdr:col>80</xdr:col>
      <xdr:colOff>0</xdr:colOff>
      <xdr:row>24</xdr:row>
      <xdr:rowOff>9526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54286B8A-A076-62CC-D9CF-076426139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0</xdr:colOff>
      <xdr:row>27</xdr:row>
      <xdr:rowOff>14286</xdr:rowOff>
    </xdr:from>
    <xdr:to>
      <xdr:col>80</xdr:col>
      <xdr:colOff>1</xdr:colOff>
      <xdr:row>46</xdr:row>
      <xdr:rowOff>9524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3DE499D3-009A-910E-7002-2AE3E47EB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113550</xdr:colOff>
      <xdr:row>26</xdr:row>
      <xdr:rowOff>122100</xdr:rowOff>
    </xdr:from>
    <xdr:to>
      <xdr:col>28</xdr:col>
      <xdr:colOff>0</xdr:colOff>
      <xdr:row>46</xdr:row>
      <xdr:rowOff>0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B9058715-BB4D-0439-0979-F1FA901D9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113550</xdr:colOff>
      <xdr:row>26</xdr:row>
      <xdr:rowOff>122100</xdr:rowOff>
    </xdr:from>
    <xdr:to>
      <xdr:col>40</xdr:col>
      <xdr:colOff>0</xdr:colOff>
      <xdr:row>46</xdr:row>
      <xdr:rowOff>0</xdr:rowOff>
    </xdr:to>
    <xdr:graphicFrame macro="">
      <xdr:nvGraphicFramePr>
        <xdr:cNvPr id="6" name="Gráfico 2">
          <a:extLst>
            <a:ext uri="{FF2B5EF4-FFF2-40B4-BE49-F238E27FC236}">
              <a16:creationId xmlns:a16="http://schemas.microsoft.com/office/drawing/2014/main" id="{E75923D3-7C16-6F33-7177-49D8A3478A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27</xdr:row>
      <xdr:rowOff>0</xdr:rowOff>
    </xdr:from>
    <xdr:to>
      <xdr:col>14</xdr:col>
      <xdr:colOff>19800</xdr:colOff>
      <xdr:row>46</xdr:row>
      <xdr:rowOff>0</xdr:rowOff>
    </xdr:to>
    <xdr:graphicFrame macro="">
      <xdr:nvGraphicFramePr>
        <xdr:cNvPr id="7" name="Gráfico 3">
          <a:extLst>
            <a:ext uri="{FF2B5EF4-FFF2-40B4-BE49-F238E27FC236}">
              <a16:creationId xmlns:a16="http://schemas.microsoft.com/office/drawing/2014/main" id="{12F07396-94B3-0E10-E771-385CC41D9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11</xdr:col>
      <xdr:colOff>0</xdr:colOff>
      <xdr:row>41</xdr:row>
      <xdr:rowOff>0</xdr:rowOff>
    </xdr:to>
    <xdr:sp macro="" textlink="DN_Vendas!L6">
      <xdr:nvSpPr>
        <xdr:cNvPr id="8" name="CaixaDeTexto 7">
          <a:extLst>
            <a:ext uri="{FF2B5EF4-FFF2-40B4-BE49-F238E27FC236}">
              <a16:creationId xmlns:a16="http://schemas.microsoft.com/office/drawing/2014/main" id="{5AB76FC9-B78D-3F87-BDB3-A3152BDD82AA}"/>
            </a:ext>
          </a:extLst>
        </xdr:cNvPr>
        <xdr:cNvSpPr txBox="1"/>
      </xdr:nvSpPr>
      <xdr:spPr>
        <a:xfrm>
          <a:off x="666750" y="4333875"/>
          <a:ext cx="80010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A1910EE-6F96-4E11-AD6A-FBC29AEE6BD1}" type="TxLink">
            <a:rPr lang="en-US" sz="20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73%</a:t>
          </a:fld>
          <a:endParaRPr lang="pt-BR" sz="4400" b="1"/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0.25917</cdr:x>
      <cdr:y>0.3972</cdr:y>
    </cdr:from>
    <cdr:to>
      <cdr:x>0.75306</cdr:x>
      <cdr:y>0.71276</cdr:y>
    </cdr:to>
    <cdr:sp macro="" textlink="DN_Vendas!$L$4">
      <cdr:nvSpPr>
        <cdr:cNvPr id="2" name="CaixaDeTexto 7">
          <a:extLst xmlns:a="http://schemas.openxmlformats.org/drawingml/2006/main">
            <a:ext uri="{FF2B5EF4-FFF2-40B4-BE49-F238E27FC236}">
              <a16:creationId xmlns:a16="http://schemas.microsoft.com/office/drawing/2014/main" id="{5AB76FC9-B78D-3F87-BDB3-A3152BDD82AA}"/>
            </a:ext>
          </a:extLst>
        </cdr:cNvPr>
        <cdr:cNvSpPr txBox="1"/>
      </cdr:nvSpPr>
      <cdr:spPr>
        <a:xfrm xmlns:a="http://schemas.openxmlformats.org/drawingml/2006/main">
          <a:off x="419850" y="935175"/>
          <a:ext cx="800100" cy="7429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horzOverflow="clip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14086053-5A7E-40A0-8750-84D5F823E6BC}" type="TxLink">
            <a:rPr lang="en-US" sz="2000" b="1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16%</a:t>
          </a:fld>
          <a:endParaRPr lang="pt-BR" sz="2000" b="1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0.25917</cdr:x>
      <cdr:y>0.40125</cdr:y>
    </cdr:from>
    <cdr:to>
      <cdr:x>0.75306</cdr:x>
      <cdr:y>0.71681</cdr:y>
    </cdr:to>
    <cdr:sp macro="" textlink="DN_Vendas!$L$5">
      <cdr:nvSpPr>
        <cdr:cNvPr id="2" name="CaixaDeTexto 7">
          <a:extLst xmlns:a="http://schemas.openxmlformats.org/drawingml/2006/main">
            <a:ext uri="{FF2B5EF4-FFF2-40B4-BE49-F238E27FC236}">
              <a16:creationId xmlns:a16="http://schemas.microsoft.com/office/drawing/2014/main" id="{5AB76FC9-B78D-3F87-BDB3-A3152BDD82AA}"/>
            </a:ext>
          </a:extLst>
        </cdr:cNvPr>
        <cdr:cNvSpPr txBox="1"/>
      </cdr:nvSpPr>
      <cdr:spPr>
        <a:xfrm xmlns:a="http://schemas.openxmlformats.org/drawingml/2006/main">
          <a:off x="419850" y="944700"/>
          <a:ext cx="800100" cy="7429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horzOverflow="clip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19C3E969-6F16-4CA9-87F0-7EC060F6B0DA}" type="TxLink">
            <a:rPr lang="en-US" sz="2000" b="1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11%</a:t>
          </a:fld>
          <a:endParaRPr lang="pt-BR" sz="2000" b="1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3</xdr:row>
      <xdr:rowOff>0</xdr:rowOff>
    </xdr:from>
    <xdr:to>
      <xdr:col>22</xdr:col>
      <xdr:colOff>66675</xdr:colOff>
      <xdr:row>6</xdr:row>
      <xdr:rowOff>49989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7AAE95-8DD2-45B7-BA44-31DF39A6F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85776"/>
          <a:ext cx="2943225" cy="421464"/>
        </a:xfrm>
        <a:prstGeom prst="rect">
          <a:avLst/>
        </a:prstGeom>
      </xdr:spPr>
    </xdr:pic>
    <xdr:clientData/>
  </xdr:twoCellAnchor>
  <xdr:twoCellAnchor>
    <xdr:from>
      <xdr:col>15</xdr:col>
      <xdr:colOff>113550</xdr:colOff>
      <xdr:row>25</xdr:row>
      <xdr:rowOff>122100</xdr:rowOff>
    </xdr:from>
    <xdr:to>
      <xdr:col>28</xdr:col>
      <xdr:colOff>0</xdr:colOff>
      <xdr:row>45</xdr:row>
      <xdr:rowOff>0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05B41F1D-239F-4EB1-A332-CD3C4DF98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26</xdr:row>
      <xdr:rowOff>0</xdr:rowOff>
    </xdr:from>
    <xdr:to>
      <xdr:col>14</xdr:col>
      <xdr:colOff>19800</xdr:colOff>
      <xdr:row>45</xdr:row>
      <xdr:rowOff>0</xdr:rowOff>
    </xdr:to>
    <xdr:graphicFrame macro="">
      <xdr:nvGraphicFramePr>
        <xdr:cNvPr id="7" name="Gráfico 3">
          <a:extLst>
            <a:ext uri="{FF2B5EF4-FFF2-40B4-BE49-F238E27FC236}">
              <a16:creationId xmlns:a16="http://schemas.microsoft.com/office/drawing/2014/main" id="{727D7BE1-6648-4154-8374-ED09A482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119062</xdr:colOff>
      <xdr:row>8</xdr:row>
      <xdr:rowOff>95250</xdr:rowOff>
    </xdr:from>
    <xdr:to>
      <xdr:col>80</xdr:col>
      <xdr:colOff>0</xdr:colOff>
      <xdr:row>23</xdr:row>
      <xdr:rowOff>19050</xdr:rowOff>
    </xdr:to>
    <xdr:graphicFrame macro="">
      <xdr:nvGraphicFramePr>
        <xdr:cNvPr id="11" name="Gráfico 1">
          <a:extLst>
            <a:ext uri="{FF2B5EF4-FFF2-40B4-BE49-F238E27FC236}">
              <a16:creationId xmlns:a16="http://schemas.microsoft.com/office/drawing/2014/main" id="{A7BCF1EB-9AEF-5694-FB64-FBB011FEB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114300</xdr:colOff>
      <xdr:row>26</xdr:row>
      <xdr:rowOff>9525</xdr:rowOff>
    </xdr:from>
    <xdr:to>
      <xdr:col>80</xdr:col>
      <xdr:colOff>0</xdr:colOff>
      <xdr:row>45</xdr:row>
      <xdr:rowOff>0</xdr:rowOff>
    </xdr:to>
    <xdr:graphicFrame macro="">
      <xdr:nvGraphicFramePr>
        <xdr:cNvPr id="12" name="Gráfico 2">
          <a:extLst>
            <a:ext uri="{FF2B5EF4-FFF2-40B4-BE49-F238E27FC236}">
              <a16:creationId xmlns:a16="http://schemas.microsoft.com/office/drawing/2014/main" id="{D21E7871-BC10-7527-703F-847FF5131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119063</xdr:colOff>
      <xdr:row>26</xdr:row>
      <xdr:rowOff>0</xdr:rowOff>
    </xdr:from>
    <xdr:to>
      <xdr:col>14</xdr:col>
      <xdr:colOff>77513</xdr:colOff>
      <xdr:row>45</xdr:row>
      <xdr:rowOff>0</xdr:rowOff>
    </xdr:to>
    <xdr:graphicFrame macro="">
      <xdr:nvGraphicFramePr>
        <xdr:cNvPr id="13" name="Gráfico 4">
          <a:extLst>
            <a:ext uri="{FF2B5EF4-FFF2-40B4-BE49-F238E27FC236}">
              <a16:creationId xmlns:a16="http://schemas.microsoft.com/office/drawing/2014/main" id="{27568C5E-85AD-DC1A-95E0-70376DF42A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80962</xdr:colOff>
      <xdr:row>26</xdr:row>
      <xdr:rowOff>0</xdr:rowOff>
    </xdr:from>
    <xdr:to>
      <xdr:col>27</xdr:col>
      <xdr:colOff>39412</xdr:colOff>
      <xdr:row>45</xdr:row>
      <xdr:rowOff>0</xdr:rowOff>
    </xdr:to>
    <xdr:graphicFrame macro="">
      <xdr:nvGraphicFramePr>
        <xdr:cNvPr id="14" name="Gráfico 3">
          <a:extLst>
            <a:ext uri="{FF2B5EF4-FFF2-40B4-BE49-F238E27FC236}">
              <a16:creationId xmlns:a16="http://schemas.microsoft.com/office/drawing/2014/main" id="{44CCC499-41E6-07FB-F27B-70D5A6A95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42862</xdr:colOff>
      <xdr:row>26</xdr:row>
      <xdr:rowOff>0</xdr:rowOff>
    </xdr:from>
    <xdr:to>
      <xdr:col>40</xdr:col>
      <xdr:colOff>1312</xdr:colOff>
      <xdr:row>45</xdr:row>
      <xdr:rowOff>1725</xdr:rowOff>
    </xdr:to>
    <xdr:graphicFrame macro="">
      <xdr:nvGraphicFramePr>
        <xdr:cNvPr id="15" name="Gráfico 5">
          <a:extLst>
            <a:ext uri="{FF2B5EF4-FFF2-40B4-BE49-F238E27FC236}">
              <a16:creationId xmlns:a16="http://schemas.microsoft.com/office/drawing/2014/main" id="{D6BA5423-FDB7-05F2-73C6-0D00C9128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57150</xdr:colOff>
      <xdr:row>33</xdr:row>
      <xdr:rowOff>104775</xdr:rowOff>
    </xdr:from>
    <xdr:to>
      <xdr:col>11</xdr:col>
      <xdr:colOff>28575</xdr:colOff>
      <xdr:row>39</xdr:row>
      <xdr:rowOff>85725</xdr:rowOff>
    </xdr:to>
    <xdr:sp macro="" textlink="DN_HistVendas!N4">
      <xdr:nvSpPr>
        <xdr:cNvPr id="16" name="CaixaDeTexto 15">
          <a:extLst>
            <a:ext uri="{FF2B5EF4-FFF2-40B4-BE49-F238E27FC236}">
              <a16:creationId xmlns:a16="http://schemas.microsoft.com/office/drawing/2014/main" id="{CB9B1AD0-C5E0-8BCF-DACC-0A7C2BC9A04B}"/>
            </a:ext>
          </a:extLst>
        </xdr:cNvPr>
        <xdr:cNvSpPr txBox="1"/>
      </xdr:nvSpPr>
      <xdr:spPr>
        <a:xfrm>
          <a:off x="723900" y="4191000"/>
          <a:ext cx="7715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6ACCC9C-A113-4D1C-AB60-23D8D06190DE}" type="TxLink">
            <a:rPr lang="en-US" sz="2400" b="1" i="1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15%</a:t>
          </a:fld>
          <a:endParaRPr lang="pt-BR" sz="2400" b="1" i="1"/>
        </a:p>
      </xdr:txBody>
    </xdr:sp>
    <xdr:clientData/>
  </xdr:twoCellAnchor>
  <xdr:twoCellAnchor editAs="oneCell">
    <xdr:from>
      <xdr:col>23</xdr:col>
      <xdr:colOff>28575</xdr:colOff>
      <xdr:row>0</xdr:row>
      <xdr:rowOff>76200</xdr:rowOff>
    </xdr:from>
    <xdr:to>
      <xdr:col>34</xdr:col>
      <xdr:colOff>57150</xdr:colOff>
      <xdr:row>5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8" name="Data (Ano)">
              <a:extLst>
                <a:ext uri="{FF2B5EF4-FFF2-40B4-BE49-F238E27FC236}">
                  <a16:creationId xmlns:a16="http://schemas.microsoft.com/office/drawing/2014/main" id="{0BF3A021-F0F6-4B25-9ED8-72F0E61E0D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Ano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95625" y="76200"/>
              <a:ext cx="1495425" cy="647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34</xdr:col>
      <xdr:colOff>123825</xdr:colOff>
      <xdr:row>0</xdr:row>
      <xdr:rowOff>47624</xdr:rowOff>
    </xdr:from>
    <xdr:to>
      <xdr:col>79</xdr:col>
      <xdr:colOff>114300</xdr:colOff>
      <xdr:row>6</xdr:row>
      <xdr:rowOff>38099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9" name="Data (Mês)">
              <a:extLst>
                <a:ext uri="{FF2B5EF4-FFF2-40B4-BE49-F238E27FC236}">
                  <a16:creationId xmlns:a16="http://schemas.microsoft.com/office/drawing/2014/main" id="{F66FAF6F-F7A7-496E-87C3-84CF579FA0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Mês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7725" y="47624"/>
              <a:ext cx="5991225" cy="733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0.27772</cdr:x>
      <cdr:y>0.4143</cdr:y>
    </cdr:from>
    <cdr:to>
      <cdr:x>0.7337</cdr:x>
      <cdr:y>0.722</cdr:y>
    </cdr:to>
    <cdr:sp macro="" textlink="DN_HistVendas!$N$5">
      <cdr:nvSpPr>
        <cdr:cNvPr id="2" name="CaixaDeTexto 15">
          <a:extLst xmlns:a="http://schemas.openxmlformats.org/drawingml/2006/main">
            <a:ext uri="{FF2B5EF4-FFF2-40B4-BE49-F238E27FC236}">
              <a16:creationId xmlns:a16="http://schemas.microsoft.com/office/drawing/2014/main" id="{CB9B1AD0-C5E0-8BCF-DACC-0A7C2BC9A04B}"/>
            </a:ext>
          </a:extLst>
        </cdr:cNvPr>
        <cdr:cNvSpPr txBox="1"/>
      </cdr:nvSpPr>
      <cdr:spPr>
        <a:xfrm xmlns:a="http://schemas.openxmlformats.org/drawingml/2006/main">
          <a:off x="469900" y="974725"/>
          <a:ext cx="771525" cy="7239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horzOverflow="clip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A7BE5291-A89A-4357-96F6-44CC327728E2}" type="TxLink">
            <a:rPr lang="en-US" sz="2400" b="1" i="1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20%</a:t>
          </a:fld>
          <a:endParaRPr lang="pt-BR" sz="2400" b="1" i="1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0.28898</cdr:x>
      <cdr:y>0.414</cdr:y>
    </cdr:from>
    <cdr:to>
      <cdr:x>0.74496</cdr:x>
      <cdr:y>0.72147</cdr:y>
    </cdr:to>
    <cdr:sp macro="" textlink="DN_HistVendas!$N$6">
      <cdr:nvSpPr>
        <cdr:cNvPr id="2" name="CaixaDeTexto 15">
          <a:extLst xmlns:a="http://schemas.openxmlformats.org/drawingml/2006/main">
            <a:ext uri="{FF2B5EF4-FFF2-40B4-BE49-F238E27FC236}">
              <a16:creationId xmlns:a16="http://schemas.microsoft.com/office/drawing/2014/main" id="{857F2EF0-7780-9E13-4E56-A6C7914B8275}"/>
            </a:ext>
          </a:extLst>
        </cdr:cNvPr>
        <cdr:cNvSpPr txBox="1"/>
      </cdr:nvSpPr>
      <cdr:spPr>
        <a:xfrm xmlns:a="http://schemas.openxmlformats.org/drawingml/2006/main">
          <a:off x="488950" y="974725"/>
          <a:ext cx="771525" cy="7239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horzOverflow="clip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D1CFA682-BC92-4123-9F70-67E7EA91BED4}" type="TxLink">
            <a:rPr lang="en-US" sz="2400" b="1" i="1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65%</a:t>
          </a:fld>
          <a:endParaRPr lang="pt-BR" sz="2400" b="1" i="1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Henricky" refreshedDate="45735.986001967591" createdVersion="8" refreshedVersion="8" minRefreshableVersion="3" recordCount="60" xr:uid="{30411187-E3D6-4EA7-A76A-C04A6F7A7AAE}">
  <cacheSource type="worksheet">
    <worksheetSource name="TB_Produtos"/>
  </cacheSource>
  <cacheFields count="6">
    <cacheField name="Código" numFmtId="0">
      <sharedItems/>
    </cacheField>
    <cacheField name="Produtos" numFmtId="0">
      <sharedItems count="25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3">
        <s v="Vestuário"/>
        <s v="Acessórios"/>
        <s v="Calçado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52653994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edro Henricky" refreshedDate="45737.010180439815" backgroundQuery="1" createdVersion="8" refreshedVersion="8" minRefreshableVersion="3" recordCount="0" supportSubquery="1" supportAdvancedDrill="1" xr:uid="{1A0989A6-5F9C-4FF1-BBD3-EC67E1C78DC8}">
  <cacheSource type="external" connectionId="2"/>
  <cacheFields count="3">
    <cacheField name="[TB_Vendas].[Data (Mês)].[Data (Mês)]" caption="Data (Mês)" numFmtId="0" hierarchy="31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Total]" caption="Soma de Total" numFmtId="0" hierarchy="53" level="32767"/>
    <cacheField name="[Measures].[Soma de Qtd]" caption="Soma de Qtd" numFmtId="0" hierarchy="49" level="32767"/>
  </cacheFields>
  <cacheHierarchies count="56">
    <cacheHierarchy uniqueName="[TB_HistoricoVendas].[Data]" caption="Data" attribute="1" time="1" defaultMemberUniqueName="[TB_HistoricoVendas].[Data].[All]" allUniqueName="[TB_HistoricoVendas].[Data].[All]" dimensionUniqueName="[TB_HistoricoVendas]" displayFolder="" count="0" memberValueDatatype="7" unbalanced="0"/>
    <cacheHierarchy uniqueName="[TB_HistoricoVendas].[Código]" caption="Código" attribute="1" defaultMemberUniqueName="[TB_HistoricoVendas].[Código].[All]" allUniqueName="[TB_HistoricoVendas].[Código].[All]" dimensionUniqueName="[TB_HistoricoVendas]" displayFolder="" count="0" memberValueDatatype="130" unbalanced="0"/>
    <cacheHierarchy uniqueName="[TB_HistoricoVendas].[Categoria]" caption="Categoria" attribute="1" defaultMemberUniqueName="[TB_HistoricoVendas].[Categoria].[All]" allUniqueName="[TB_HistoricoVendas].[Categoria].[All]" dimensionUniqueName="[TB_HistoricoVendas]" displayFolder="" count="0" memberValueDatatype="130" unbalanced="0"/>
    <cacheHierarchy uniqueName="[TB_HistoricoVendas].[Qtd]" caption="Qtd" attribute="1" defaultMemberUniqueName="[TB_HistoricoVendas].[Qtd].[All]" allUniqueName="[TB_HistoricoVendas].[Qtd].[All]" dimensionUniqueName="[TB_HistoricoVendas]" displayFolder="" count="0" memberValueDatatype="20" unbalanced="0"/>
    <cacheHierarchy uniqueName="[TB_HistoricoVendas].[Preço Unitário]" caption="Preço Unitário" attribute="1" defaultMemberUniqueName="[TB_HistoricoVendas].[Preço Unitário].[All]" allUniqueName="[TB_HistoricoVendas].[Preço Unitário].[All]" dimensionUniqueName="[TB_HistoricoVendas]" displayFolder="" count="0" memberValueDatatype="5" unbalanced="0"/>
    <cacheHierarchy uniqueName="[TB_HistoricoVendas].[Desconto Final]" caption="Desconto Final" attribute="1" defaultMemberUniqueName="[TB_HistoricoVendas].[Desconto Final].[All]" allUniqueName="[TB_HistoricoVendas].[Desconto Final].[All]" dimensionUniqueName="[TB_HistoricoVendas]" displayFolder="" count="0" memberValueDatatype="5" unbalanced="0"/>
    <cacheHierarchy uniqueName="[TB_HistoricoVendas].[Total]" caption="Total" attribute="1" defaultMemberUniqueName="[TB_HistoricoVendas].[Total].[All]" allUniqueName="[TB_HistoricoVendas].[Total].[All]" dimensionUniqueName="[TB_HistoricoVendas]" displayFolder="" count="0" memberValueDatatype="5" unbalanced="0"/>
    <cacheHierarchy uniqueName="[TB_HistoricoVendas].[Vendedor]" caption="Vendedor" attribute="1" defaultMemberUniqueName="[TB_HistoricoVendas].[Vendedor].[All]" allUniqueName="[TB_HistoricoVendas].[Vendedor].[All]" dimensionUniqueName="[TB_HistoricoVendas]" displayFolder="" count="0" memberValueDatatype="130" unbalanced="0"/>
    <cacheHierarchy uniqueName="[TB_HistoricoVendas].[Data (Ano)]" caption="Data (Ano)" attribute="1" defaultMemberUniqueName="[TB_HistoricoVendas].[Data (Ano)].[All]" allUniqueName="[TB_HistoricoVendas].[Data (Ano)].[All]" dimensionUniqueName="[TB_HistoricoVendas]" displayFolder="" count="0" memberValueDatatype="130" unbalanced="0"/>
    <cacheHierarchy uniqueName="[TB_HistoricoVendas].[Data (Trimestre)]" caption="Data (Trimestre)" attribute="1" defaultMemberUniqueName="[TB_HistoricoVendas].[Data (Trimestre)].[All]" allUniqueName="[TB_HistoricoVendas].[Data (Trimestre)].[All]" dimensionUniqueName="[TB_HistoricoVendas]" displayFolder="" count="0" memberValueDatatype="130" unbalanced="0"/>
    <cacheHierarchy uniqueName="[TB_HistoricoVendas].[Data (Mês)]" caption="Data (Mês)" attribute="1" defaultMemberUniqueName="[TB_HistoricoVendas].[Data (Mês)].[All]" allUniqueName="[TB_HistoricoVendas].[Data (Mês)].[All]" dimensionUniqueName="[TB_HistoricoVendas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edores].[Código]" caption="Código" attribute="1" defaultMemberUniqueName="[TB_Vendedores].[Código].[All]" allUniqueName="[TB_Vendedores].[Código].[All]" dimensionUniqueName="[TB_Vendedores]" displayFolder="" count="0" memberValueDatatype="130" unbalanced="0"/>
    <cacheHierarchy uniqueName="[TB_Vendedores].[Vendedor]" caption="Vendedor" attribute="1" defaultMemberUniqueName="[TB_Vendedores].[Vendedor].[All]" allUniqueName="[TB_Vendedores].[Vendedor].[All]" dimensionUniqueName="[TB_Vendedores]" displayFolder="" count="0" memberValueDatatype="130" unbalanced="0"/>
    <cacheHierarchy uniqueName="[TB_Vendedores].[Cidade]" caption="Cidade" attribute="1" defaultMemberUniqueName="[TB_Vendedores].[Cidade].[All]" allUniqueName="[TB_Vendedores].[Cidade].[All]" dimensionUniqueName="[TB_Vendedores]" displayFolder="" count="0" memberValueDatatype="130" unbalanced="0"/>
    <cacheHierarchy uniqueName="[TB_Vendedores].[Desc. Máximo]" caption="Desc. Máximo" attribute="1" defaultMemberUniqueName="[TB_Vendedores].[Desc. Máximo].[All]" allUniqueName="[TB_Vendedores].[Desc. Máximo].[All]" dimensionUniqueName="[TB_Vendedores]" displayFolder="" count="0" memberValueDatatype="5" unbalanced="0"/>
    <cacheHierarchy uniqueName="[TB_HistoricoVendas].[Data (Índice de Mês)]" caption="Data (Índice de Mês)" attribute="1" defaultMemberUniqueName="[TB_HistoricoVendas].[Data (Índice de Mês)].[All]" allUniqueName="[TB_HistoricoVendas].[Data (Índice de Mês)].[All]" dimensionUniqueName="[TB_HistoricoVendas]" displayFolder="" count="0" memberValueDatatype="20" unbalanced="0" hidden="1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Soma Vendas]" caption="Soma Vendas" measure="1" displayFolder="" measureGroup="TB_Vendas" count="0"/>
    <cacheHierarchy uniqueName="[Measures].[Soma Total]" caption="Soma Total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%Vendedor]" caption="%Vendedor" measure="1" displayFolder="" measureGroup="TB_HistoricoVendas" count="0"/>
    <cacheHierarchy uniqueName="[Measures].[%resto]" caption="%resto" measure="1" displayFolder="" measureGroup="TB_Historico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TB_Vendedores]" caption="__XL_Count TB_Vendedores" measure="1" displayFolder="" measureGroup="TB_Vendedores" count="0" hidden="1"/>
    <cacheHierarchy uniqueName="[Measures].[__XL_Count TB_HistoricoVendas]" caption="__XL_Count TB_HistoricoVendas" measure="1" displayFolder="" measureGroup="TB_HistoricoVendas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oma de Estoque]" caption="Soma de Estoque" measure="1" displayFolder="" measureGroup="TB_Produto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Preço Unitário 2]" caption="Soma de Preço Unitário 2" measure="1" displayFolder="" measureGroup="TB_Vendas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oma de Total 2]" caption="Soma de Total 2" measure="1" displayFolder="" measureGroup="TB_HistoricoVenda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a de Qtd 2]" caption="Soma de Qtd 2" measure="1" displayFolder="" measureGroup="TB_HistoricoVenda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5">
    <dimension measure="1" name="Measures" uniqueName="[Measures]" caption="Measures"/>
    <dimension name="TB_HistoricoVendas" uniqueName="[TB_HistoricoVendas]" caption="TB_HistoricoVendas"/>
    <dimension name="TB_Produtos" uniqueName="[TB_Produtos]" caption="TB_Produtos"/>
    <dimension name="TB_Vendas" uniqueName="[TB_Vendas]" caption="TB_Vendas"/>
    <dimension name="TB_Vendedores" uniqueName="[TB_Vendedores]" caption="TB_Vendedores"/>
  </dimensions>
  <measureGroups count="4">
    <measureGroup name="TB_HistoricoVendas" caption="TB_HistoricoVendas"/>
    <measureGroup name="TB_Produtos" caption="TB_Produtos"/>
    <measureGroup name="TB_Vendas" caption="TB_Vendas"/>
    <measureGroup name="TB_Vendedores" caption="TB_Vendedores"/>
  </measureGroups>
  <maps count="6">
    <map measureGroup="0" dimension="1"/>
    <map measureGroup="0" dimension="4"/>
    <map measureGroup="1" dimension="2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edro Henricky" refreshedDate="45737.010179398145" backgroundQuery="1" createdVersion="8" refreshedVersion="8" minRefreshableVersion="3" recordCount="0" supportSubquery="1" supportAdvancedDrill="1" xr:uid="{847EB85D-62F6-427A-9DF7-5E3A9BBAA214}">
  <cacheSource type="external" connectionId="2"/>
  <cacheFields count="4">
    <cacheField name="[TB_Vendas].[Categoria].[Categoria]" caption="Categoria" numFmtId="0" hierarchy="21" level="1">
      <sharedItems count="3">
        <s v="Acessórios"/>
        <s v="Calçado"/>
        <s v="Vestuário"/>
      </sharedItems>
    </cacheField>
    <cacheField name="[Measures].[%Categoria]" caption="%Categoria" numFmtId="0" hierarchy="40" level="32767"/>
    <cacheField name="[Measures].[%restante]" caption="%restante" numFmtId="0" hierarchy="41" level="32767"/>
    <cacheField name="[Measures].[Soma de Total]" caption="Soma de Total" numFmtId="0" hierarchy="53" level="32767"/>
  </cacheFields>
  <cacheHierarchies count="56">
    <cacheHierarchy uniqueName="[TB_HistoricoVendas].[Data]" caption="Data" attribute="1" time="1" defaultMemberUniqueName="[TB_HistoricoVendas].[Data].[All]" allUniqueName="[TB_HistoricoVendas].[Data].[All]" dimensionUniqueName="[TB_HistoricoVendas]" displayFolder="" count="0" memberValueDatatype="7" unbalanced="0"/>
    <cacheHierarchy uniqueName="[TB_HistoricoVendas].[Código]" caption="Código" attribute="1" defaultMemberUniqueName="[TB_HistoricoVendas].[Código].[All]" allUniqueName="[TB_HistoricoVendas].[Código].[All]" dimensionUniqueName="[TB_HistoricoVendas]" displayFolder="" count="0" memberValueDatatype="130" unbalanced="0"/>
    <cacheHierarchy uniqueName="[TB_HistoricoVendas].[Categoria]" caption="Categoria" attribute="1" defaultMemberUniqueName="[TB_HistoricoVendas].[Categoria].[All]" allUniqueName="[TB_HistoricoVendas].[Categoria].[All]" dimensionUniqueName="[TB_HistoricoVendas]" displayFolder="" count="0" memberValueDatatype="130" unbalanced="0"/>
    <cacheHierarchy uniqueName="[TB_HistoricoVendas].[Qtd]" caption="Qtd" attribute="1" defaultMemberUniqueName="[TB_HistoricoVendas].[Qtd].[All]" allUniqueName="[TB_HistoricoVendas].[Qtd].[All]" dimensionUniqueName="[TB_HistoricoVendas]" displayFolder="" count="0" memberValueDatatype="20" unbalanced="0"/>
    <cacheHierarchy uniqueName="[TB_HistoricoVendas].[Preço Unitário]" caption="Preço Unitário" attribute="1" defaultMemberUniqueName="[TB_HistoricoVendas].[Preço Unitário].[All]" allUniqueName="[TB_HistoricoVendas].[Preço Unitário].[All]" dimensionUniqueName="[TB_HistoricoVendas]" displayFolder="" count="0" memberValueDatatype="5" unbalanced="0"/>
    <cacheHierarchy uniqueName="[TB_HistoricoVendas].[Desconto Final]" caption="Desconto Final" attribute="1" defaultMemberUniqueName="[TB_HistoricoVendas].[Desconto Final].[All]" allUniqueName="[TB_HistoricoVendas].[Desconto Final].[All]" dimensionUniqueName="[TB_HistoricoVendas]" displayFolder="" count="0" memberValueDatatype="5" unbalanced="0"/>
    <cacheHierarchy uniqueName="[TB_HistoricoVendas].[Total]" caption="Total" attribute="1" defaultMemberUniqueName="[TB_HistoricoVendas].[Total].[All]" allUniqueName="[TB_HistoricoVendas].[Total].[All]" dimensionUniqueName="[TB_HistoricoVendas]" displayFolder="" count="0" memberValueDatatype="5" unbalanced="0"/>
    <cacheHierarchy uniqueName="[TB_HistoricoVendas].[Vendedor]" caption="Vendedor" attribute="1" defaultMemberUniqueName="[TB_HistoricoVendas].[Vendedor].[All]" allUniqueName="[TB_HistoricoVendas].[Vendedor].[All]" dimensionUniqueName="[TB_HistoricoVendas]" displayFolder="" count="0" memberValueDatatype="130" unbalanced="0"/>
    <cacheHierarchy uniqueName="[TB_HistoricoVendas].[Data (Ano)]" caption="Data (Ano)" attribute="1" defaultMemberUniqueName="[TB_HistoricoVendas].[Data (Ano)].[All]" allUniqueName="[TB_HistoricoVendas].[Data (Ano)].[All]" dimensionUniqueName="[TB_HistoricoVendas]" displayFolder="" count="0" memberValueDatatype="130" unbalanced="0"/>
    <cacheHierarchy uniqueName="[TB_HistoricoVendas].[Data (Trimestre)]" caption="Data (Trimestre)" attribute="1" defaultMemberUniqueName="[TB_HistoricoVendas].[Data (Trimestre)].[All]" allUniqueName="[TB_HistoricoVendas].[Data (Trimestre)].[All]" dimensionUniqueName="[TB_HistoricoVendas]" displayFolder="" count="0" memberValueDatatype="130" unbalanced="0"/>
    <cacheHierarchy uniqueName="[TB_HistoricoVendas].[Data (Mês)]" caption="Data (Mês)" attribute="1" defaultMemberUniqueName="[TB_HistoricoVendas].[Data (Mês)].[All]" allUniqueName="[TB_HistoricoVendas].[Data (Mês)].[All]" dimensionUniqueName="[TB_HistoricoVendas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edores].[Código]" caption="Código" attribute="1" defaultMemberUniqueName="[TB_Vendedores].[Código].[All]" allUniqueName="[TB_Vendedores].[Código].[All]" dimensionUniqueName="[TB_Vendedores]" displayFolder="" count="0" memberValueDatatype="130" unbalanced="0"/>
    <cacheHierarchy uniqueName="[TB_Vendedores].[Vendedor]" caption="Vendedor" attribute="1" defaultMemberUniqueName="[TB_Vendedores].[Vendedor].[All]" allUniqueName="[TB_Vendedores].[Vendedor].[All]" dimensionUniqueName="[TB_Vendedores]" displayFolder="" count="0" memberValueDatatype="130" unbalanced="0"/>
    <cacheHierarchy uniqueName="[TB_Vendedores].[Cidade]" caption="Cidade" attribute="1" defaultMemberUniqueName="[TB_Vendedores].[Cidade].[All]" allUniqueName="[TB_Vendedores].[Cidade].[All]" dimensionUniqueName="[TB_Vendedores]" displayFolder="" count="0" memberValueDatatype="130" unbalanced="0"/>
    <cacheHierarchy uniqueName="[TB_Vendedores].[Desc. Máximo]" caption="Desc. Máximo" attribute="1" defaultMemberUniqueName="[TB_Vendedores].[Desc. Máximo].[All]" allUniqueName="[TB_Vendedores].[Desc. Máximo].[All]" dimensionUniqueName="[TB_Vendedores]" displayFolder="" count="0" memberValueDatatype="5" unbalanced="0"/>
    <cacheHierarchy uniqueName="[TB_HistoricoVendas].[Data (Índice de Mês)]" caption="Data (Índice de Mês)" attribute="1" defaultMemberUniqueName="[TB_HistoricoVendas].[Data (Índice de Mês)].[All]" allUniqueName="[TB_HistoricoVendas].[Data (Índice de Mês)].[All]" dimensionUniqueName="[TB_HistoricoVendas]" displayFolder="" count="0" memberValueDatatype="20" unbalanced="0" hidden="1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Soma Vendas]" caption="Soma Vendas" measure="1" displayFolder="" measureGroup="TB_Vendas" count="0"/>
    <cacheHierarchy uniqueName="[Measures].[Soma Total]" caption="Soma Total" measure="1" displayFolder="" measureGroup="TB_Vendas" count="0"/>
    <cacheHierarchy uniqueName="[Measures].[%Categoria]" caption="%Categoria" measure="1" displayFolder="" measureGroup="TB_Vendas" count="0" oneField="1">
      <fieldsUsage count="1">
        <fieldUsage x="1"/>
      </fieldsUsage>
    </cacheHierarchy>
    <cacheHierarchy uniqueName="[Measures].[%restante]" caption="%restante" measure="1" displayFolder="" measureGroup="TB_Vendas" count="0" oneField="1">
      <fieldsUsage count="1">
        <fieldUsage x="2"/>
      </fieldsUsage>
    </cacheHierarchy>
    <cacheHierarchy uniqueName="[Measures].[%Vendedor]" caption="%Vendedor" measure="1" displayFolder="" measureGroup="TB_HistoricoVendas" count="0"/>
    <cacheHierarchy uniqueName="[Measures].[%resto]" caption="%resto" measure="1" displayFolder="" measureGroup="TB_Historico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TB_Vendedores]" caption="__XL_Count TB_Vendedores" measure="1" displayFolder="" measureGroup="TB_Vendedores" count="0" hidden="1"/>
    <cacheHierarchy uniqueName="[Measures].[__XL_Count TB_HistoricoVendas]" caption="__XL_Count TB_HistoricoVendas" measure="1" displayFolder="" measureGroup="TB_HistoricoVendas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oma de Estoque]" caption="Soma de Estoque" measure="1" displayFolder="" measureGroup="TB_Produto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Preço Unitário 2]" caption="Soma de Preço Unitário 2" measure="1" displayFolder="" measureGroup="TB_Vendas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oma de Total 2]" caption="Soma de Total 2" measure="1" displayFolder="" measureGroup="TB_HistoricoVenda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a de Qtd 2]" caption="Soma de Qtd 2" measure="1" displayFolder="" measureGroup="TB_HistoricoVenda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5">
    <dimension measure="1" name="Measures" uniqueName="[Measures]" caption="Measures"/>
    <dimension name="TB_HistoricoVendas" uniqueName="[TB_HistoricoVendas]" caption="TB_HistoricoVendas"/>
    <dimension name="TB_Produtos" uniqueName="[TB_Produtos]" caption="TB_Produtos"/>
    <dimension name="TB_Vendas" uniqueName="[TB_Vendas]" caption="TB_Vendas"/>
    <dimension name="TB_Vendedores" uniqueName="[TB_Vendedores]" caption="TB_Vendedores"/>
  </dimensions>
  <measureGroups count="4">
    <measureGroup name="TB_HistoricoVendas" caption="TB_HistoricoVendas"/>
    <measureGroup name="TB_Produtos" caption="TB_Produtos"/>
    <measureGroup name="TB_Vendas" caption="TB_Vendas"/>
    <measureGroup name="TB_Vendedores" caption="TB_Vendedores"/>
  </measureGroups>
  <maps count="6">
    <map measureGroup="0" dimension="1"/>
    <map measureGroup="0" dimension="4"/>
    <map measureGroup="1" dimension="2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edro Henricky" refreshedDate="45737.010178703706" backgroundQuery="1" createdVersion="8" refreshedVersion="8" minRefreshableVersion="3" recordCount="0" supportSubquery="1" supportAdvancedDrill="1" xr:uid="{4F47DAD0-B787-4E27-AD3F-249AAAF10177}">
  <cacheSource type="external" connectionId="2"/>
  <cacheFields count="2">
    <cacheField name="[TB_Vendedores].[Vendedor].[Vendedor]" caption="Vendedor" numFmtId="0" hierarchy="33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53" level="32767"/>
  </cacheFields>
  <cacheHierarchies count="56">
    <cacheHierarchy uniqueName="[TB_HistoricoVendas].[Data]" caption="Data" attribute="1" time="1" defaultMemberUniqueName="[TB_HistoricoVendas].[Data].[All]" allUniqueName="[TB_HistoricoVendas].[Data].[All]" dimensionUniqueName="[TB_HistoricoVendas]" displayFolder="" count="0" memberValueDatatype="7" unbalanced="0"/>
    <cacheHierarchy uniqueName="[TB_HistoricoVendas].[Código]" caption="Código" attribute="1" defaultMemberUniqueName="[TB_HistoricoVendas].[Código].[All]" allUniqueName="[TB_HistoricoVendas].[Código].[All]" dimensionUniqueName="[TB_HistoricoVendas]" displayFolder="" count="0" memberValueDatatype="130" unbalanced="0"/>
    <cacheHierarchy uniqueName="[TB_HistoricoVendas].[Categoria]" caption="Categoria" attribute="1" defaultMemberUniqueName="[TB_HistoricoVendas].[Categoria].[All]" allUniqueName="[TB_HistoricoVendas].[Categoria].[All]" dimensionUniqueName="[TB_HistoricoVendas]" displayFolder="" count="0" memberValueDatatype="130" unbalanced="0"/>
    <cacheHierarchy uniqueName="[TB_HistoricoVendas].[Qtd]" caption="Qtd" attribute="1" defaultMemberUniqueName="[TB_HistoricoVendas].[Qtd].[All]" allUniqueName="[TB_HistoricoVendas].[Qtd].[All]" dimensionUniqueName="[TB_HistoricoVendas]" displayFolder="" count="0" memberValueDatatype="20" unbalanced="0"/>
    <cacheHierarchy uniqueName="[TB_HistoricoVendas].[Preço Unitário]" caption="Preço Unitário" attribute="1" defaultMemberUniqueName="[TB_HistoricoVendas].[Preço Unitário].[All]" allUniqueName="[TB_HistoricoVendas].[Preço Unitário].[All]" dimensionUniqueName="[TB_HistoricoVendas]" displayFolder="" count="0" memberValueDatatype="5" unbalanced="0"/>
    <cacheHierarchy uniqueName="[TB_HistoricoVendas].[Desconto Final]" caption="Desconto Final" attribute="1" defaultMemberUniqueName="[TB_HistoricoVendas].[Desconto Final].[All]" allUniqueName="[TB_HistoricoVendas].[Desconto Final].[All]" dimensionUniqueName="[TB_HistoricoVendas]" displayFolder="" count="0" memberValueDatatype="5" unbalanced="0"/>
    <cacheHierarchy uniqueName="[TB_HistoricoVendas].[Total]" caption="Total" attribute="1" defaultMemberUniqueName="[TB_HistoricoVendas].[Total].[All]" allUniqueName="[TB_HistoricoVendas].[Total].[All]" dimensionUniqueName="[TB_HistoricoVendas]" displayFolder="" count="0" memberValueDatatype="5" unbalanced="0"/>
    <cacheHierarchy uniqueName="[TB_HistoricoVendas].[Vendedor]" caption="Vendedor" attribute="1" defaultMemberUniqueName="[TB_HistoricoVendas].[Vendedor].[All]" allUniqueName="[TB_HistoricoVendas].[Vendedor].[All]" dimensionUniqueName="[TB_HistoricoVendas]" displayFolder="" count="0" memberValueDatatype="130" unbalanced="0"/>
    <cacheHierarchy uniqueName="[TB_HistoricoVendas].[Data (Ano)]" caption="Data (Ano)" attribute="1" defaultMemberUniqueName="[TB_HistoricoVendas].[Data (Ano)].[All]" allUniqueName="[TB_HistoricoVendas].[Data (Ano)].[All]" dimensionUniqueName="[TB_HistoricoVendas]" displayFolder="" count="0" memberValueDatatype="130" unbalanced="0"/>
    <cacheHierarchy uniqueName="[TB_HistoricoVendas].[Data (Trimestre)]" caption="Data (Trimestre)" attribute="1" defaultMemberUniqueName="[TB_HistoricoVendas].[Data (Trimestre)].[All]" allUniqueName="[TB_HistoricoVendas].[Data (Trimestre)].[All]" dimensionUniqueName="[TB_HistoricoVendas]" displayFolder="" count="0" memberValueDatatype="130" unbalanced="0"/>
    <cacheHierarchy uniqueName="[TB_HistoricoVendas].[Data (Mês)]" caption="Data (Mês)" attribute="1" defaultMemberUniqueName="[TB_HistoricoVendas].[Data (Mês)].[All]" allUniqueName="[TB_HistoricoVendas].[Data (Mês)].[All]" dimensionUniqueName="[TB_HistoricoVendas]" displayFolder="" count="0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edores].[Código]" caption="Código" attribute="1" defaultMemberUniqueName="[TB_Vendedores].[Código].[All]" allUniqueName="[TB_Vendedores].[Código].[All]" dimensionUniqueName="[TB_Vendedores]" displayFolder="" count="0" memberValueDatatype="130" unbalanced="0"/>
    <cacheHierarchy uniqueName="[TB_Vendedores].[Vendedor]" caption="Vendedor" attribute="1" defaultMemberUniqueName="[TB_Vendedores].[Vendedor].[All]" allUniqueName="[TB_Vendedores].[Vendedor].[All]" dimensionUniqueName="[TB_Vendedores]" displayFolder="" count="2" memberValueDatatype="130" unbalanced="0">
      <fieldsUsage count="2">
        <fieldUsage x="-1"/>
        <fieldUsage x="0"/>
      </fieldsUsage>
    </cacheHierarchy>
    <cacheHierarchy uniqueName="[TB_Vendedores].[Cidade]" caption="Cidade" attribute="1" defaultMemberUniqueName="[TB_Vendedores].[Cidade].[All]" allUniqueName="[TB_Vendedores].[Cidade].[All]" dimensionUniqueName="[TB_Vendedores]" displayFolder="" count="0" memberValueDatatype="130" unbalanced="0"/>
    <cacheHierarchy uniqueName="[TB_Vendedores].[Desc. Máximo]" caption="Desc. Máximo" attribute="1" defaultMemberUniqueName="[TB_Vendedores].[Desc. Máximo].[All]" allUniqueName="[TB_Vendedores].[Desc. Máximo].[All]" dimensionUniqueName="[TB_Vendedores]" displayFolder="" count="0" memberValueDatatype="5" unbalanced="0"/>
    <cacheHierarchy uniqueName="[TB_HistoricoVendas].[Data (Índice de Mês)]" caption="Data (Índice de Mês)" attribute="1" defaultMemberUniqueName="[TB_HistoricoVendas].[Data (Índice de Mês)].[All]" allUniqueName="[TB_HistoricoVendas].[Data (Índice de Mês)].[All]" dimensionUniqueName="[TB_HistoricoVendas]" displayFolder="" count="0" memberValueDatatype="20" unbalanced="0" hidden="1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Soma Vendas]" caption="Soma Vendas" measure="1" displayFolder="" measureGroup="TB_Vendas" count="0"/>
    <cacheHierarchy uniqueName="[Measures].[Soma Total]" caption="Soma Total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%Vendedor]" caption="%Vendedor" measure="1" displayFolder="" measureGroup="TB_HistoricoVendas" count="0"/>
    <cacheHierarchy uniqueName="[Measures].[%resto]" caption="%resto" measure="1" displayFolder="" measureGroup="TB_Historico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TB_Vendedores]" caption="__XL_Count TB_Vendedores" measure="1" displayFolder="" measureGroup="TB_Vendedores" count="0" hidden="1"/>
    <cacheHierarchy uniqueName="[Measures].[__XL_Count TB_HistoricoVendas]" caption="__XL_Count TB_HistoricoVendas" measure="1" displayFolder="" measureGroup="TB_HistoricoVendas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oma de Estoque]" caption="Soma de Estoque" measure="1" displayFolder="" measureGroup="TB_Produto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Preço Unitário 2]" caption="Soma de Preço Unitário 2" measure="1" displayFolder="" measureGroup="TB_Vendas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oma de Total 2]" caption="Soma de Total 2" measure="1" displayFolder="" measureGroup="TB_HistoricoVenda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a de Qtd 2]" caption="Soma de Qtd 2" measure="1" displayFolder="" measureGroup="TB_HistoricoVenda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5">
    <dimension measure="1" name="Measures" uniqueName="[Measures]" caption="Measures"/>
    <dimension name="TB_HistoricoVendas" uniqueName="[TB_HistoricoVendas]" caption="TB_HistoricoVendas"/>
    <dimension name="TB_Produtos" uniqueName="[TB_Produtos]" caption="TB_Produtos"/>
    <dimension name="TB_Vendas" uniqueName="[TB_Vendas]" caption="TB_Vendas"/>
    <dimension name="TB_Vendedores" uniqueName="[TB_Vendedores]" caption="TB_Vendedores"/>
  </dimensions>
  <measureGroups count="4">
    <measureGroup name="TB_HistoricoVendas" caption="TB_HistoricoVendas"/>
    <measureGroup name="TB_Produtos" caption="TB_Produtos"/>
    <measureGroup name="TB_Vendas" caption="TB_Vendas"/>
    <measureGroup name="TB_Vendedores" caption="TB_Vendedores"/>
  </measureGroups>
  <maps count="6">
    <map measureGroup="0" dimension="1"/>
    <map measureGroup="0" dimension="4"/>
    <map measureGroup="1" dimension="2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edro Henricky" refreshedDate="45738.798039930552" backgroundQuery="1" createdVersion="8" refreshedVersion="8" minRefreshableVersion="3" recordCount="0" supportSubquery="1" supportAdvancedDrill="1" xr:uid="{4E2B4F86-65F8-4C9E-92F5-D57C4FD09FA3}">
  <cacheSource type="external" connectionId="2"/>
  <cacheFields count="4">
    <cacheField name="[TB_HistoricoVendas].[Data (Mês)].[Data (Mês)]" caption="Data (Mês)" numFmtId="0" hierarchy="10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Measures].[Soma de Total 2]" caption="Soma de Total 2" numFmtId="0" hierarchy="54" level="32767"/>
    <cacheField name="[Measures].[Soma de Qtd 2]" caption="Soma de Qtd 2" numFmtId="0" hierarchy="55" level="32767"/>
    <cacheField name="[TB_HistoricoVendas].[Data].[Data]" caption="Data" numFmtId="0" level="1">
      <sharedItems containsSemiMixedTypes="0" containsNonDate="0" containsString="0"/>
    </cacheField>
  </cacheFields>
  <cacheHierarchies count="56">
    <cacheHierarchy uniqueName="[TB_HistoricoVendas].[Data]" caption="Data" attribute="1" time="1" defaultMemberUniqueName="[TB_HistoricoVendas].[Data].[All]" allUniqueName="[TB_HistoricoVendas].[Data].[All]" dimensionUniqueName="[TB_HistoricoVendas]" displayFolder="" count="2" memberValueDatatype="7" unbalanced="0">
      <fieldsUsage count="2">
        <fieldUsage x="-1"/>
        <fieldUsage x="3"/>
      </fieldsUsage>
    </cacheHierarchy>
    <cacheHierarchy uniqueName="[TB_HistoricoVendas].[Código]" caption="Código" attribute="1" defaultMemberUniqueName="[TB_HistoricoVendas].[Código].[All]" allUniqueName="[TB_HistoricoVendas].[Código].[All]" dimensionUniqueName="[TB_HistoricoVendas]" displayFolder="" count="2" memberValueDatatype="130" unbalanced="0"/>
    <cacheHierarchy uniqueName="[TB_HistoricoVendas].[Categoria]" caption="Categoria" attribute="1" defaultMemberUniqueName="[TB_HistoricoVendas].[Categoria].[All]" allUniqueName="[TB_HistoricoVendas].[Categoria].[All]" dimensionUniqueName="[TB_HistoricoVendas]" displayFolder="" count="2" memberValueDatatype="130" unbalanced="0"/>
    <cacheHierarchy uniqueName="[TB_HistoricoVendas].[Qtd]" caption="Qtd" attribute="1" defaultMemberUniqueName="[TB_HistoricoVendas].[Qtd].[All]" allUniqueName="[TB_HistoricoVendas].[Qtd].[All]" dimensionUniqueName="[TB_HistoricoVendas]" displayFolder="" count="2" memberValueDatatype="20" unbalanced="0"/>
    <cacheHierarchy uniqueName="[TB_HistoricoVendas].[Preço Unitário]" caption="Preço Unitário" attribute="1" defaultMemberUniqueName="[TB_HistoricoVendas].[Preço Unitário].[All]" allUniqueName="[TB_HistoricoVendas].[Preço Unitário].[All]" dimensionUniqueName="[TB_HistoricoVendas]" displayFolder="" count="2" memberValueDatatype="5" unbalanced="0"/>
    <cacheHierarchy uniqueName="[TB_HistoricoVendas].[Desconto Final]" caption="Desconto Final" attribute="1" defaultMemberUniqueName="[TB_HistoricoVendas].[Desconto Final].[All]" allUniqueName="[TB_HistoricoVendas].[Desconto Final].[All]" dimensionUniqueName="[TB_HistoricoVendas]" displayFolder="" count="2" memberValueDatatype="5" unbalanced="0"/>
    <cacheHierarchy uniqueName="[TB_HistoricoVendas].[Total]" caption="Total" attribute="1" defaultMemberUniqueName="[TB_HistoricoVendas].[Total].[All]" allUniqueName="[TB_HistoricoVendas].[Total].[All]" dimensionUniqueName="[TB_HistoricoVendas]" displayFolder="" count="2" memberValueDatatype="5" unbalanced="0"/>
    <cacheHierarchy uniqueName="[TB_HistoricoVendas].[Vendedor]" caption="Vendedor" attribute="1" defaultMemberUniqueName="[TB_HistoricoVendas].[Vendedor].[All]" allUniqueName="[TB_HistoricoVendas].[Vendedor].[All]" dimensionUniqueName="[TB_HistoricoVendas]" displayFolder="" count="2" memberValueDatatype="130" unbalanced="0"/>
    <cacheHierarchy uniqueName="[TB_HistoricoVendas].[Data (Ano)]" caption="Data (Ano)" attribute="1" defaultMemberUniqueName="[TB_HistoricoVendas].[Data (Ano)].[All]" allUniqueName="[TB_HistoricoVendas].[Data (Ano)].[All]" dimensionUniqueName="[TB_HistoricoVendas]" displayFolder="" count="2" memberValueDatatype="130" unbalanced="0"/>
    <cacheHierarchy uniqueName="[TB_HistoricoVendas].[Data (Trimestre)]" caption="Data (Trimestre)" attribute="1" defaultMemberUniqueName="[TB_HistoricoVendas].[Data (Trimestre)].[All]" allUniqueName="[TB_HistoricoVendas].[Data (Trimestre)].[All]" dimensionUniqueName="[TB_HistoricoVendas]" displayFolder="" count="2" memberValueDatatype="130" unbalanced="0"/>
    <cacheHierarchy uniqueName="[TB_HistoricoVendas].[Data (Mês)]" caption="Data (Mês)" attribute="1" defaultMemberUniqueName="[TB_HistoricoVendas].[Data (Mês)].[All]" allUniqueName="[TB_HistoricoVendas].[Data (Mês)].[All]" dimensionUniqueName="[TB_HistoricoVendas]" displayFolder="" count="2" memberValueDatatype="130" unbalanced="0">
      <fieldsUsage count="2">
        <fieldUsage x="-1"/>
        <fieldUsage x="0"/>
      </fieldsUsage>
    </cacheHierarchy>
    <cacheHierarchy uniqueName="[TB_Produtos].[Código]" caption="Código" attribute="1" defaultMemberUniqueName="[TB_Produtos].[Código].[All]" allUniqueName="[TB_Produtos].[Código].[All]" dimensionUniqueName="[TB_Produtos]" displayFolder="" count="2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2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2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2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2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2" memberValueDatatype="5" unbalanced="0"/>
    <cacheHierarchy uniqueName="[TB_Vendas].[Nº]" caption="Nº" attribute="1" defaultMemberUniqueName="[TB_Vendas].[Nº].[All]" allUniqueName="[TB_Vendas].[Nº].[All]" dimensionUniqueName="[TB_Vendas]" displayFolder="" count="2" memberValueDatatype="20" unbalanced="0"/>
    <cacheHierarchy uniqueName="[TB_Vendas].[Mês]" caption="Mês" attribute="1" defaultMemberUniqueName="[TB_Vendas].[Mês].[All]" allUniqueName="[TB_Vendas].[Mês].[All]" dimensionUniqueName="[TB_Vendas]" displayFolder="" count="2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2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/>
    <cacheHierarchy uniqueName="[TB_Vendas].[Qtd]" caption="Qtd" attribute="1" defaultMemberUniqueName="[TB_Vendas].[Qtd].[All]" allUniqueName="[TB_Vendas].[Qtd].[All]" dimensionUniqueName="[TB_Vendas]" displayFolder="" count="2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2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2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2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2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2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2" memberValueDatatype="5" unbalanced="0"/>
    <cacheHierarchy uniqueName="[TB_Vendas].[Total]" caption="Total" attribute="1" defaultMemberUniqueName="[TB_Vendas].[Total].[All]" allUniqueName="[TB_Vendas].[Total].[All]" dimensionUniqueName="[TB_Vendas]" displayFolder="" count="2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2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/>
    <cacheHierarchy uniqueName="[TB_Vendedores].[Código]" caption="Código" attribute="1" defaultMemberUniqueName="[TB_Vendedores].[Código].[All]" allUniqueName="[TB_Vendedores].[Código].[All]" dimensionUniqueName="[TB_Vendedores]" displayFolder="" count="2" memberValueDatatype="130" unbalanced="0"/>
    <cacheHierarchy uniqueName="[TB_Vendedores].[Vendedor]" caption="Vendedor" attribute="1" defaultMemberUniqueName="[TB_Vendedores].[Vendedor].[All]" allUniqueName="[TB_Vendedores].[Vendedor].[All]" dimensionUniqueName="[TB_Vendedores]" displayFolder="" count="2" memberValueDatatype="130" unbalanced="0"/>
    <cacheHierarchy uniqueName="[TB_Vendedores].[Cidade]" caption="Cidade" attribute="1" defaultMemberUniqueName="[TB_Vendedores].[Cidade].[All]" allUniqueName="[TB_Vendedores].[Cidade].[All]" dimensionUniqueName="[TB_Vendedores]" displayFolder="" count="2" memberValueDatatype="130" unbalanced="0"/>
    <cacheHierarchy uniqueName="[TB_Vendedores].[Desc. Máximo]" caption="Desc. Máximo" attribute="1" defaultMemberUniqueName="[TB_Vendedores].[Desc. Máximo].[All]" allUniqueName="[TB_Vendedores].[Desc. Máximo].[All]" dimensionUniqueName="[TB_Vendedores]" displayFolder="" count="2" memberValueDatatype="5" unbalanced="0"/>
    <cacheHierarchy uniqueName="[TB_HistoricoVendas].[Data (Índice de Mês)]" caption="Data (Índice de Mês)" attribute="1" defaultMemberUniqueName="[TB_HistoricoVendas].[Data (Índice de Mês)].[All]" allUniqueName="[TB_HistoricoVendas].[Data (Índice de Mês)].[All]" dimensionUniqueName="[TB_HistoricoVendas]" displayFolder="" count="2" memberValueDatatype="20" unbalanced="0" hidden="1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2" memberValueDatatype="20" unbalanced="0" hidden="1"/>
    <cacheHierarchy uniqueName="[Measures].[Soma Vendas]" caption="Soma Vendas" measure="1" displayFolder="" measureGroup="TB_Vendas" count="0"/>
    <cacheHierarchy uniqueName="[Measures].[Soma Total]" caption="Soma Total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%Vendedor]" caption="%Vendedor" measure="1" displayFolder="" measureGroup="TB_HistoricoVendas" count="0"/>
    <cacheHierarchy uniqueName="[Measures].[%resto]" caption="%resto" measure="1" displayFolder="" measureGroup="TB_Historico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TB_Vendedores]" caption="__XL_Count TB_Vendedores" measure="1" displayFolder="" measureGroup="TB_Vendedores" count="0" hidden="1"/>
    <cacheHierarchy uniqueName="[Measures].[__XL_Count TB_HistoricoVendas]" caption="__XL_Count TB_HistoricoVendas" measure="1" displayFolder="" measureGroup="TB_HistoricoVendas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oma de Estoque]" caption="Soma de Estoque" measure="1" displayFolder="" measureGroup="TB_Produto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Preço Unitário 2]" caption="Soma de Preço Unitário 2" measure="1" displayFolder="" measureGroup="TB_Vendas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oma de Total 2]" caption="Soma de Total 2" measure="1" displayFolder="" measureGroup="TB_Historico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a de Qtd 2]" caption="Soma de Qtd 2" measure="1" displayFolder="" measureGroup="TB_HistoricoVenda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5">
    <dimension measure="1" name="Measures" uniqueName="[Measures]" caption="Measures"/>
    <dimension name="TB_HistoricoVendas" uniqueName="[TB_HistoricoVendas]" caption="TB_HistoricoVendas"/>
    <dimension name="TB_Produtos" uniqueName="[TB_Produtos]" caption="TB_Produtos"/>
    <dimension name="TB_Vendas" uniqueName="[TB_Vendas]" caption="TB_Vendas"/>
    <dimension name="TB_Vendedores" uniqueName="[TB_Vendedores]" caption="TB_Vendedores"/>
  </dimensions>
  <measureGroups count="4">
    <measureGroup name="TB_HistoricoVendas" caption="TB_HistoricoVendas"/>
    <measureGroup name="TB_Produtos" caption="TB_Produtos"/>
    <measureGroup name="TB_Vendas" caption="TB_Vendas"/>
    <measureGroup name="TB_Vendedores" caption="TB_Vendedores"/>
  </measureGroups>
  <maps count="6">
    <map measureGroup="0" dimension="1"/>
    <map measureGroup="0" dimension="4"/>
    <map measureGroup="1" dimension="2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edro Henricky" refreshedDate="45738.798040277776" backgroundQuery="1" createdVersion="8" refreshedVersion="8" minRefreshableVersion="3" recordCount="0" supportSubquery="1" supportAdvancedDrill="1" xr:uid="{2BA06D76-00AA-4E01-BC35-E2F60CE1EB63}">
  <cacheSource type="external" connectionId="2"/>
  <cacheFields count="4">
    <cacheField name="[TB_Vendedores].[Vendedor].[Vendedor]" caption="Vendedor" numFmtId="0" hierarchy="33" level="1">
      <sharedItems count="5">
        <s v="Amanda"/>
        <s v="Bruno"/>
        <s v="Clara"/>
        <s v="João"/>
        <s v="Sarah"/>
      </sharedItems>
    </cacheField>
    <cacheField name="[Measures].[Soma de Total 2]" caption="Soma de Total 2" numFmtId="0" hierarchy="54" level="32767"/>
    <cacheField name="[TB_HistoricoVendas].[Data].[Data]" caption="Data" numFmtId="0" level="1">
      <sharedItems containsSemiMixedTypes="0" containsNonDate="0" containsString="0"/>
    </cacheField>
    <cacheField name="[TB_HistoricoVendas].[Data (Mês)].[Data (Mês)]" caption="Data (Mês)" numFmtId="0" hierarchy="10" level="1">
      <sharedItems containsSemiMixedTypes="0" containsNonDate="0" containsString="0"/>
    </cacheField>
  </cacheFields>
  <cacheHierarchies count="56">
    <cacheHierarchy uniqueName="[TB_HistoricoVendas].[Data]" caption="Data" attribute="1" time="1" defaultMemberUniqueName="[TB_HistoricoVendas].[Data].[All]" allUniqueName="[TB_HistoricoVendas].[Data].[All]" dimensionUniqueName="[TB_HistoricoVendas]" displayFolder="" count="2" memberValueDatatype="7" unbalanced="0">
      <fieldsUsage count="2">
        <fieldUsage x="-1"/>
        <fieldUsage x="2"/>
      </fieldsUsage>
    </cacheHierarchy>
    <cacheHierarchy uniqueName="[TB_HistoricoVendas].[Código]" caption="Código" attribute="1" defaultMemberUniqueName="[TB_HistoricoVendas].[Código].[All]" allUniqueName="[TB_HistoricoVendas].[Código].[All]" dimensionUniqueName="[TB_HistoricoVendas]" displayFolder="" count="0" memberValueDatatype="130" unbalanced="0"/>
    <cacheHierarchy uniqueName="[TB_HistoricoVendas].[Categoria]" caption="Categoria" attribute="1" defaultMemberUniqueName="[TB_HistoricoVendas].[Categoria].[All]" allUniqueName="[TB_HistoricoVendas].[Categoria].[All]" dimensionUniqueName="[TB_HistoricoVendas]" displayFolder="" count="0" memberValueDatatype="130" unbalanced="0"/>
    <cacheHierarchy uniqueName="[TB_HistoricoVendas].[Qtd]" caption="Qtd" attribute="1" defaultMemberUniqueName="[TB_HistoricoVendas].[Qtd].[All]" allUniqueName="[TB_HistoricoVendas].[Qtd].[All]" dimensionUniqueName="[TB_HistoricoVendas]" displayFolder="" count="0" memberValueDatatype="20" unbalanced="0"/>
    <cacheHierarchy uniqueName="[TB_HistoricoVendas].[Preço Unitário]" caption="Preço Unitário" attribute="1" defaultMemberUniqueName="[TB_HistoricoVendas].[Preço Unitário].[All]" allUniqueName="[TB_HistoricoVendas].[Preço Unitário].[All]" dimensionUniqueName="[TB_HistoricoVendas]" displayFolder="" count="0" memberValueDatatype="5" unbalanced="0"/>
    <cacheHierarchy uniqueName="[TB_HistoricoVendas].[Desconto Final]" caption="Desconto Final" attribute="1" defaultMemberUniqueName="[TB_HistoricoVendas].[Desconto Final].[All]" allUniqueName="[TB_HistoricoVendas].[Desconto Final].[All]" dimensionUniqueName="[TB_HistoricoVendas]" displayFolder="" count="0" memberValueDatatype="5" unbalanced="0"/>
    <cacheHierarchy uniqueName="[TB_HistoricoVendas].[Total]" caption="Total" attribute="1" defaultMemberUniqueName="[TB_HistoricoVendas].[Total].[All]" allUniqueName="[TB_HistoricoVendas].[Total].[All]" dimensionUniqueName="[TB_HistoricoVendas]" displayFolder="" count="0" memberValueDatatype="5" unbalanced="0"/>
    <cacheHierarchy uniqueName="[TB_HistoricoVendas].[Vendedor]" caption="Vendedor" attribute="1" defaultMemberUniqueName="[TB_HistoricoVendas].[Vendedor].[All]" allUniqueName="[TB_HistoricoVendas].[Vendedor].[All]" dimensionUniqueName="[TB_HistoricoVendas]" displayFolder="" count="0" memberValueDatatype="130" unbalanced="0"/>
    <cacheHierarchy uniqueName="[TB_HistoricoVendas].[Data (Ano)]" caption="Data (Ano)" attribute="1" defaultMemberUniqueName="[TB_HistoricoVendas].[Data (Ano)].[All]" allUniqueName="[TB_HistoricoVendas].[Data (Ano)].[All]" dimensionUniqueName="[TB_HistoricoVendas]" displayFolder="" count="2" memberValueDatatype="130" unbalanced="0"/>
    <cacheHierarchy uniqueName="[TB_HistoricoVendas].[Data (Trimestre)]" caption="Data (Trimestre)" attribute="1" defaultMemberUniqueName="[TB_HistoricoVendas].[Data (Trimestre)].[All]" allUniqueName="[TB_HistoricoVendas].[Data (Trimestre)].[All]" dimensionUniqueName="[TB_HistoricoVendas]" displayFolder="" count="0" memberValueDatatype="130" unbalanced="0"/>
    <cacheHierarchy uniqueName="[TB_HistoricoVendas].[Data (Mês)]" caption="Data (Mês)" attribute="1" defaultMemberUniqueName="[TB_HistoricoVendas].[Data (Mês)].[All]" allUniqueName="[TB_HistoricoVendas].[Data (Mês)].[All]" dimensionUniqueName="[TB_HistoricoVendas]" displayFolder="" count="2" memberValueDatatype="130" unbalanced="0">
      <fieldsUsage count="2">
        <fieldUsage x="-1"/>
        <fieldUsage x="3"/>
      </fieldsUsage>
    </cacheHierarchy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edores].[Código]" caption="Código" attribute="1" defaultMemberUniqueName="[TB_Vendedores].[Código].[All]" allUniqueName="[TB_Vendedores].[Código].[All]" dimensionUniqueName="[TB_Vendedores]" displayFolder="" count="0" memberValueDatatype="130" unbalanced="0"/>
    <cacheHierarchy uniqueName="[TB_Vendedores].[Vendedor]" caption="Vendedor" attribute="1" defaultMemberUniqueName="[TB_Vendedores].[Vendedor].[All]" allUniqueName="[TB_Vendedores].[Vendedor].[All]" dimensionUniqueName="[TB_Vendedores]" displayFolder="" count="2" memberValueDatatype="130" unbalanced="0">
      <fieldsUsage count="2">
        <fieldUsage x="-1"/>
        <fieldUsage x="0"/>
      </fieldsUsage>
    </cacheHierarchy>
    <cacheHierarchy uniqueName="[TB_Vendedores].[Cidade]" caption="Cidade" attribute="1" defaultMemberUniqueName="[TB_Vendedores].[Cidade].[All]" allUniqueName="[TB_Vendedores].[Cidade].[All]" dimensionUniqueName="[TB_Vendedores]" displayFolder="" count="0" memberValueDatatype="130" unbalanced="0"/>
    <cacheHierarchy uniqueName="[TB_Vendedores].[Desc. Máximo]" caption="Desc. Máximo" attribute="1" defaultMemberUniqueName="[TB_Vendedores].[Desc. Máximo].[All]" allUniqueName="[TB_Vendedores].[Desc. Máximo].[All]" dimensionUniqueName="[TB_Vendedores]" displayFolder="" count="0" memberValueDatatype="5" unbalanced="0"/>
    <cacheHierarchy uniqueName="[TB_HistoricoVendas].[Data (Índice de Mês)]" caption="Data (Índice de Mês)" attribute="1" defaultMemberUniqueName="[TB_HistoricoVendas].[Data (Índice de Mês)].[All]" allUniqueName="[TB_HistoricoVendas].[Data (Índice de Mês)].[All]" dimensionUniqueName="[TB_HistoricoVendas]" displayFolder="" count="0" memberValueDatatype="20" unbalanced="0" hidden="1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Soma Vendas]" caption="Soma Vendas" measure="1" displayFolder="" measureGroup="TB_Vendas" count="0"/>
    <cacheHierarchy uniqueName="[Measures].[Soma Total]" caption="Soma Total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%Vendedor]" caption="%Vendedor" measure="1" displayFolder="" measureGroup="TB_HistoricoVendas" count="0"/>
    <cacheHierarchy uniqueName="[Measures].[%resto]" caption="%resto" measure="1" displayFolder="" measureGroup="TB_Historico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TB_Vendedores]" caption="__XL_Count TB_Vendedores" measure="1" displayFolder="" measureGroup="TB_Vendedores" count="0" hidden="1"/>
    <cacheHierarchy uniqueName="[Measures].[__XL_Count TB_HistoricoVendas]" caption="__XL_Count TB_HistoricoVendas" measure="1" displayFolder="" measureGroup="TB_HistoricoVendas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oma de Estoque]" caption="Soma de Estoque" measure="1" displayFolder="" measureGroup="TB_Produto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Preço Unitário 2]" caption="Soma de Preço Unitário 2" measure="1" displayFolder="" measureGroup="TB_Vendas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oma de Total 2]" caption="Soma de Total 2" measure="1" displayFolder="" measureGroup="TB_Historico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a de Qtd 2]" caption="Soma de Qtd 2" measure="1" displayFolder="" measureGroup="TB_HistoricoVenda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5">
    <dimension measure="1" name="Measures" uniqueName="[Measures]" caption="Measures"/>
    <dimension name="TB_HistoricoVendas" uniqueName="[TB_HistoricoVendas]" caption="TB_HistoricoVendas"/>
    <dimension name="TB_Produtos" uniqueName="[TB_Produtos]" caption="TB_Produtos"/>
    <dimension name="TB_Vendas" uniqueName="[TB_Vendas]" caption="TB_Vendas"/>
    <dimension name="TB_Vendedores" uniqueName="[TB_Vendedores]" caption="TB_Vendedores"/>
  </dimensions>
  <measureGroups count="4">
    <measureGroup name="TB_HistoricoVendas" caption="TB_HistoricoVendas"/>
    <measureGroup name="TB_Produtos" caption="TB_Produtos"/>
    <measureGroup name="TB_Vendas" caption="TB_Vendas"/>
    <measureGroup name="TB_Vendedores" caption="TB_Vendedores"/>
  </measureGroups>
  <maps count="6">
    <map measureGroup="0" dimension="1"/>
    <map measureGroup="0" dimension="4"/>
    <map measureGroup="1" dimension="2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edro Henricky" refreshedDate="45738.798040624999" backgroundQuery="1" createdVersion="8" refreshedVersion="8" minRefreshableVersion="3" recordCount="0" supportSubquery="1" supportAdvancedDrill="1" xr:uid="{985C5106-7480-43AC-A33B-5C4D83FF51CC}">
  <cacheSource type="external" connectionId="2"/>
  <cacheFields count="6">
    <cacheField name="[TB_HistoricoVendas].[Categoria].[Categoria]" caption="Categoria" numFmtId="0" hierarchy="2" level="1">
      <sharedItems count="3">
        <s v="Acessórios"/>
        <s v="Calçado"/>
        <s v="Vestuário"/>
      </sharedItems>
    </cacheField>
    <cacheField name="[Measures].[%Vendedor]" caption="%Vendedor" numFmtId="0" hierarchy="42" level="32767"/>
    <cacheField name="[Measures].[%resto]" caption="%resto" numFmtId="0" hierarchy="43" level="32767"/>
    <cacheField name="[Measures].[Soma de Total 2]" caption="Soma de Total 2" numFmtId="0" hierarchy="54" level="32767"/>
    <cacheField name="[TB_HistoricoVendas].[Data].[Data]" caption="Data" numFmtId="0" level="1">
      <sharedItems containsSemiMixedTypes="0" containsNonDate="0" containsString="0"/>
    </cacheField>
    <cacheField name="[TB_HistoricoVendas].[Data (Mês)].[Data (Mês)]" caption="Data (Mês)" numFmtId="0" hierarchy="10" level="1">
      <sharedItems containsSemiMixedTypes="0" containsNonDate="0" containsString="0"/>
    </cacheField>
  </cacheFields>
  <cacheHierarchies count="56">
    <cacheHierarchy uniqueName="[TB_HistoricoVendas].[Data]" caption="Data" attribute="1" time="1" defaultMemberUniqueName="[TB_HistoricoVendas].[Data].[All]" allUniqueName="[TB_HistoricoVendas].[Data].[All]" dimensionUniqueName="[TB_HistoricoVendas]" displayFolder="" count="2" memberValueDatatype="7" unbalanced="0">
      <fieldsUsage count="2">
        <fieldUsage x="-1"/>
        <fieldUsage x="4"/>
      </fieldsUsage>
    </cacheHierarchy>
    <cacheHierarchy uniqueName="[TB_HistoricoVendas].[Código]" caption="Código" attribute="1" defaultMemberUniqueName="[TB_HistoricoVendas].[Código].[All]" allUniqueName="[TB_HistoricoVendas].[Código].[All]" dimensionUniqueName="[TB_HistoricoVendas]" displayFolder="" count="0" memberValueDatatype="130" unbalanced="0"/>
    <cacheHierarchy uniqueName="[TB_HistoricoVendas].[Categoria]" caption="Categoria" attribute="1" defaultMemberUniqueName="[TB_HistoricoVendas].[Categoria].[All]" allUniqueName="[TB_HistoricoVendas].[Categoria].[All]" dimensionUniqueName="[TB_HistoricoVendas]" displayFolder="" count="2" memberValueDatatype="130" unbalanced="0">
      <fieldsUsage count="2">
        <fieldUsage x="-1"/>
        <fieldUsage x="0"/>
      </fieldsUsage>
    </cacheHierarchy>
    <cacheHierarchy uniqueName="[TB_HistoricoVendas].[Qtd]" caption="Qtd" attribute="1" defaultMemberUniqueName="[TB_HistoricoVendas].[Qtd].[All]" allUniqueName="[TB_HistoricoVendas].[Qtd].[All]" dimensionUniqueName="[TB_HistoricoVendas]" displayFolder="" count="0" memberValueDatatype="20" unbalanced="0"/>
    <cacheHierarchy uniqueName="[TB_HistoricoVendas].[Preço Unitário]" caption="Preço Unitário" attribute="1" defaultMemberUniqueName="[TB_HistoricoVendas].[Preço Unitário].[All]" allUniqueName="[TB_HistoricoVendas].[Preço Unitário].[All]" dimensionUniqueName="[TB_HistoricoVendas]" displayFolder="" count="0" memberValueDatatype="5" unbalanced="0"/>
    <cacheHierarchy uniqueName="[TB_HistoricoVendas].[Desconto Final]" caption="Desconto Final" attribute="1" defaultMemberUniqueName="[TB_HistoricoVendas].[Desconto Final].[All]" allUniqueName="[TB_HistoricoVendas].[Desconto Final].[All]" dimensionUniqueName="[TB_HistoricoVendas]" displayFolder="" count="0" memberValueDatatype="5" unbalanced="0"/>
    <cacheHierarchy uniqueName="[TB_HistoricoVendas].[Total]" caption="Total" attribute="1" defaultMemberUniqueName="[TB_HistoricoVendas].[Total].[All]" allUniqueName="[TB_HistoricoVendas].[Total].[All]" dimensionUniqueName="[TB_HistoricoVendas]" displayFolder="" count="0" memberValueDatatype="5" unbalanced="0"/>
    <cacheHierarchy uniqueName="[TB_HistoricoVendas].[Vendedor]" caption="Vendedor" attribute="1" defaultMemberUniqueName="[TB_HistoricoVendas].[Vendedor].[All]" allUniqueName="[TB_HistoricoVendas].[Vendedor].[All]" dimensionUniqueName="[TB_HistoricoVendas]" displayFolder="" count="0" memberValueDatatype="130" unbalanced="0"/>
    <cacheHierarchy uniqueName="[TB_HistoricoVendas].[Data (Ano)]" caption="Data (Ano)" attribute="1" defaultMemberUniqueName="[TB_HistoricoVendas].[Data (Ano)].[All]" allUniqueName="[TB_HistoricoVendas].[Data (Ano)].[All]" dimensionUniqueName="[TB_HistoricoVendas]" displayFolder="" count="2" memberValueDatatype="130" unbalanced="0"/>
    <cacheHierarchy uniqueName="[TB_HistoricoVendas].[Data (Trimestre)]" caption="Data (Trimestre)" attribute="1" defaultMemberUniqueName="[TB_HistoricoVendas].[Data (Trimestre)].[All]" allUniqueName="[TB_HistoricoVendas].[Data (Trimestre)].[All]" dimensionUniqueName="[TB_HistoricoVendas]" displayFolder="" count="0" memberValueDatatype="130" unbalanced="0"/>
    <cacheHierarchy uniqueName="[TB_HistoricoVendas].[Data (Mês)]" caption="Data (Mês)" attribute="1" defaultMemberUniqueName="[TB_HistoricoVendas].[Data (Mês)].[All]" allUniqueName="[TB_HistoricoVendas].[Data (Mês)].[All]" dimensionUniqueName="[TB_HistoricoVendas]" displayFolder="" count="2" memberValueDatatype="130" unbalanced="0">
      <fieldsUsage count="2">
        <fieldUsage x="-1"/>
        <fieldUsage x="5"/>
      </fieldsUsage>
    </cacheHierarchy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edores].[Código]" caption="Código" attribute="1" defaultMemberUniqueName="[TB_Vendedores].[Código].[All]" allUniqueName="[TB_Vendedores].[Código].[All]" dimensionUniqueName="[TB_Vendedores]" displayFolder="" count="0" memberValueDatatype="130" unbalanced="0"/>
    <cacheHierarchy uniqueName="[TB_Vendedores].[Vendedor]" caption="Vendedor" attribute="1" defaultMemberUniqueName="[TB_Vendedores].[Vendedor].[All]" allUniqueName="[TB_Vendedores].[Vendedor].[All]" dimensionUniqueName="[TB_Vendedores]" displayFolder="" count="0" memberValueDatatype="130" unbalanced="0"/>
    <cacheHierarchy uniqueName="[TB_Vendedores].[Cidade]" caption="Cidade" attribute="1" defaultMemberUniqueName="[TB_Vendedores].[Cidade].[All]" allUniqueName="[TB_Vendedores].[Cidade].[All]" dimensionUniqueName="[TB_Vendedores]" displayFolder="" count="0" memberValueDatatype="130" unbalanced="0"/>
    <cacheHierarchy uniqueName="[TB_Vendedores].[Desc. Máximo]" caption="Desc. Máximo" attribute="1" defaultMemberUniqueName="[TB_Vendedores].[Desc. Máximo].[All]" allUniqueName="[TB_Vendedores].[Desc. Máximo].[All]" dimensionUniqueName="[TB_Vendedores]" displayFolder="" count="0" memberValueDatatype="5" unbalanced="0"/>
    <cacheHierarchy uniqueName="[TB_HistoricoVendas].[Data (Índice de Mês)]" caption="Data (Índice de Mês)" attribute="1" defaultMemberUniqueName="[TB_HistoricoVendas].[Data (Índice de Mês)].[All]" allUniqueName="[TB_HistoricoVendas].[Data (Índice de Mês)].[All]" dimensionUniqueName="[TB_HistoricoVendas]" displayFolder="" count="0" memberValueDatatype="20" unbalanced="0" hidden="1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Soma Vendas]" caption="Soma Vendas" measure="1" displayFolder="" measureGroup="TB_Vendas" count="0"/>
    <cacheHierarchy uniqueName="[Measures].[Soma Total]" caption="Soma Total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%Vendedor]" caption="%Vendedor" measure="1" displayFolder="" measureGroup="TB_HistoricoVendas" count="0" oneField="1">
      <fieldsUsage count="1">
        <fieldUsage x="1"/>
      </fieldsUsage>
    </cacheHierarchy>
    <cacheHierarchy uniqueName="[Measures].[%resto]" caption="%resto" measure="1" displayFolder="" measureGroup="TB_HistoricoVendas" count="0" oneField="1">
      <fieldsUsage count="1">
        <fieldUsage x="2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TB_Vendedores]" caption="__XL_Count TB_Vendedores" measure="1" displayFolder="" measureGroup="TB_Vendedores" count="0" hidden="1"/>
    <cacheHierarchy uniqueName="[Measures].[__XL_Count TB_HistoricoVendas]" caption="__XL_Count TB_HistoricoVendas" measure="1" displayFolder="" measureGroup="TB_HistoricoVendas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oma de Estoque]" caption="Soma de Estoque" measure="1" displayFolder="" measureGroup="TB_Produto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Preço Unitário 2]" caption="Soma de Preço Unitário 2" measure="1" displayFolder="" measureGroup="TB_Vendas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oma de Total 2]" caption="Soma de Total 2" measure="1" displayFolder="" measureGroup="TB_HistoricoVenda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a de Qtd 2]" caption="Soma de Qtd 2" measure="1" displayFolder="" measureGroup="TB_HistoricoVenda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5">
    <dimension measure="1" name="Measures" uniqueName="[Measures]" caption="Measures"/>
    <dimension name="TB_HistoricoVendas" uniqueName="[TB_HistoricoVendas]" caption="TB_HistoricoVendas"/>
    <dimension name="TB_Produtos" uniqueName="[TB_Produtos]" caption="TB_Produtos"/>
    <dimension name="TB_Vendas" uniqueName="[TB_Vendas]" caption="TB_Vendas"/>
    <dimension name="TB_Vendedores" uniqueName="[TB_Vendedores]" caption="TB_Vendedores"/>
  </dimensions>
  <measureGroups count="4">
    <measureGroup name="TB_HistoricoVendas" caption="TB_HistoricoVendas"/>
    <measureGroup name="TB_Produtos" caption="TB_Produtos"/>
    <measureGroup name="TB_Vendas" caption="TB_Vendas"/>
    <measureGroup name="TB_Vendedores" caption="TB_Vendedores"/>
  </measureGroups>
  <maps count="6">
    <map measureGroup="0" dimension="1"/>
    <map measureGroup="0" dimension="4"/>
    <map measureGroup="1" dimension="2"/>
    <map measureGroup="2" dimension="3"/>
    <map measureGroup="2" dimension="4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edro Henricky" refreshedDate="45738.795379398151" backgroundQuery="1" createdVersion="3" refreshedVersion="8" minRefreshableVersion="3" recordCount="0" supportSubquery="1" supportAdvancedDrill="1" xr:uid="{80739CAF-8920-478E-B08C-000C5A46F615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6">
    <cacheHierarchy uniqueName="[TB_HistoricoVendas].[Data]" caption="Data" attribute="1" time="1" defaultMemberUniqueName="[TB_HistoricoVendas].[Data].[All]" allUniqueName="[TB_HistoricoVendas].[Data].[All]" dimensionUniqueName="[TB_HistoricoVendas]" displayFolder="" count="0" memberValueDatatype="7" unbalanced="0"/>
    <cacheHierarchy uniqueName="[TB_HistoricoVendas].[Código]" caption="Código" attribute="1" defaultMemberUniqueName="[TB_HistoricoVendas].[Código].[All]" allUniqueName="[TB_HistoricoVendas].[Código].[All]" dimensionUniqueName="[TB_HistoricoVendas]" displayFolder="" count="0" memberValueDatatype="130" unbalanced="0"/>
    <cacheHierarchy uniqueName="[TB_HistoricoVendas].[Categoria]" caption="Categoria" attribute="1" defaultMemberUniqueName="[TB_HistoricoVendas].[Categoria].[All]" allUniqueName="[TB_HistoricoVendas].[Categoria].[All]" dimensionUniqueName="[TB_HistoricoVendas]" displayFolder="" count="0" memberValueDatatype="130" unbalanced="0"/>
    <cacheHierarchy uniqueName="[TB_HistoricoVendas].[Qtd]" caption="Qtd" attribute="1" defaultMemberUniqueName="[TB_HistoricoVendas].[Qtd].[All]" allUniqueName="[TB_HistoricoVendas].[Qtd].[All]" dimensionUniqueName="[TB_HistoricoVendas]" displayFolder="" count="0" memberValueDatatype="20" unbalanced="0"/>
    <cacheHierarchy uniqueName="[TB_HistoricoVendas].[Preço Unitário]" caption="Preço Unitário" attribute="1" defaultMemberUniqueName="[TB_HistoricoVendas].[Preço Unitário].[All]" allUniqueName="[TB_HistoricoVendas].[Preço Unitário].[All]" dimensionUniqueName="[TB_HistoricoVendas]" displayFolder="" count="0" memberValueDatatype="5" unbalanced="0"/>
    <cacheHierarchy uniqueName="[TB_HistoricoVendas].[Desconto Final]" caption="Desconto Final" attribute="1" defaultMemberUniqueName="[TB_HistoricoVendas].[Desconto Final].[All]" allUniqueName="[TB_HistoricoVendas].[Desconto Final].[All]" dimensionUniqueName="[TB_HistoricoVendas]" displayFolder="" count="0" memberValueDatatype="5" unbalanced="0"/>
    <cacheHierarchy uniqueName="[TB_HistoricoVendas].[Total]" caption="Total" attribute="1" defaultMemberUniqueName="[TB_HistoricoVendas].[Total].[All]" allUniqueName="[TB_HistoricoVendas].[Total].[All]" dimensionUniqueName="[TB_HistoricoVendas]" displayFolder="" count="0" memberValueDatatype="5" unbalanced="0"/>
    <cacheHierarchy uniqueName="[TB_HistoricoVendas].[Vendedor]" caption="Vendedor" attribute="1" defaultMemberUniqueName="[TB_HistoricoVendas].[Vendedor].[All]" allUniqueName="[TB_HistoricoVendas].[Vendedor].[All]" dimensionUniqueName="[TB_HistoricoVendas]" displayFolder="" count="0" memberValueDatatype="130" unbalanced="0"/>
    <cacheHierarchy uniqueName="[TB_HistoricoVendas].[Data (Ano)]" caption="Data (Ano)" attribute="1" defaultMemberUniqueName="[TB_HistoricoVendas].[Data (Ano)].[All]" allUniqueName="[TB_HistoricoVendas].[Data (Ano)].[All]" dimensionUniqueName="[TB_HistoricoVendas]" displayFolder="" count="2" memberValueDatatype="130" unbalanced="0"/>
    <cacheHierarchy uniqueName="[TB_HistoricoVendas].[Data (Trimestre)]" caption="Data (Trimestre)" attribute="1" defaultMemberUniqueName="[TB_HistoricoVendas].[Data (Trimestre)].[All]" allUniqueName="[TB_HistoricoVendas].[Data (Trimestre)].[All]" dimensionUniqueName="[TB_HistoricoVendas]" displayFolder="" count="0" memberValueDatatype="130" unbalanced="0"/>
    <cacheHierarchy uniqueName="[TB_HistoricoVendas].[Data (Mês)]" caption="Data (Mês)" attribute="1" defaultMemberUniqueName="[TB_HistoricoVendas].[Data (Mês)].[All]" allUniqueName="[TB_HistoricoVendas].[Data (Mês)].[All]" dimensionUniqueName="[TB_HistoricoVendas]" displayFolder="" count="2" memberValueDatatype="130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edores].[Código]" caption="Código" attribute="1" defaultMemberUniqueName="[TB_Vendedores].[Código].[All]" allUniqueName="[TB_Vendedores].[Código].[All]" dimensionUniqueName="[TB_Vendedores]" displayFolder="" count="0" memberValueDatatype="130" unbalanced="0"/>
    <cacheHierarchy uniqueName="[TB_Vendedores].[Vendedor]" caption="Vendedor" attribute="1" defaultMemberUniqueName="[TB_Vendedores].[Vendedor].[All]" allUniqueName="[TB_Vendedores].[Vendedor].[All]" dimensionUniqueName="[TB_Vendedores]" displayFolder="" count="0" memberValueDatatype="130" unbalanced="0"/>
    <cacheHierarchy uniqueName="[TB_Vendedores].[Cidade]" caption="Cidade" attribute="1" defaultMemberUniqueName="[TB_Vendedores].[Cidade].[All]" allUniqueName="[TB_Vendedores].[Cidade].[All]" dimensionUniqueName="[TB_Vendedores]" displayFolder="" count="0" memberValueDatatype="130" unbalanced="0"/>
    <cacheHierarchy uniqueName="[TB_Vendedores].[Desc. Máximo]" caption="Desc. Máximo" attribute="1" defaultMemberUniqueName="[TB_Vendedores].[Desc. Máximo].[All]" allUniqueName="[TB_Vendedores].[Desc. Máximo].[All]" dimensionUniqueName="[TB_Vendedores]" displayFolder="" count="0" memberValueDatatype="5" unbalanced="0"/>
    <cacheHierarchy uniqueName="[TB_HistoricoVendas].[Data (Índice de Mês)]" caption="Data (Índice de Mês)" attribute="1" defaultMemberUniqueName="[TB_HistoricoVendas].[Data (Índice de Mês)].[All]" allUniqueName="[TB_HistoricoVendas].[Data (Índice de Mês)].[All]" dimensionUniqueName="[TB_HistoricoVendas]" displayFolder="" count="0" memberValueDatatype="20" unbalanced="0" hidden="1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Soma Vendas]" caption="Soma Vendas" measure="1" displayFolder="" measureGroup="TB_Vendas" count="0"/>
    <cacheHierarchy uniqueName="[Measures].[Soma Total]" caption="Soma Total" measure="1" displayFolder="" measureGroup="TB_Vendas" count="0"/>
    <cacheHierarchy uniqueName="[Measures].[%Categoria]" caption="%Categoria" measure="1" displayFolder="" measureGroup="TB_Vendas" count="0"/>
    <cacheHierarchy uniqueName="[Measures].[%restante]" caption="%restante" measure="1" displayFolder="" measureGroup="TB_Vendas" count="0"/>
    <cacheHierarchy uniqueName="[Measures].[%Vendedor]" caption="%Vendedor" measure="1" displayFolder="" measureGroup="TB_HistoricoVendas" count="0"/>
    <cacheHierarchy uniqueName="[Measures].[%resto]" caption="%resto" measure="1" displayFolder="" measureGroup="TB_HistoricoVendas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TB_Vendedores]" caption="__XL_Count TB_Vendedores" measure="1" displayFolder="" measureGroup="TB_Vendedores" count="0" hidden="1"/>
    <cacheHierarchy uniqueName="[Measures].[__XL_Count TB_HistoricoVendas]" caption="__XL_Count TB_HistoricoVendas" measure="1" displayFolder="" measureGroup="TB_HistoricoVendas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oma de Preço Unitário]" caption="Soma de Preço Unitário" measure="1" displayFolder="" measureGroup="TB_Produto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oma de Estoque]" caption="Soma de Estoque" measure="1" displayFolder="" measureGroup="TB_Produto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Preço Unitário 2]" caption="Soma de Preço Unitário 2" measure="1" displayFolder="" measureGroup="TB_Vendas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oma de Total 2]" caption="Soma de Total 2" measure="1" displayFolder="" measureGroup="TB_HistoricoVenda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a de Qtd 2]" caption="Soma de Qtd 2" measure="1" displayFolder="" measureGroup="TB_HistoricoVenda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979749497"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AE1A61-F7AD-473F-8F2A-8E5F39F3DA1C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7:F11" firstHeaderRow="1" firstDataRow="1" firstDataCol="1"/>
  <pivotFields count="6">
    <pivotField showAll="0"/>
    <pivotField dataField="1" showAll="0">
      <items count="26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EC436-577C-4789-AFF7-1ABD565E4B4C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7:C11" firstHeaderRow="0" firstDataRow="1" firstDataCol="1"/>
  <pivotFields count="6">
    <pivotField showAll="0"/>
    <pivotField axis="axisRow" showAll="0">
      <items count="26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t="default"/>
      </items>
    </pivotField>
    <pivotField showAll="0"/>
    <pivotField axis="axisRow" showAll="0">
      <items count="4">
        <item sd="0" x="1"/>
        <item sd="0" x="2"/>
        <item sd="0" x="0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1" baseItem="5" numFmtId="166"/>
  </dataField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861A6-399C-4AF1-B1B7-EAF83BCCD400}" name="TBDN_Vendas" cacheId="51" applyNumberFormats="0" applyBorderFormats="0" applyFontFormats="0" applyPatternFormats="0" applyAlignmentFormats="0" applyWidthHeightFormats="1" dataCaption="Valores" tag="a0bd3cbd-c374-429a-9f54-a935fa3ab4bf" updatedVersion="8" minRefreshableVersion="3" useAutoFormatting="1" subtotalHiddenItems="1" itemPrintTitles="1" createdVersion="8" indent="0" outline="1" outlineData="1" multipleFieldFilters="0" chartFormat="17">
  <location ref="A3:C12" firstHeaderRow="0" firstDataRow="1" firstDataCol="1"/>
  <pivotFields count="3">
    <pivotField axis="axisRow" allDrilled="1" subtotalTop="0" showAll="0" dataSourceSort="1" defaultSubtotal="0">
      <items count="8">
        <item x="0" e="0"/>
        <item x="1" e="0"/>
        <item x="2" e="0"/>
        <item x="3" e="0"/>
        <item x="4" e="0"/>
        <item x="5" e="0"/>
        <item x="6" e="0"/>
        <item x="7" e="0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1" baseField="0" baseItem="3" numFmtId="166"/>
    <dataField name="Soma de Qtd" fld="2" baseField="0" baseItem="0"/>
  </dataFields>
  <chartFormats count="2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2" showRowHeaders="1" showColHeaders="1" showRowStripes="0" showColStripes="0" showLastColumn="1"/>
  <rowHierarchiesUsage count="1">
    <rowHierarchyUsage hierarchyUsage="3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58CCF9-C988-4360-B969-0048FE9C179A}" name="Tabela dinâmica1" cacheId="52" applyNumberFormats="0" applyBorderFormats="0" applyFontFormats="0" applyPatternFormats="0" applyAlignmentFormats="0" applyWidthHeightFormats="1" dataCaption="Valores" tag="bf1abfb6-b747-4537-b70a-8907d79ab618" updatedVersion="8" minRefreshableVersion="3" useAutoFormatting="1" itemPrintTitles="1" createdVersion="8" indent="0" outline="1" outlineData="1" multipleFieldFilters="0">
  <location ref="F3:I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name="Soma de Total" fld="3" baseField="0" baseItem="1" numFmtId="166"/>
  </dataField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CFF480-5171-45F0-9C90-695A61310C3B}" name="Tabela dinâmica2" cacheId="53" applyNumberFormats="0" applyBorderFormats="0" applyFontFormats="0" applyPatternFormats="0" applyAlignmentFormats="0" applyWidthHeightFormats="1" dataCaption="Valores" tag="7de012dd-9cf0-4349-b10e-6166ab5cf468" updatedVersion="8" minRefreshableVersion="3" useAutoFormatting="1" itemPrintTitles="1" createdVersion="8" indent="0" outline="1" outlineData="1" multipleFieldFilters="0" chartFormat="10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oma de Total" fld="1" baseField="0" baseItem="1" numFmtId="166"/>
  </dataFields>
  <chartFormats count="1"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edores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0C222F-557B-4646-AC02-3AEA474BF9D3}" name="Tabela dinâmica4" cacheId="36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H3:K7" firstHeaderRow="0" firstDataRow="1" firstDataCol="1"/>
  <pivotFields count="6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name="Soma de Total" fld="3" baseField="0" baseItem="1" numFmtId="166"/>
  </dataField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4" type="dateBetween" evalOrder="-1" id="5" name="[TB_HistoricoVendas].[Data]">
      <autoFilter ref="A1">
        <filterColumn colId="0">
          <customFilters and="1">
            <customFilter operator="greaterThanOrEqual" val="44256"/>
            <customFilter operator="lessThanOrEqual" val="4428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eteora Ecommerce - Tabelas e Gráficos Dinâmicos.xlsx!TB_HistoricoVendas">
        <x15:activeTabTopLevelEntity name="[TB_Historico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D8799D-E4BC-4AC7-A653-D36D9DD4A5EA}" name="Tabela dinâmica2" cacheId="362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3">
  <location ref="E3:F9" firstHeaderRow="1" firstDataRow="1" firstDataCol="1"/>
  <pivotFields count="4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0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oma de Total" fld="1" baseField="0" baseItem="2" numFmtId="166"/>
  </dataField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2" type="dateBetween" evalOrder="-1" id="5" name="[TB_HistoricoVendas].[Data]">
      <autoFilter ref="A1">
        <filterColumn colId="0">
          <customFilters and="1">
            <customFilter operator="greaterThanOrEqual" val="44256"/>
            <customFilter operator="lessThanOrEqual" val="4428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3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HistoricoVendas]"/>
        <x15:activeTabTopLevelEntity name="[TB_Vendedor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F7AA6A-6334-4E9E-9D5F-B1280118C3EB}" name="Tabela dinâmica1" cacheId="359" applyNumberFormats="0" applyBorderFormats="0" applyFontFormats="0" applyPatternFormats="0" applyAlignmentFormats="0" applyWidthHeightFormats="1" dataCaption="Valores" updatedVersion="8" minRefreshableVersion="5" useAutoFormatting="1" subtotalHiddenItems="1" itemPrintTitles="1" createdVersion="8" indent="0" outline="1" outlineData="1" multipleFieldFilters="0" chartFormat="8">
  <location ref="A3:C16" firstHeaderRow="0" firstDataRow="1" firstDataCol="1"/>
  <pivotFields count="4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1" baseField="0" baseItem="3" numFmtId="166"/>
    <dataField name="Soma de Qtd" fld="2" baseField="0" baseItem="0"/>
  </dataFields>
  <chartFormats count="4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3" type="dateBetween" evalOrder="-1" id="5" name="[TB_HistoricoVendas].[Data]">
      <autoFilter ref="A1">
        <filterColumn colId="0">
          <customFilters and="1">
            <customFilter operator="greaterThanOrEqual" val="44256"/>
            <customFilter operator="lessThanOrEqual" val="4428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1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eteora Ecommerce - Tabelas e Gráficos Dinâmicos.xlsx!TB_HistoricoVendas">
        <x15:activeTabTopLevelEntity name="[TB_Historico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7F2CBA2-71F9-4C37-B394-193247BD0A84}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1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8" name="Vendedor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A299E026-EDD7-4EC8-8C62-31D1E63362DE}" sourceName="Categoria">
  <pivotTables>
    <pivotTable tabId="34" name="Tabela dinâmica3"/>
    <pivotTable tabId="34" name="Tabela dinâmica4"/>
  </pivotTables>
  <data>
    <tabular pivotCacheId="526539940">
      <items count="3">
        <i x="1" s="1"/>
        <i x="2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Ano" xr10:uid="{07DA9C47-E176-4656-A52E-F41174649D67}" sourceName="[TB_HistoricoVendas].[Data (Ano)]">
  <pivotTables>
    <pivotTable tabId="39" name="Tabela dinâmica1"/>
    <pivotTable tabId="39" name="Tabela dinâmica2"/>
    <pivotTable tabId="39" name="Tabela dinâmica4"/>
  </pivotTables>
  <data>
    <olap pivotCacheId="979749497">
      <levels count="2">
        <level uniqueName="[TB_HistoricoVendas].[Data (Ano)].[(All)]" sourceCaption="(All)" count="0"/>
        <level uniqueName="[TB_HistoricoVendas].[Data (Ano)].[Data (Ano)]" sourceCaption="Data (Ano)" count="2">
          <ranges>
            <range startItem="0">
              <i n="[TB_HistoricoVendas].[Data (Ano)].&amp;[2021]" c="2021"/>
              <i n="[TB_HistoricoVendas].[Data (Ano)].&amp;[2022]" c="2022"/>
            </range>
          </ranges>
        </level>
      </levels>
      <selections count="1">
        <selection n="[TB_HistoricoVendas].[Data (Ano)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Mês" xr10:uid="{76D08658-8BEF-4DEF-A7BE-FEFAF5AE6DEE}" sourceName="[TB_HistoricoVendas].[Data (Mês)]">
  <pivotTables>
    <pivotTable tabId="39" name="Tabela dinâmica1"/>
    <pivotTable tabId="39" name="Tabela dinâmica2"/>
    <pivotTable tabId="39" name="Tabela dinâmica4"/>
  </pivotTables>
  <data>
    <olap pivotCacheId="979749497">
      <levels count="2">
        <level uniqueName="[TB_HistoricoVendas].[Data (Mês)].[(All)]" sourceCaption="(All)" count="0"/>
        <level uniqueName="[TB_HistoricoVendas].[Data (Mês)].[Data (Mês)]" sourceCaption="Data (Mês)" count="12">
          <ranges>
            <range startItem="0">
              <i n="[TB_HistoricoVendas].[Data (Mês)].&amp;[jan]" c="jan"/>
              <i n="[TB_HistoricoVendas].[Data (Mês)].&amp;[fev]" c="fev"/>
              <i n="[TB_HistoricoVendas].[Data (Mês)].&amp;[mar]" c="mar"/>
              <i n="[TB_HistoricoVendas].[Data (Mês)].&amp;[abr]" c="abr"/>
              <i n="[TB_HistoricoVendas].[Data (Mês)].&amp;[mai]" c="mai"/>
              <i n="[TB_HistoricoVendas].[Data (Mês)].&amp;[jun]" c="jun"/>
              <i n="[TB_HistoricoVendas].[Data (Mês)].&amp;[jul]" c="jul"/>
              <i n="[TB_HistoricoVendas].[Data (Mês)].&amp;[ago]" c="ago"/>
              <i n="[TB_HistoricoVendas].[Data (Mês)].&amp;[set]" c="set"/>
              <i n="[TB_HistoricoVendas].[Data (Mês)].&amp;[out]" c="out"/>
              <i n="[TB_HistoricoVendas].[Data (Mês)].&amp;[nov]" c="nov"/>
              <i n="[TB_HistoricoVendas].[Data (Mês)].&amp;[dez]" c="dez"/>
            </range>
          </ranges>
        </level>
      </levels>
      <selections count="1">
        <selection n="[TB_HistoricoVendas].[Data (Mês)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B92524A4-E0B5-4CEA-AD7D-79D40BAB2478}" cache="SegmentaçãodeDados_Categoria" caption="Categoria" columnCount="3" style="SlicerStyleLight5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(Ano)" xr10:uid="{73C99D81-91B4-4880-B604-838CDA5BA48B}" cache="SegmentaçãodeDados_Data__Ano" caption="Ano" columnCount="2" level="1" style="SlicerStyleLight2" rowHeight="241300"/>
  <slicer name="Data (Mês)" xr10:uid="{1CDF7C90-0EA5-4A76-A365-D80CB3E73639}" cache="SegmentaçãodeDados_Data__Mês" caption="Mês" columnCount="12" level="1" style="SlicerStyleLight2" rowHeight="24130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3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30"/>
    <tableColumn id="2" xr3:uid="{E100D4E2-C3A0-43FF-A1D9-90A4BC2A9918}" name="Produtos"/>
    <tableColumn id="3" xr3:uid="{2EF7FEE0-6B6F-4534-86A0-46B6555B7BEF}" name="Tamanho" dataDxfId="29"/>
    <tableColumn id="4" xr3:uid="{4435A4B8-E7F0-4D66-A4F8-6A9FEAA36D5A}" name="Categoria"/>
    <tableColumn id="6" xr3:uid="{15F9CACC-A558-4A20-80CF-C2ADA2603221}" name="Estoque" dataDxfId="28"/>
    <tableColumn id="5" xr3:uid="{CA8AD0DE-58EC-4839-85FB-1DD75DA28087}" name="Preço Unitário" dataDxfId="2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26" dataDxfId="25" headerRowCellStyle="Cabeçalho Meteora">
  <autoFilter ref="A4:N86" xr:uid="{AD739091-30BD-4C30-BDDA-7504C0C4B6E2}"/>
  <tableColumns count="14">
    <tableColumn id="7" xr3:uid="{5E8DE7C3-CDB6-4314-A5CC-C44D3C21973F}" name="Nº" dataDxfId="24">
      <calculatedColumnFormula>MONTH(TB_Vendas[[#This Row],[Data]])</calculatedColumnFormula>
    </tableColumn>
    <tableColumn id="10" xr3:uid="{BD1ABB49-B48B-4C50-A034-45488FDC03A8}" name="Mês" dataDxfId="23">
      <calculatedColumnFormula>PROPER(TEXT(DATE(,TB_Vendas[[#This Row],[Nº]],1),"Mmm"))</calculatedColumnFormula>
    </tableColumn>
    <tableColumn id="1" xr3:uid="{43632F1F-6978-4CE7-BB13-7CCE587D6821}" name="Data" dataDxfId="22"/>
    <tableColumn id="12" xr3:uid="{205A55AB-454E-4288-AE23-042C3C399E7A}" name="Código" dataDxfId="21"/>
    <tableColumn id="16" xr3:uid="{059789B1-50A2-47F3-849D-D1EE26B94731}" name="Categoria" dataDxfId="20">
      <calculatedColumnFormula>_xlfn.XLOOKUP(TB_Vendas[[#This Row],[Código]],TB_Produtos[Código],TB_Produtos[Categoria])</calculatedColumnFormula>
    </tableColumn>
    <tableColumn id="5" xr3:uid="{7DC2ADED-AF8A-4BC8-A38E-FEF676FE49C9}" name="Qtd" dataDxfId="19"/>
    <tableColumn id="9" xr3:uid="{05B7315B-2774-41BC-AFEC-4A19E452D6C7}" name="Preço Unitário" dataDxfId="18">
      <calculatedColumnFormula>VLOOKUP(TB_Vendas[[#This Row],[Código]],Produtos!$B$6:$G$66,6,0)</calculatedColumnFormula>
    </tableColumn>
    <tableColumn id="18" xr3:uid="{152BED38-8D5F-4FAA-8C38-58740E2353E5}" name="Indice" dataDxfId="17">
      <calculatedColumnFormula>_xlfn.XMATCH(TB_Vendas[[#This Row],[Categoria]],Desc_Categorias,0)</calculatedColumnFormula>
    </tableColumn>
    <tableColumn id="17" xr3:uid="{C4E78734-94D7-4D31-B07D-5609B855AC0F}" name="Desconto _x000a_(Passo a Passo)" dataDxfId="1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1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2">
      <calculatedColumnFormula>TB_Vendas[[#This Row],[Preço Unitário]]*TB_Vendas[[#This Row],[Qtd]]</calculatedColumnFormula>
    </tableColumn>
    <tableColumn id="8" xr3:uid="{192FEBCA-1287-48A6-9BE6-69528F71C305}" name="Vendedor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67578-F35D-4DAA-9F85-B09CA4E70E20}" name="TB_HistoricoVendas" displayName="TB_HistoricoVendas" ref="A1:H253" tableType="queryTable" totalsRowShown="0" headerRowDxfId="10" dataDxfId="9">
  <autoFilter ref="A1:H253" xr:uid="{36267578-F35D-4DAA-9F85-B09CA4E70E20}"/>
  <tableColumns count="8">
    <tableColumn id="1" xr3:uid="{092F5736-55C5-40C8-8AC6-5507B8DBA61C}" uniqueName="1" name="Data" queryTableFieldId="1" dataDxfId="8"/>
    <tableColumn id="2" xr3:uid="{0B16DE9A-4C5A-4440-97A7-B131F8C75661}" uniqueName="2" name="Código" queryTableFieldId="2" dataDxfId="7"/>
    <tableColumn id="3" xr3:uid="{4B604B69-B94A-4A60-86DD-0FD829594397}" uniqueName="3" name="Categoria" queryTableFieldId="3" dataDxfId="6"/>
    <tableColumn id="4" xr3:uid="{6F23659D-0C34-41CD-82BC-8B7E6AFDEBBE}" uniqueName="4" name="Qtd" queryTableFieldId="4" dataDxfId="5"/>
    <tableColumn id="5" xr3:uid="{C15C0B3F-651F-4DCE-B408-0DF5C723CFB2}" uniqueName="5" name="Preço Unitário" queryTableFieldId="5" dataDxfId="4" dataCellStyle="Moeda"/>
    <tableColumn id="6" xr3:uid="{0CF0B21E-0890-4DD3-A1B6-FEAEEAE9FB7E}" uniqueName="6" name="Desconto Final" queryTableFieldId="6" dataDxfId="3" dataCellStyle="Porcentagem"/>
    <tableColumn id="7" xr3:uid="{4FF3FA8D-D058-43B6-846D-1088107A96DA}" uniqueName="7" name="Total" queryTableFieldId="7" dataDxfId="2"/>
    <tableColumn id="8" xr3:uid="{4E493BB7-A96D-4469-87F6-3F2E5F3E0B1D}" uniqueName="8" name="Vendedor" queryTableFieldId="8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5" zeroHeight="1"/>
  <cols>
    <col min="1" max="12" width="8.85546875" customWidth="1"/>
    <col min="13" max="16384" width="8.85546875" hidden="1"/>
  </cols>
  <sheetData>
    <row r="1" spans="1:12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</row>
    <row r="3" spans="1:12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</row>
    <row r="4" spans="1:12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</row>
    <row r="5" spans="1:12">
      <c r="A5" s="74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</row>
    <row r="6" spans="1:12">
      <c r="A6" s="74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7" activePane="bottomLeft" state="frozen"/>
      <selection pane="bottomLeft" activeCell="B10" sqref="B10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13" customFormat="1" ht="40.15" customHeight="1">
      <c r="A1" s="16"/>
      <c r="B1" s="20" t="s">
        <v>121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000000000000004" customHeight="1">
      <c r="A5" s="15"/>
      <c r="B5" s="15"/>
      <c r="C5" s="15"/>
      <c r="D5" s="15"/>
      <c r="E5" s="15"/>
      <c r="F5" s="15"/>
    </row>
    <row r="6" spans="1:9" s="1" customFormat="1" ht="18.75">
      <c r="B6" s="9" t="s">
        <v>30</v>
      </c>
      <c r="C6" s="9" t="s">
        <v>0</v>
      </c>
      <c r="D6" s="9" t="s">
        <v>1</v>
      </c>
      <c r="E6" s="9" t="s">
        <v>10</v>
      </c>
      <c r="F6" s="9" t="s">
        <v>76</v>
      </c>
      <c r="G6" s="9" t="s">
        <v>11</v>
      </c>
      <c r="H6" s="9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62</v>
      </c>
      <c r="C37" t="s">
        <v>112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63</v>
      </c>
      <c r="C38" t="s">
        <v>112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64</v>
      </c>
      <c r="C39" t="s">
        <v>112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84</v>
      </c>
      <c r="C46" t="s">
        <v>108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85</v>
      </c>
      <c r="C47" t="s">
        <v>108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86</v>
      </c>
      <c r="C48" t="s">
        <v>108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87</v>
      </c>
      <c r="C49" t="s">
        <v>88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89</v>
      </c>
      <c r="C50" t="s">
        <v>88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90</v>
      </c>
      <c r="C51" t="s">
        <v>88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91</v>
      </c>
      <c r="C52" t="s">
        <v>92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93</v>
      </c>
      <c r="C53" t="s">
        <v>92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94</v>
      </c>
      <c r="C54" t="s">
        <v>92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95</v>
      </c>
      <c r="C55" t="s">
        <v>96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97</v>
      </c>
      <c r="C56" t="s">
        <v>96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98</v>
      </c>
      <c r="C57" t="s">
        <v>96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99</v>
      </c>
      <c r="C58" t="s">
        <v>100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101</v>
      </c>
      <c r="C59" t="s">
        <v>100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102</v>
      </c>
      <c r="C60" t="s">
        <v>100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103</v>
      </c>
      <c r="C61" t="s">
        <v>105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104</v>
      </c>
      <c r="C62" t="s">
        <v>105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106</v>
      </c>
      <c r="C63" t="s">
        <v>105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107</v>
      </c>
      <c r="C64" t="s">
        <v>109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110</v>
      </c>
      <c r="C65" t="s">
        <v>109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111</v>
      </c>
      <c r="C66" t="s">
        <v>109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 activeCell="B5" sqref="B5:B9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13" customFormat="1" ht="40.15" customHeight="1">
      <c r="A1" s="16"/>
      <c r="B1" s="75" t="s">
        <v>83</v>
      </c>
      <c r="C1" s="75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75">
      <c r="A4" s="25" t="s">
        <v>30</v>
      </c>
      <c r="B4" s="31" t="s">
        <v>73</v>
      </c>
      <c r="C4" s="31" t="s">
        <v>133</v>
      </c>
      <c r="D4" s="26" t="s">
        <v>134</v>
      </c>
    </row>
    <row r="5" spans="1:5" ht="22.5" customHeight="1">
      <c r="A5" s="37" t="s">
        <v>114</v>
      </c>
      <c r="B5" s="30" t="s">
        <v>72</v>
      </c>
      <c r="C5" s="30" t="s">
        <v>135</v>
      </c>
      <c r="D5" s="40">
        <v>0.2</v>
      </c>
    </row>
    <row r="6" spans="1:5" ht="22.5" customHeight="1">
      <c r="A6" s="37" t="s">
        <v>115</v>
      </c>
      <c r="B6" s="30" t="s">
        <v>74</v>
      </c>
      <c r="C6" s="30" t="s">
        <v>136</v>
      </c>
      <c r="D6" s="40">
        <v>0.15</v>
      </c>
    </row>
    <row r="7" spans="1:5" ht="22.5" customHeight="1">
      <c r="A7" s="37" t="s">
        <v>116</v>
      </c>
      <c r="B7" s="30" t="s">
        <v>71</v>
      </c>
      <c r="C7" s="30" t="s">
        <v>137</v>
      </c>
      <c r="D7" s="40">
        <v>0.1</v>
      </c>
    </row>
    <row r="8" spans="1:5" ht="22.5" customHeight="1">
      <c r="A8" s="37" t="s">
        <v>117</v>
      </c>
      <c r="B8" s="30" t="s">
        <v>119</v>
      </c>
      <c r="C8" s="30" t="s">
        <v>138</v>
      </c>
      <c r="D8" s="40">
        <v>0.2</v>
      </c>
    </row>
    <row r="9" spans="1:5" ht="22.5" customHeight="1" thickBot="1">
      <c r="A9" s="38" t="s">
        <v>118</v>
      </c>
      <c r="B9" s="39" t="s">
        <v>120</v>
      </c>
      <c r="C9" s="39" t="s">
        <v>139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>
      <pane ySplit="1" topLeftCell="A2" activePane="bottomLeft" state="frozen"/>
      <selection activeCell="B1" sqref="B1"/>
      <selection pane="bottomLeft" activeCell="P10" sqref="P10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7109375" style="1" customWidth="1"/>
    <col min="6" max="6" width="10.140625" bestFit="1" customWidth="1"/>
    <col min="7" max="7" width="18.7109375" customWidth="1"/>
    <col min="8" max="8" width="13.140625" bestFit="1" customWidth="1"/>
    <col min="9" max="10" width="16" customWidth="1"/>
    <col min="11" max="12" width="17" customWidth="1"/>
    <col min="13" max="13" width="20.28515625" customWidth="1"/>
    <col min="14" max="14" width="17" bestFit="1" customWidth="1"/>
  </cols>
  <sheetData>
    <row r="1" spans="1:14" s="13" customFormat="1" ht="40.15" customHeight="1">
      <c r="A1" s="16"/>
      <c r="C1" s="20" t="s">
        <v>122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s="14" customFormat="1" ht="4.5" customHeight="1">
      <c r="A2" s="17"/>
      <c r="B2" s="17"/>
      <c r="C2" s="17"/>
      <c r="D2" s="17"/>
      <c r="E2" s="17"/>
      <c r="F2" s="17"/>
    </row>
    <row r="3" spans="1:14" ht="4.5" customHeight="1">
      <c r="A3" s="15"/>
      <c r="B3" s="15"/>
      <c r="C3" s="15"/>
      <c r="D3" s="15"/>
      <c r="E3" s="15"/>
      <c r="F3" s="15"/>
    </row>
    <row r="4" spans="1:14" s="60" customFormat="1" ht="37.5">
      <c r="A4" s="57" t="s">
        <v>113</v>
      </c>
      <c r="B4" s="58" t="s">
        <v>31</v>
      </c>
      <c r="C4" s="58" t="s">
        <v>75</v>
      </c>
      <c r="D4" s="58" t="s">
        <v>30</v>
      </c>
      <c r="E4" s="58" t="s">
        <v>10</v>
      </c>
      <c r="F4" s="58" t="s">
        <v>15</v>
      </c>
      <c r="G4" s="58" t="s">
        <v>11</v>
      </c>
      <c r="H4" s="58" t="s">
        <v>156</v>
      </c>
      <c r="I4" s="61" t="s">
        <v>157</v>
      </c>
      <c r="J4" s="61" t="s">
        <v>158</v>
      </c>
      <c r="K4" s="61" t="s">
        <v>159</v>
      </c>
      <c r="L4" s="58" t="s">
        <v>160</v>
      </c>
      <c r="M4" s="59" t="s">
        <v>16</v>
      </c>
      <c r="N4" s="58" t="s">
        <v>73</v>
      </c>
    </row>
    <row r="5" spans="1:14">
      <c r="A5" s="4">
        <f>MONTH(TB_Vendas[[#This Row],[Data]])</f>
        <v>1</v>
      </c>
      <c r="B5" s="4" t="str">
        <f>PROPER(TEXT(DATE(,TB_Vendas[[#This Row],[Nº]],1),"Mmm"))</f>
        <v>Jan</v>
      </c>
      <c r="C5" s="3">
        <v>44931</v>
      </c>
      <c r="D5" s="4" t="s">
        <v>37</v>
      </c>
      <c r="E5" s="4" t="str">
        <f>_xlfn.XLOOKUP(TB_Vendas[[#This Row],[Código]],TB_Produtos[Código],TB_Produtos[Categoria])</f>
        <v>Acessórios</v>
      </c>
      <c r="F5" s="1">
        <v>1</v>
      </c>
      <c r="G5" s="7">
        <f>VLOOKUP(TB_Vendas[[#This Row],[Código]],Produtos!$B$6:$G$66,6,0)</f>
        <v>39.9</v>
      </c>
      <c r="H5" s="1">
        <f>_xlfn.XMATCH(TB_Vendas[[#This Row],[Categoria]],Desc_Categorias,0)</f>
        <v>2</v>
      </c>
      <c r="I5" s="43">
        <f>VLOOKUP(TB_Vendas[[#This Row],[Qtd]],Desc_TabelaToda,TB_Vendas[[#This Row],[Indice]],TRUE)</f>
        <v>0</v>
      </c>
      <c r="J5" s="43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43">
        <f>_xlfn.XLOOKUP(TB_Vendas[[#This Row],[Vendedor]],Vendedores!$A$5:$A$9,Vendedores!$D$5:$D$9)</f>
        <v>0.15</v>
      </c>
      <c r="L5" s="43">
        <f>IF(TB_Vendas[[#This Row],[Desconto 
(Diretão)]]&lt;=TB_Vendas[[#This Row],[Desconto 
(Vendedor)]],TB_Vendas[[#This Row],[Desconto 
(Diretão)]],TB_Vendas[[#This Row],[Desconto 
(Vendedor)]])</f>
        <v>0</v>
      </c>
      <c r="M5" s="2">
        <f>TB_Vendas[[#This Row],[Preço Unitário]]*TB_Vendas[[#This Row],[Qtd]]</f>
        <v>39.9</v>
      </c>
      <c r="N5" s="1" t="s">
        <v>115</v>
      </c>
    </row>
    <row r="6" spans="1:14">
      <c r="A6" s="4">
        <f>MONTH(TB_Vendas[[#This Row],[Data]])</f>
        <v>1</v>
      </c>
      <c r="B6" s="4" t="str">
        <f>PROPER(TEXT(DATE(,TB_Vendas[[#This Row],[Nº]],1),"Mmm"))</f>
        <v>Jan</v>
      </c>
      <c r="C6" s="3">
        <v>44932</v>
      </c>
      <c r="D6" s="4" t="s">
        <v>36</v>
      </c>
      <c r="E6" s="4" t="str">
        <f>_xlfn.XLOOKUP(TB_Vendas[[#This Row],[Código]],TB_Produtos[Código],TB_Produtos[Categoria])</f>
        <v>Acessórios</v>
      </c>
      <c r="F6" s="1">
        <v>1</v>
      </c>
      <c r="G6" s="7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43">
        <f>VLOOKUP(TB_Vendas[[#This Row],[Qtd]],Desc_TabelaToda,TB_Vendas[[#This Row],[Indice]],TRUE)</f>
        <v>0</v>
      </c>
      <c r="J6" s="43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43">
        <f>_xlfn.XLOOKUP(TB_Vendas[[#This Row],[Vendedor]],Vendedores!$A$5:$A$9,Vendedores!$D$5:$D$9)</f>
        <v>0.15</v>
      </c>
      <c r="L6" s="43">
        <f>IF(TB_Vendas[[#This Row],[Desconto 
(Diretão)]]&lt;=TB_Vendas[[#This Row],[Desconto 
(Vendedor)]],TB_Vendas[[#This Row],[Desconto 
(Diretão)]],TB_Vendas[[#This Row],[Desconto 
(Vendedor)]])</f>
        <v>0</v>
      </c>
      <c r="M6" s="2">
        <f>TB_Vendas[[#This Row],[Preço Unitário]]*TB_Vendas[[#This Row],[Qtd]]</f>
        <v>259.89999999999998</v>
      </c>
      <c r="N6" s="1" t="s">
        <v>115</v>
      </c>
    </row>
    <row r="7" spans="1:14">
      <c r="A7" s="4">
        <f>MONTH(TB_Vendas[[#This Row],[Data]])</f>
        <v>1</v>
      </c>
      <c r="B7" s="4" t="str">
        <f>PROPER(TEXT(DATE(,TB_Vendas[[#This Row],[Nº]],1),"Mmm"))</f>
        <v>Jan</v>
      </c>
      <c r="C7" s="3">
        <v>44933</v>
      </c>
      <c r="D7" s="4" t="s">
        <v>98</v>
      </c>
      <c r="E7" s="4" t="str">
        <f>_xlfn.XLOOKUP(TB_Vendas[[#This Row],[Código]],TB_Produtos[Código],TB_Produtos[Categoria])</f>
        <v>Vestuário</v>
      </c>
      <c r="F7" s="1">
        <v>2</v>
      </c>
      <c r="G7" s="7">
        <f>VLOOKUP(TB_Vendas[[#This Row],[Código]],Produtos!$B$6:$G$66,6,0)</f>
        <v>32.9</v>
      </c>
      <c r="H7" s="1">
        <f>_xlfn.XMATCH(TB_Vendas[[#This Row],[Categoria]],Desc_Categorias,0)</f>
        <v>3</v>
      </c>
      <c r="I7" s="43">
        <f>VLOOKUP(TB_Vendas[[#This Row],[Qtd]],Desc_TabelaToda,TB_Vendas[[#This Row],[Indice]],TRUE)</f>
        <v>0.15</v>
      </c>
      <c r="J7" s="43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43">
        <f>_xlfn.XLOOKUP(TB_Vendas[[#This Row],[Vendedor]],Vendedores!$A$5:$A$9,Vendedores!$D$5:$D$9)</f>
        <v>0.2</v>
      </c>
      <c r="L7" s="43">
        <f>IF(TB_Vendas[[#This Row],[Desconto 
(Diretão)]]&lt;=TB_Vendas[[#This Row],[Desconto 
(Vendedor)]],TB_Vendas[[#This Row],[Desconto 
(Diretão)]],TB_Vendas[[#This Row],[Desconto 
(Vendedor)]])</f>
        <v>0.15</v>
      </c>
      <c r="M7" s="2">
        <f>TB_Vendas[[#This Row],[Preço Unitário]]*TB_Vendas[[#This Row],[Qtd]]</f>
        <v>65.8</v>
      </c>
      <c r="N7" s="1" t="s">
        <v>114</v>
      </c>
    </row>
    <row r="8" spans="1:14">
      <c r="A8" s="4">
        <f>MONTH(TB_Vendas[[#This Row],[Data]])</f>
        <v>1</v>
      </c>
      <c r="B8" s="4" t="str">
        <f>PROPER(TEXT(DATE(,TB_Vendas[[#This Row],[Nº]],1),"Mmm"))</f>
        <v>Jan</v>
      </c>
      <c r="C8" s="3">
        <v>44938</v>
      </c>
      <c r="D8" s="4" t="s">
        <v>42</v>
      </c>
      <c r="E8" s="4" t="str">
        <f>_xlfn.XLOOKUP(TB_Vendas[[#This Row],[Código]],TB_Produtos[Código],TB_Produtos[Categoria])</f>
        <v>Vestuário</v>
      </c>
      <c r="F8" s="1">
        <v>1</v>
      </c>
      <c r="G8" s="7">
        <f>VLOOKUP(TB_Vendas[[#This Row],[Código]],Produtos!$B$6:$G$66,6,0)</f>
        <v>46.9</v>
      </c>
      <c r="H8" s="1">
        <f>_xlfn.XMATCH(TB_Vendas[[#This Row],[Categoria]],Desc_Categorias,0)</f>
        <v>3</v>
      </c>
      <c r="I8" s="43">
        <f>VLOOKUP(TB_Vendas[[#This Row],[Qtd]],Desc_TabelaToda,TB_Vendas[[#This Row],[Indice]],TRUE)</f>
        <v>0.1</v>
      </c>
      <c r="J8" s="43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43">
        <f>_xlfn.XLOOKUP(TB_Vendas[[#This Row],[Vendedor]],Vendedores!$A$5:$A$9,Vendedores!$D$5:$D$9)</f>
        <v>0.15</v>
      </c>
      <c r="L8" s="43">
        <f>IF(TB_Vendas[[#This Row],[Desconto 
(Diretão)]]&lt;=TB_Vendas[[#This Row],[Desconto 
(Vendedor)]],TB_Vendas[[#This Row],[Desconto 
(Diretão)]],TB_Vendas[[#This Row],[Desconto 
(Vendedor)]])</f>
        <v>0.1</v>
      </c>
      <c r="M8" s="2">
        <f>TB_Vendas[[#This Row],[Preço Unitário]]*TB_Vendas[[#This Row],[Qtd]]</f>
        <v>46.9</v>
      </c>
      <c r="N8" s="1" t="s">
        <v>118</v>
      </c>
    </row>
    <row r="9" spans="1:14">
      <c r="A9" s="4">
        <f>MONTH(TB_Vendas[[#This Row],[Data]])</f>
        <v>1</v>
      </c>
      <c r="B9" s="4" t="str">
        <f>PROPER(TEXT(DATE(,TB_Vendas[[#This Row],[Nº]],1),"Mmm"))</f>
        <v>Jan</v>
      </c>
      <c r="C9" s="3">
        <v>44939</v>
      </c>
      <c r="D9" s="4" t="s">
        <v>48</v>
      </c>
      <c r="E9" s="4" t="str">
        <f>_xlfn.XLOOKUP(TB_Vendas[[#This Row],[Código]],TB_Produtos[Código],TB_Produtos[Categoria])</f>
        <v>Vestuário</v>
      </c>
      <c r="F9" s="1">
        <v>1</v>
      </c>
      <c r="G9" s="7">
        <f>VLOOKUP(TB_Vendas[[#This Row],[Código]],Produtos!$B$6:$G$66,6,0)</f>
        <v>29.9</v>
      </c>
      <c r="H9" s="1">
        <f>_xlfn.XMATCH(TB_Vendas[[#This Row],[Categoria]],Desc_Categorias,0)</f>
        <v>3</v>
      </c>
      <c r="I9" s="43">
        <f>VLOOKUP(TB_Vendas[[#This Row],[Qtd]],Desc_TabelaToda,TB_Vendas[[#This Row],[Indice]],TRUE)</f>
        <v>0.1</v>
      </c>
      <c r="J9" s="43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43">
        <f>_xlfn.XLOOKUP(TB_Vendas[[#This Row],[Vendedor]],Vendedores!$A$5:$A$9,Vendedores!$D$5:$D$9)</f>
        <v>0.15</v>
      </c>
      <c r="L9" s="43">
        <f>IF(TB_Vendas[[#This Row],[Desconto 
(Diretão)]]&lt;=TB_Vendas[[#This Row],[Desconto 
(Vendedor)]],TB_Vendas[[#This Row],[Desconto 
(Diretão)]],TB_Vendas[[#This Row],[Desconto 
(Vendedor)]])</f>
        <v>0.1</v>
      </c>
      <c r="M9" s="2">
        <f>TB_Vendas[[#This Row],[Preço Unitário]]*TB_Vendas[[#This Row],[Qtd]]</f>
        <v>29.9</v>
      </c>
      <c r="N9" s="1" t="s">
        <v>115</v>
      </c>
    </row>
    <row r="10" spans="1:14">
      <c r="A10" s="4">
        <f>MONTH(TB_Vendas[[#This Row],[Data]])</f>
        <v>1</v>
      </c>
      <c r="B10" s="4" t="str">
        <f>PROPER(TEXT(DATE(,TB_Vendas[[#This Row],[Nº]],1),"Mmm"))</f>
        <v>Jan</v>
      </c>
      <c r="C10" s="3">
        <v>44943</v>
      </c>
      <c r="D10" s="4" t="s">
        <v>56</v>
      </c>
      <c r="E10" s="4" t="str">
        <f>_xlfn.XLOOKUP(TB_Vendas[[#This Row],[Código]],TB_Produtos[Código],TB_Produtos[Categoria])</f>
        <v>Vestuário</v>
      </c>
      <c r="F10" s="1">
        <v>1</v>
      </c>
      <c r="G10" s="7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43">
        <f>VLOOKUP(TB_Vendas[[#This Row],[Qtd]],Desc_TabelaToda,TB_Vendas[[#This Row],[Indice]],TRUE)</f>
        <v>0.1</v>
      </c>
      <c r="J10" s="43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43">
        <f>_xlfn.XLOOKUP(TB_Vendas[[#This Row],[Vendedor]],Vendedores!$A$5:$A$9,Vendedores!$D$5:$D$9)</f>
        <v>0.15</v>
      </c>
      <c r="L10" s="43">
        <f>IF(TB_Vendas[[#This Row],[Desconto 
(Diretão)]]&lt;=TB_Vendas[[#This Row],[Desconto 
(Vendedor)]],TB_Vendas[[#This Row],[Desconto 
(Diretão)]],TB_Vendas[[#This Row],[Desconto 
(Vendedor)]])</f>
        <v>0.1</v>
      </c>
      <c r="M10" s="2">
        <f>TB_Vendas[[#This Row],[Preço Unitário]]*TB_Vendas[[#This Row],[Qtd]]</f>
        <v>299.89999999999998</v>
      </c>
      <c r="N10" s="1" t="s">
        <v>118</v>
      </c>
    </row>
    <row r="11" spans="1:14">
      <c r="A11" s="4">
        <f>MONTH(TB_Vendas[[#This Row],[Data]])</f>
        <v>1</v>
      </c>
      <c r="B11" s="4" t="str">
        <f>PROPER(TEXT(DATE(,TB_Vendas[[#This Row],[Nº]],1),"Mmm"))</f>
        <v>Jan</v>
      </c>
      <c r="C11" s="3">
        <v>44949</v>
      </c>
      <c r="D11" s="4" t="s">
        <v>70</v>
      </c>
      <c r="E11" s="4" t="str">
        <f>_xlfn.XLOOKUP(TB_Vendas[[#This Row],[Código]],TB_Produtos[Código],TB_Produtos[Categoria])</f>
        <v>Vestuário</v>
      </c>
      <c r="F11" s="1">
        <v>1</v>
      </c>
      <c r="G11" s="7">
        <f>VLOOKUP(TB_Vendas[[#This Row],[Código]],Produtos!$B$6:$G$66,6,0)</f>
        <v>146</v>
      </c>
      <c r="H11" s="1">
        <f>_xlfn.XMATCH(TB_Vendas[[#This Row],[Categoria]],Desc_Categorias,0)</f>
        <v>3</v>
      </c>
      <c r="I11" s="43">
        <f>VLOOKUP(TB_Vendas[[#This Row],[Qtd]],Desc_TabelaToda,TB_Vendas[[#This Row],[Indice]],TRUE)</f>
        <v>0.1</v>
      </c>
      <c r="J11" s="43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43">
        <f>_xlfn.XLOOKUP(TB_Vendas[[#This Row],[Vendedor]],Vendedores!$A$5:$A$9,Vendedores!$D$5:$D$9)</f>
        <v>0.1</v>
      </c>
      <c r="L11" s="43">
        <f>IF(TB_Vendas[[#This Row],[Desconto 
(Diretão)]]&lt;=TB_Vendas[[#This Row],[Desconto 
(Vendedor)]],TB_Vendas[[#This Row],[Desconto 
(Diretão)]],TB_Vendas[[#This Row],[Desconto 
(Vendedor)]])</f>
        <v>0.1</v>
      </c>
      <c r="M11" s="2">
        <f>TB_Vendas[[#This Row],[Preço Unitário]]*TB_Vendas[[#This Row],[Qtd]]</f>
        <v>146</v>
      </c>
      <c r="N11" s="1" t="s">
        <v>116</v>
      </c>
    </row>
    <row r="12" spans="1:14">
      <c r="A12" s="4">
        <f>MONTH(TB_Vendas[[#This Row],[Data]])</f>
        <v>1</v>
      </c>
      <c r="B12" s="4" t="str">
        <f>PROPER(TEXT(DATE(,TB_Vendas[[#This Row],[Nº]],1),"Mmm"))</f>
        <v>Jan</v>
      </c>
      <c r="C12" s="3">
        <v>44952</v>
      </c>
      <c r="D12" s="4" t="s">
        <v>65</v>
      </c>
      <c r="E12" s="4" t="str">
        <f>_xlfn.XLOOKUP(TB_Vendas[[#This Row],[Código]],TB_Produtos[Código],TB_Produtos[Categoria])</f>
        <v>Vestuário</v>
      </c>
      <c r="F12" s="1">
        <v>2</v>
      </c>
      <c r="G12" s="7">
        <f>VLOOKUP(TB_Vendas[[#This Row],[Código]],Produtos!$B$6:$G$66,6,0)</f>
        <v>89.9</v>
      </c>
      <c r="H12" s="1">
        <f>_xlfn.XMATCH(TB_Vendas[[#This Row],[Categoria]],Desc_Categorias,0)</f>
        <v>3</v>
      </c>
      <c r="I12" s="43">
        <f>VLOOKUP(TB_Vendas[[#This Row],[Qtd]],Desc_TabelaToda,TB_Vendas[[#This Row],[Indice]],TRUE)</f>
        <v>0.15</v>
      </c>
      <c r="J12" s="43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43">
        <f>_xlfn.XLOOKUP(TB_Vendas[[#This Row],[Vendedor]],Vendedores!$A$5:$A$9,Vendedores!$D$5:$D$9)</f>
        <v>0.1</v>
      </c>
      <c r="L12" s="43">
        <f>IF(TB_Vendas[[#This Row],[Desconto 
(Diretão)]]&lt;=TB_Vendas[[#This Row],[Desconto 
(Vendedor)]],TB_Vendas[[#This Row],[Desconto 
(Diretão)]],TB_Vendas[[#This Row],[Desconto 
(Vendedor)]])</f>
        <v>0.1</v>
      </c>
      <c r="M12" s="2">
        <f>TB_Vendas[[#This Row],[Preço Unitário]]*TB_Vendas[[#This Row],[Qtd]]</f>
        <v>179.8</v>
      </c>
      <c r="N12" s="1" t="s">
        <v>116</v>
      </c>
    </row>
    <row r="13" spans="1:14">
      <c r="A13" s="4">
        <f>MONTH(TB_Vendas[[#This Row],[Data]])</f>
        <v>1</v>
      </c>
      <c r="B13" s="4" t="str">
        <f>PROPER(TEXT(DATE(,TB_Vendas[[#This Row],[Nº]],1),"Mmm"))</f>
        <v>Jan</v>
      </c>
      <c r="C13" s="3">
        <v>44954</v>
      </c>
      <c r="D13" s="4" t="s">
        <v>63</v>
      </c>
      <c r="E13" s="4" t="str">
        <f>_xlfn.XLOOKUP(TB_Vendas[[#This Row],[Código]],TB_Produtos[Código],TB_Produtos[Categoria])</f>
        <v>Calçado</v>
      </c>
      <c r="F13" s="1">
        <v>2</v>
      </c>
      <c r="G13" s="7">
        <f>VLOOKUP(TB_Vendas[[#This Row],[Código]],Produtos!$B$6:$G$66,6,0)</f>
        <v>250</v>
      </c>
      <c r="H13" s="1">
        <f>_xlfn.XMATCH(TB_Vendas[[#This Row],[Categoria]],Desc_Categorias,0)</f>
        <v>4</v>
      </c>
      <c r="I13" s="43">
        <f>VLOOKUP(TB_Vendas[[#This Row],[Qtd]],Desc_TabelaToda,TB_Vendas[[#This Row],[Indice]],TRUE)</f>
        <v>0.1</v>
      </c>
      <c r="J13" s="43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43">
        <f>_xlfn.XLOOKUP(TB_Vendas[[#This Row],[Vendedor]],Vendedores!$A$5:$A$9,Vendedores!$D$5:$D$9)</f>
        <v>0.15</v>
      </c>
      <c r="L13" s="43">
        <f>IF(TB_Vendas[[#This Row],[Desconto 
(Diretão)]]&lt;=TB_Vendas[[#This Row],[Desconto 
(Vendedor)]],TB_Vendas[[#This Row],[Desconto 
(Diretão)]],TB_Vendas[[#This Row],[Desconto 
(Vendedor)]])</f>
        <v>0.1</v>
      </c>
      <c r="M13" s="2">
        <f>TB_Vendas[[#This Row],[Preço Unitário]]*TB_Vendas[[#This Row],[Qtd]]</f>
        <v>500</v>
      </c>
      <c r="N13" s="1" t="s">
        <v>115</v>
      </c>
    </row>
    <row r="14" spans="1:14">
      <c r="A14" s="4">
        <f>MONTH(TB_Vendas[[#This Row],[Data]])</f>
        <v>1</v>
      </c>
      <c r="B14" s="4" t="str">
        <f>PROPER(TEXT(DATE(,TB_Vendas[[#This Row],[Nº]],1),"Mmm"))</f>
        <v>Jan</v>
      </c>
      <c r="C14" s="3">
        <v>44955</v>
      </c>
      <c r="D14" s="4" t="s">
        <v>44</v>
      </c>
      <c r="E14" s="4" t="str">
        <f>_xlfn.XLOOKUP(TB_Vendas[[#This Row],[Código]],TB_Produtos[Código],TB_Produtos[Categoria])</f>
        <v>Vestuário</v>
      </c>
      <c r="F14" s="1">
        <v>1</v>
      </c>
      <c r="G14" s="7">
        <f>VLOOKUP(TB_Vendas[[#This Row],[Código]],Produtos!$B$6:$G$66,6,0)</f>
        <v>39.9</v>
      </c>
      <c r="H14" s="1">
        <f>_xlfn.XMATCH(TB_Vendas[[#This Row],[Categoria]],Desc_Categorias,0)</f>
        <v>3</v>
      </c>
      <c r="I14" s="43">
        <f>VLOOKUP(TB_Vendas[[#This Row],[Qtd]],Desc_TabelaToda,TB_Vendas[[#This Row],[Indice]],TRUE)</f>
        <v>0.1</v>
      </c>
      <c r="J14" s="43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43">
        <f>_xlfn.XLOOKUP(TB_Vendas[[#This Row],[Vendedor]],Vendedores!$A$5:$A$9,Vendedores!$D$5:$D$9)</f>
        <v>0.15</v>
      </c>
      <c r="L14" s="43">
        <f>IF(TB_Vendas[[#This Row],[Desconto 
(Diretão)]]&lt;=TB_Vendas[[#This Row],[Desconto 
(Vendedor)]],TB_Vendas[[#This Row],[Desconto 
(Diretão)]],TB_Vendas[[#This Row],[Desconto 
(Vendedor)]])</f>
        <v>0.1</v>
      </c>
      <c r="M14" s="2">
        <f>TB_Vendas[[#This Row],[Preço Unitário]]*TB_Vendas[[#This Row],[Qtd]]</f>
        <v>39.9</v>
      </c>
      <c r="N14" s="1" t="s">
        <v>115</v>
      </c>
    </row>
    <row r="15" spans="1:14">
      <c r="A15" s="4">
        <f>MONTH(TB_Vendas[[#This Row],[Data]])</f>
        <v>1</v>
      </c>
      <c r="B15" s="4" t="str">
        <f>PROPER(TEXT(DATE(,TB_Vendas[[#This Row],[Nº]],1),"Mmm"))</f>
        <v>Jan</v>
      </c>
      <c r="C15" s="3">
        <v>44956</v>
      </c>
      <c r="D15" s="4" t="s">
        <v>69</v>
      </c>
      <c r="E15" s="4" t="str">
        <f>_xlfn.XLOOKUP(TB_Vendas[[#This Row],[Código]],TB_Produtos[Código],TB_Produtos[Categoria])</f>
        <v>Vestuário</v>
      </c>
      <c r="F15" s="1">
        <v>1</v>
      </c>
      <c r="G15" s="7">
        <f>VLOOKUP(TB_Vendas[[#This Row],[Código]],Produtos!$B$6:$G$66,6,0)</f>
        <v>142.9</v>
      </c>
      <c r="H15" s="1">
        <f>_xlfn.XMATCH(TB_Vendas[[#This Row],[Categoria]],Desc_Categorias,0)</f>
        <v>3</v>
      </c>
      <c r="I15" s="43">
        <f>VLOOKUP(TB_Vendas[[#This Row],[Qtd]],Desc_TabelaToda,TB_Vendas[[#This Row],[Indice]],TRUE)</f>
        <v>0.1</v>
      </c>
      <c r="J15" s="43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43">
        <f>_xlfn.XLOOKUP(TB_Vendas[[#This Row],[Vendedor]],Vendedores!$A$5:$A$9,Vendedores!$D$5:$D$9)</f>
        <v>0.2</v>
      </c>
      <c r="L15" s="43">
        <f>IF(TB_Vendas[[#This Row],[Desconto 
(Diretão)]]&lt;=TB_Vendas[[#This Row],[Desconto 
(Vendedor)]],TB_Vendas[[#This Row],[Desconto 
(Diretão)]],TB_Vendas[[#This Row],[Desconto 
(Vendedor)]])</f>
        <v>0.1</v>
      </c>
      <c r="M15" s="2">
        <f>TB_Vendas[[#This Row],[Preço Unitário]]*TB_Vendas[[#This Row],[Qtd]]</f>
        <v>142.9</v>
      </c>
      <c r="N15" s="1" t="s">
        <v>117</v>
      </c>
    </row>
    <row r="16" spans="1:14">
      <c r="A16" s="4">
        <f>MONTH(TB_Vendas[[#This Row],[Data]])</f>
        <v>2</v>
      </c>
      <c r="B16" s="4" t="str">
        <f>PROPER(TEXT(DATE(,TB_Vendas[[#This Row],[Nº]],1),"Mmm"))</f>
        <v>Fev</v>
      </c>
      <c r="C16" s="3">
        <v>44960</v>
      </c>
      <c r="D16" s="4" t="s">
        <v>53</v>
      </c>
      <c r="E16" s="4" t="str">
        <f>_xlfn.XLOOKUP(TB_Vendas[[#This Row],[Código]],TB_Produtos[Código],TB_Produtos[Categoria])</f>
        <v>Vestuário</v>
      </c>
      <c r="F16" s="1">
        <v>1</v>
      </c>
      <c r="G16" s="7">
        <f>VLOOKUP(TB_Vendas[[#This Row],[Código]],Produtos!$B$6:$G$66,6,0)</f>
        <v>300</v>
      </c>
      <c r="H16" s="1">
        <f>_xlfn.XMATCH(TB_Vendas[[#This Row],[Categoria]],Desc_Categorias,0)</f>
        <v>3</v>
      </c>
      <c r="I16" s="43">
        <f>VLOOKUP(TB_Vendas[[#This Row],[Qtd]],Desc_TabelaToda,TB_Vendas[[#This Row],[Indice]],TRUE)</f>
        <v>0.1</v>
      </c>
      <c r="J16" s="43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43">
        <f>_xlfn.XLOOKUP(TB_Vendas[[#This Row],[Vendedor]],Vendedores!$A$5:$A$9,Vendedores!$D$5:$D$9)</f>
        <v>0.1</v>
      </c>
      <c r="L16" s="43">
        <f>IF(TB_Vendas[[#This Row],[Desconto 
(Diretão)]]&lt;=TB_Vendas[[#This Row],[Desconto 
(Vendedor)]],TB_Vendas[[#This Row],[Desconto 
(Diretão)]],TB_Vendas[[#This Row],[Desconto 
(Vendedor)]])</f>
        <v>0.1</v>
      </c>
      <c r="M16" s="2">
        <f>TB_Vendas[[#This Row],[Preço Unitário]]*TB_Vendas[[#This Row],[Qtd]]</f>
        <v>300</v>
      </c>
      <c r="N16" s="1" t="s">
        <v>116</v>
      </c>
    </row>
    <row r="17" spans="1:14">
      <c r="A17" s="4">
        <f>MONTH(TB_Vendas[[#This Row],[Data]])</f>
        <v>2</v>
      </c>
      <c r="B17" s="4" t="str">
        <f>PROPER(TEXT(DATE(,TB_Vendas[[#This Row],[Nº]],1),"Mmm"))</f>
        <v>Fev</v>
      </c>
      <c r="C17" s="3">
        <v>44962</v>
      </c>
      <c r="D17" s="4" t="s">
        <v>94</v>
      </c>
      <c r="E17" s="4" t="str">
        <f>_xlfn.XLOOKUP(TB_Vendas[[#This Row],[Código]],TB_Produtos[Código],TB_Produtos[Categoria])</f>
        <v>Vestuário</v>
      </c>
      <c r="F17" s="1">
        <v>2</v>
      </c>
      <c r="G17" s="7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43">
        <f>VLOOKUP(TB_Vendas[[#This Row],[Qtd]],Desc_TabelaToda,TB_Vendas[[#This Row],[Indice]],TRUE)</f>
        <v>0.15</v>
      </c>
      <c r="J17" s="43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43">
        <f>_xlfn.XLOOKUP(TB_Vendas[[#This Row],[Vendedor]],Vendedores!$A$5:$A$9,Vendedores!$D$5:$D$9)</f>
        <v>0.2</v>
      </c>
      <c r="L17" s="43">
        <f>IF(TB_Vendas[[#This Row],[Desconto 
(Diretão)]]&lt;=TB_Vendas[[#This Row],[Desconto 
(Vendedor)]],TB_Vendas[[#This Row],[Desconto 
(Diretão)]],TB_Vendas[[#This Row],[Desconto 
(Vendedor)]])</f>
        <v>0.15</v>
      </c>
      <c r="M17" s="2">
        <f>TB_Vendas[[#This Row],[Preço Unitário]]*TB_Vendas[[#This Row],[Qtd]]</f>
        <v>579.79999999999995</v>
      </c>
      <c r="N17" s="1" t="s">
        <v>117</v>
      </c>
    </row>
    <row r="18" spans="1:14">
      <c r="A18" s="4">
        <f>MONTH(TB_Vendas[[#This Row],[Data]])</f>
        <v>2</v>
      </c>
      <c r="B18" s="4" t="str">
        <f>PROPER(TEXT(DATE(,TB_Vendas[[#This Row],[Nº]],1),"Mmm"))</f>
        <v>Fev</v>
      </c>
      <c r="C18" s="3">
        <v>44975</v>
      </c>
      <c r="D18" s="4" t="s">
        <v>59</v>
      </c>
      <c r="E18" s="4" t="str">
        <f>_xlfn.XLOOKUP(TB_Vendas[[#This Row],[Código]],TB_Produtos[Código],TB_Produtos[Categoria])</f>
        <v>Calçado</v>
      </c>
      <c r="F18" s="1">
        <v>1</v>
      </c>
      <c r="G18" s="7">
        <f>VLOOKUP(TB_Vendas[[#This Row],[Código]],Produtos!$B$6:$G$66,6,0)</f>
        <v>249.9</v>
      </c>
      <c r="H18" s="1">
        <f>_xlfn.XMATCH(TB_Vendas[[#This Row],[Categoria]],Desc_Categorias,0)</f>
        <v>4</v>
      </c>
      <c r="I18" s="43">
        <f>VLOOKUP(TB_Vendas[[#This Row],[Qtd]],Desc_TabelaToda,TB_Vendas[[#This Row],[Indice]],TRUE)</f>
        <v>0</v>
      </c>
      <c r="J18" s="43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43">
        <f>_xlfn.XLOOKUP(TB_Vendas[[#This Row],[Vendedor]],Vendedores!$A$5:$A$9,Vendedores!$D$5:$D$9)</f>
        <v>0.2</v>
      </c>
      <c r="L18" s="43">
        <f>IF(TB_Vendas[[#This Row],[Desconto 
(Diretão)]]&lt;=TB_Vendas[[#This Row],[Desconto 
(Vendedor)]],TB_Vendas[[#This Row],[Desconto 
(Diretão)]],TB_Vendas[[#This Row],[Desconto 
(Vendedor)]])</f>
        <v>0</v>
      </c>
      <c r="M18" s="2">
        <f>TB_Vendas[[#This Row],[Preço Unitário]]*TB_Vendas[[#This Row],[Qtd]]</f>
        <v>249.9</v>
      </c>
      <c r="N18" s="1" t="s">
        <v>117</v>
      </c>
    </row>
    <row r="19" spans="1:14">
      <c r="A19" s="4">
        <f>MONTH(TB_Vendas[[#This Row],[Data]])</f>
        <v>2</v>
      </c>
      <c r="B19" s="4" t="str">
        <f>PROPER(TEXT(DATE(,TB_Vendas[[#This Row],[Nº]],1),"Mmm"))</f>
        <v>Fev</v>
      </c>
      <c r="C19" s="3">
        <v>44978</v>
      </c>
      <c r="D19" s="4" t="s">
        <v>44</v>
      </c>
      <c r="E19" s="4" t="str">
        <f>_xlfn.XLOOKUP(TB_Vendas[[#This Row],[Código]],TB_Produtos[Código],TB_Produtos[Categoria])</f>
        <v>Vestuário</v>
      </c>
      <c r="F19" s="1">
        <v>2</v>
      </c>
      <c r="G19" s="7">
        <f>VLOOKUP(TB_Vendas[[#This Row],[Código]],Produtos!$B$6:$G$66,6,0)</f>
        <v>39.9</v>
      </c>
      <c r="H19" s="1">
        <f>_xlfn.XMATCH(TB_Vendas[[#This Row],[Categoria]],Desc_Categorias,0)</f>
        <v>3</v>
      </c>
      <c r="I19" s="43">
        <f>VLOOKUP(TB_Vendas[[#This Row],[Qtd]],Desc_TabelaToda,TB_Vendas[[#This Row],[Indice]],TRUE)</f>
        <v>0.15</v>
      </c>
      <c r="J19" s="43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43">
        <f>_xlfn.XLOOKUP(TB_Vendas[[#This Row],[Vendedor]],Vendedores!$A$5:$A$9,Vendedores!$D$5:$D$9)</f>
        <v>0.2</v>
      </c>
      <c r="L19" s="43">
        <f>IF(TB_Vendas[[#This Row],[Desconto 
(Diretão)]]&lt;=TB_Vendas[[#This Row],[Desconto 
(Vendedor)]],TB_Vendas[[#This Row],[Desconto 
(Diretão)]],TB_Vendas[[#This Row],[Desconto 
(Vendedor)]])</f>
        <v>0.15</v>
      </c>
      <c r="M19" s="2">
        <f>TB_Vendas[[#This Row],[Preço Unitário]]*TB_Vendas[[#This Row],[Qtd]]</f>
        <v>79.8</v>
      </c>
      <c r="N19" s="1" t="s">
        <v>117</v>
      </c>
    </row>
    <row r="20" spans="1:14">
      <c r="A20" s="4">
        <f>MONTH(TB_Vendas[[#This Row],[Data]])</f>
        <v>2</v>
      </c>
      <c r="B20" s="4" t="str">
        <f>PROPER(TEXT(DATE(,TB_Vendas[[#This Row],[Nº]],1),"Mmm"))</f>
        <v>Fev</v>
      </c>
      <c r="C20" s="3">
        <v>44981</v>
      </c>
      <c r="D20" s="4" t="s">
        <v>91</v>
      </c>
      <c r="E20" s="4" t="str">
        <f>_xlfn.XLOOKUP(TB_Vendas[[#This Row],[Código]],TB_Produtos[Código],TB_Produtos[Categoria])</f>
        <v>Vestuário</v>
      </c>
      <c r="F20" s="1">
        <v>4</v>
      </c>
      <c r="G20" s="7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43">
        <f>VLOOKUP(TB_Vendas[[#This Row],[Qtd]],Desc_TabelaToda,TB_Vendas[[#This Row],[Indice]],TRUE)</f>
        <v>0.2</v>
      </c>
      <c r="J20" s="43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43">
        <f>_xlfn.XLOOKUP(TB_Vendas[[#This Row],[Vendedor]],Vendedores!$A$5:$A$9,Vendedores!$D$5:$D$9)</f>
        <v>0.2</v>
      </c>
      <c r="L20" s="43">
        <f>IF(TB_Vendas[[#This Row],[Desconto 
(Diretão)]]&lt;=TB_Vendas[[#This Row],[Desconto 
(Vendedor)]],TB_Vendas[[#This Row],[Desconto 
(Diretão)]],TB_Vendas[[#This Row],[Desconto 
(Vendedor)]])</f>
        <v>0.2</v>
      </c>
      <c r="M20" s="2">
        <f>TB_Vendas[[#This Row],[Preço Unitário]]*TB_Vendas[[#This Row],[Qtd]]</f>
        <v>1159.5999999999999</v>
      </c>
      <c r="N20" s="1" t="s">
        <v>117</v>
      </c>
    </row>
    <row r="21" spans="1:14">
      <c r="A21" s="4">
        <f>MONTH(TB_Vendas[[#This Row],[Data]])</f>
        <v>2</v>
      </c>
      <c r="B21" s="4" t="str">
        <f>PROPER(TEXT(DATE(,TB_Vendas[[#This Row],[Nº]],1),"Mmm"))</f>
        <v>Fev</v>
      </c>
      <c r="C21" s="3">
        <v>44982</v>
      </c>
      <c r="D21" s="4" t="s">
        <v>111</v>
      </c>
      <c r="E21" s="4" t="str">
        <f>_xlfn.XLOOKUP(TB_Vendas[[#This Row],[Código]],TB_Produtos[Código],TB_Produtos[Categoria])</f>
        <v>Vestuário</v>
      </c>
      <c r="F21" s="1">
        <v>3</v>
      </c>
      <c r="G21" s="7">
        <f>VLOOKUP(TB_Vendas[[#This Row],[Código]],Produtos!$B$6:$G$66,6,0)</f>
        <v>180</v>
      </c>
      <c r="H21" s="1">
        <f>_xlfn.XMATCH(TB_Vendas[[#This Row],[Categoria]],Desc_Categorias,0)</f>
        <v>3</v>
      </c>
      <c r="I21" s="43">
        <f>VLOOKUP(TB_Vendas[[#This Row],[Qtd]],Desc_TabelaToda,TB_Vendas[[#This Row],[Indice]],TRUE)</f>
        <v>0.2</v>
      </c>
      <c r="J21" s="43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43">
        <f>_xlfn.XLOOKUP(TB_Vendas[[#This Row],[Vendedor]],Vendedores!$A$5:$A$9,Vendedores!$D$5:$D$9)</f>
        <v>0.15</v>
      </c>
      <c r="L21" s="43">
        <f>IF(TB_Vendas[[#This Row],[Desconto 
(Diretão)]]&lt;=TB_Vendas[[#This Row],[Desconto 
(Vendedor)]],TB_Vendas[[#This Row],[Desconto 
(Diretão)]],TB_Vendas[[#This Row],[Desconto 
(Vendedor)]])</f>
        <v>0.15</v>
      </c>
      <c r="M21" s="2">
        <f>TB_Vendas[[#This Row],[Preço Unitário]]*TB_Vendas[[#This Row],[Qtd]]</f>
        <v>540</v>
      </c>
      <c r="N21" s="1" t="s">
        <v>115</v>
      </c>
    </row>
    <row r="22" spans="1:14">
      <c r="A22" s="4">
        <f>MONTH(TB_Vendas[[#This Row],[Data]])</f>
        <v>2</v>
      </c>
      <c r="B22" s="4" t="str">
        <f>PROPER(TEXT(DATE(,TB_Vendas[[#This Row],[Nº]],1),"Mmm"))</f>
        <v>Fev</v>
      </c>
      <c r="C22" s="3">
        <v>44983</v>
      </c>
      <c r="D22" s="4" t="s">
        <v>97</v>
      </c>
      <c r="E22" s="4" t="str">
        <f>_xlfn.XLOOKUP(TB_Vendas[[#This Row],[Código]],TB_Produtos[Código],TB_Produtos[Categoria])</f>
        <v>Vestuário</v>
      </c>
      <c r="F22" s="1">
        <v>2</v>
      </c>
      <c r="G22" s="7">
        <f>VLOOKUP(TB_Vendas[[#This Row],[Código]],Produtos!$B$6:$G$66,6,0)</f>
        <v>32.9</v>
      </c>
      <c r="H22" s="1">
        <f>_xlfn.XMATCH(TB_Vendas[[#This Row],[Categoria]],Desc_Categorias,0)</f>
        <v>3</v>
      </c>
      <c r="I22" s="43">
        <f>VLOOKUP(TB_Vendas[[#This Row],[Qtd]],Desc_TabelaToda,TB_Vendas[[#This Row],[Indice]],TRUE)</f>
        <v>0.15</v>
      </c>
      <c r="J22" s="43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43">
        <f>_xlfn.XLOOKUP(TB_Vendas[[#This Row],[Vendedor]],Vendedores!$A$5:$A$9,Vendedores!$D$5:$D$9)</f>
        <v>0.2</v>
      </c>
      <c r="L22" s="43">
        <f>IF(TB_Vendas[[#This Row],[Desconto 
(Diretão)]]&lt;=TB_Vendas[[#This Row],[Desconto 
(Vendedor)]],TB_Vendas[[#This Row],[Desconto 
(Diretão)]],TB_Vendas[[#This Row],[Desconto 
(Vendedor)]])</f>
        <v>0.15</v>
      </c>
      <c r="M22" s="2">
        <f>TB_Vendas[[#This Row],[Preço Unitário]]*TB_Vendas[[#This Row],[Qtd]]</f>
        <v>65.8</v>
      </c>
      <c r="N22" s="1" t="s">
        <v>114</v>
      </c>
    </row>
    <row r="23" spans="1:14">
      <c r="A23" s="4">
        <f>MONTH(TB_Vendas[[#This Row],[Data]])</f>
        <v>3</v>
      </c>
      <c r="B23" s="4" t="str">
        <f>PROPER(TEXT(DATE(,TB_Vendas[[#This Row],[Nº]],1),"Mmm"))</f>
        <v>Mar</v>
      </c>
      <c r="C23" s="3">
        <v>44986</v>
      </c>
      <c r="D23" s="4" t="s">
        <v>60</v>
      </c>
      <c r="E23" s="4" t="str">
        <f>_xlfn.XLOOKUP(TB_Vendas[[#This Row],[Código]],TB_Produtos[Código],TB_Produtos[Categoria])</f>
        <v>Calçado</v>
      </c>
      <c r="F23" s="1">
        <v>3</v>
      </c>
      <c r="G23" s="7">
        <f>VLOOKUP(TB_Vendas[[#This Row],[Código]],Produtos!$B$6:$G$66,6,0)</f>
        <v>255</v>
      </c>
      <c r="H23" s="1">
        <f>_xlfn.XMATCH(TB_Vendas[[#This Row],[Categoria]],Desc_Categorias,0)</f>
        <v>4</v>
      </c>
      <c r="I23" s="43">
        <f>VLOOKUP(TB_Vendas[[#This Row],[Qtd]],Desc_TabelaToda,TB_Vendas[[#This Row],[Indice]],TRUE)</f>
        <v>0.15</v>
      </c>
      <c r="J23" s="43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43">
        <f>_xlfn.XLOOKUP(TB_Vendas[[#This Row],[Vendedor]],Vendedores!$A$5:$A$9,Vendedores!$D$5:$D$9)</f>
        <v>0.2</v>
      </c>
      <c r="L23" s="43">
        <f>IF(TB_Vendas[[#This Row],[Desconto 
(Diretão)]]&lt;=TB_Vendas[[#This Row],[Desconto 
(Vendedor)]],TB_Vendas[[#This Row],[Desconto 
(Diretão)]],TB_Vendas[[#This Row],[Desconto 
(Vendedor)]])</f>
        <v>0.15</v>
      </c>
      <c r="M23" s="2">
        <f>TB_Vendas[[#This Row],[Preço Unitário]]*TB_Vendas[[#This Row],[Qtd]]</f>
        <v>765</v>
      </c>
      <c r="N23" s="1" t="s">
        <v>117</v>
      </c>
    </row>
    <row r="24" spans="1:14">
      <c r="A24" s="4">
        <f>MONTH(TB_Vendas[[#This Row],[Data]])</f>
        <v>3</v>
      </c>
      <c r="B24" s="4" t="str">
        <f>PROPER(TEXT(DATE(,TB_Vendas[[#This Row],[Nº]],1),"Mmm"))</f>
        <v>Mar</v>
      </c>
      <c r="C24" s="3">
        <v>44986</v>
      </c>
      <c r="D24" s="4" t="s">
        <v>69</v>
      </c>
      <c r="E24" s="4" t="str">
        <f>_xlfn.XLOOKUP(TB_Vendas[[#This Row],[Código]],TB_Produtos[Código],TB_Produtos[Categoria])</f>
        <v>Vestuário</v>
      </c>
      <c r="F24" s="1">
        <v>1</v>
      </c>
      <c r="G24" s="7">
        <f>VLOOKUP(TB_Vendas[[#This Row],[Código]],Produtos!$B$6:$G$66,6,0)</f>
        <v>142.9</v>
      </c>
      <c r="H24" s="1">
        <f>_xlfn.XMATCH(TB_Vendas[[#This Row],[Categoria]],Desc_Categorias,0)</f>
        <v>3</v>
      </c>
      <c r="I24" s="43">
        <f>VLOOKUP(TB_Vendas[[#This Row],[Qtd]],Desc_TabelaToda,TB_Vendas[[#This Row],[Indice]],TRUE)</f>
        <v>0.1</v>
      </c>
      <c r="J24" s="43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43">
        <f>_xlfn.XLOOKUP(TB_Vendas[[#This Row],[Vendedor]],Vendedores!$A$5:$A$9,Vendedores!$D$5:$D$9)</f>
        <v>0.2</v>
      </c>
      <c r="L24" s="43">
        <f>IF(TB_Vendas[[#This Row],[Desconto 
(Diretão)]]&lt;=TB_Vendas[[#This Row],[Desconto 
(Vendedor)]],TB_Vendas[[#This Row],[Desconto 
(Diretão)]],TB_Vendas[[#This Row],[Desconto 
(Vendedor)]])</f>
        <v>0.1</v>
      </c>
      <c r="M24" s="2">
        <f>TB_Vendas[[#This Row],[Preço Unitário]]*TB_Vendas[[#This Row],[Qtd]]</f>
        <v>142.9</v>
      </c>
      <c r="N24" s="1" t="s">
        <v>114</v>
      </c>
    </row>
    <row r="25" spans="1:14">
      <c r="A25" s="4">
        <f>MONTH(TB_Vendas[[#This Row],[Data]])</f>
        <v>3</v>
      </c>
      <c r="B25" s="4" t="str">
        <f>PROPER(TEXT(DATE(,TB_Vendas[[#This Row],[Nº]],1),"Mmm"))</f>
        <v>Mar</v>
      </c>
      <c r="C25" s="3">
        <v>44987</v>
      </c>
      <c r="D25" s="4" t="s">
        <v>40</v>
      </c>
      <c r="E25" s="4" t="str">
        <f>_xlfn.XLOOKUP(TB_Vendas[[#This Row],[Código]],TB_Produtos[Código],TB_Produtos[Categoria])</f>
        <v>Vestuário</v>
      </c>
      <c r="F25" s="1">
        <v>4</v>
      </c>
      <c r="G25" s="7">
        <f>VLOOKUP(TB_Vendas[[#This Row],[Código]],Produtos!$B$6:$G$66,6,0)</f>
        <v>92.9</v>
      </c>
      <c r="H25" s="1">
        <f>_xlfn.XMATCH(TB_Vendas[[#This Row],[Categoria]],Desc_Categorias,0)</f>
        <v>3</v>
      </c>
      <c r="I25" s="43">
        <f>VLOOKUP(TB_Vendas[[#This Row],[Qtd]],Desc_TabelaToda,TB_Vendas[[#This Row],[Indice]],TRUE)</f>
        <v>0.2</v>
      </c>
      <c r="J25" s="43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43">
        <f>_xlfn.XLOOKUP(TB_Vendas[[#This Row],[Vendedor]],Vendedores!$A$5:$A$9,Vendedores!$D$5:$D$9)</f>
        <v>0.1</v>
      </c>
      <c r="L25" s="43">
        <f>IF(TB_Vendas[[#This Row],[Desconto 
(Diretão)]]&lt;=TB_Vendas[[#This Row],[Desconto 
(Vendedor)]],TB_Vendas[[#This Row],[Desconto 
(Diretão)]],TB_Vendas[[#This Row],[Desconto 
(Vendedor)]])</f>
        <v>0.1</v>
      </c>
      <c r="M25" s="2">
        <f>TB_Vendas[[#This Row],[Preço Unitário]]*TB_Vendas[[#This Row],[Qtd]]</f>
        <v>371.6</v>
      </c>
      <c r="N25" s="1" t="s">
        <v>116</v>
      </c>
    </row>
    <row r="26" spans="1:14">
      <c r="A26" s="4">
        <f>MONTH(TB_Vendas[[#This Row],[Data]])</f>
        <v>3</v>
      </c>
      <c r="B26" s="4" t="str">
        <f>PROPER(TEXT(DATE(,TB_Vendas[[#This Row],[Nº]],1),"Mmm"))</f>
        <v>Mar</v>
      </c>
      <c r="C26" s="3">
        <v>44988</v>
      </c>
      <c r="D26" s="4" t="s">
        <v>86</v>
      </c>
      <c r="E26" s="4" t="str">
        <f>_xlfn.XLOOKUP(TB_Vendas[[#This Row],[Código]],TB_Produtos[Código],TB_Produtos[Categoria])</f>
        <v>Vestuário</v>
      </c>
      <c r="F26" s="1">
        <v>2</v>
      </c>
      <c r="G26" s="7">
        <f>VLOOKUP(TB_Vendas[[#This Row],[Código]],Produtos!$B$6:$G$66,6,0)</f>
        <v>54.9</v>
      </c>
      <c r="H26" s="1">
        <f>_xlfn.XMATCH(TB_Vendas[[#This Row],[Categoria]],Desc_Categorias,0)</f>
        <v>3</v>
      </c>
      <c r="I26" s="43">
        <f>VLOOKUP(TB_Vendas[[#This Row],[Qtd]],Desc_TabelaToda,TB_Vendas[[#This Row],[Indice]],TRUE)</f>
        <v>0.15</v>
      </c>
      <c r="J26" s="43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43">
        <f>_xlfn.XLOOKUP(TB_Vendas[[#This Row],[Vendedor]],Vendedores!$A$5:$A$9,Vendedores!$D$5:$D$9)</f>
        <v>0.2</v>
      </c>
      <c r="L26" s="43">
        <f>IF(TB_Vendas[[#This Row],[Desconto 
(Diretão)]]&lt;=TB_Vendas[[#This Row],[Desconto 
(Vendedor)]],TB_Vendas[[#This Row],[Desconto 
(Diretão)]],TB_Vendas[[#This Row],[Desconto 
(Vendedor)]])</f>
        <v>0.15</v>
      </c>
      <c r="M26" s="2">
        <f>TB_Vendas[[#This Row],[Preço Unitário]]*TB_Vendas[[#This Row],[Qtd]]</f>
        <v>109.8</v>
      </c>
      <c r="N26" s="1" t="s">
        <v>114</v>
      </c>
    </row>
    <row r="27" spans="1:14">
      <c r="A27" s="4">
        <f>MONTH(TB_Vendas[[#This Row],[Data]])</f>
        <v>3</v>
      </c>
      <c r="B27" s="4" t="str">
        <f>PROPER(TEXT(DATE(,TB_Vendas[[#This Row],[Nº]],1),"Mmm"))</f>
        <v>Mar</v>
      </c>
      <c r="C27" s="3">
        <v>44989</v>
      </c>
      <c r="D27" s="4" t="s">
        <v>69</v>
      </c>
      <c r="E27" s="4" t="str">
        <f>_xlfn.XLOOKUP(TB_Vendas[[#This Row],[Código]],TB_Produtos[Código],TB_Produtos[Categoria])</f>
        <v>Vestuário</v>
      </c>
      <c r="F27" s="1">
        <v>3</v>
      </c>
      <c r="G27" s="7">
        <f>VLOOKUP(TB_Vendas[[#This Row],[Código]],Produtos!$B$6:$G$66,6,0)</f>
        <v>142.9</v>
      </c>
      <c r="H27" s="1">
        <f>_xlfn.XMATCH(TB_Vendas[[#This Row],[Categoria]],Desc_Categorias,0)</f>
        <v>3</v>
      </c>
      <c r="I27" s="43">
        <f>VLOOKUP(TB_Vendas[[#This Row],[Qtd]],Desc_TabelaToda,TB_Vendas[[#This Row],[Indice]],TRUE)</f>
        <v>0.2</v>
      </c>
      <c r="J27" s="43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43">
        <f>_xlfn.XLOOKUP(TB_Vendas[[#This Row],[Vendedor]],Vendedores!$A$5:$A$9,Vendedores!$D$5:$D$9)</f>
        <v>0.15</v>
      </c>
      <c r="L27" s="43">
        <f>IF(TB_Vendas[[#This Row],[Desconto 
(Diretão)]]&lt;=TB_Vendas[[#This Row],[Desconto 
(Vendedor)]],TB_Vendas[[#This Row],[Desconto 
(Diretão)]],TB_Vendas[[#This Row],[Desconto 
(Vendedor)]])</f>
        <v>0.15</v>
      </c>
      <c r="M27" s="2">
        <f>TB_Vendas[[#This Row],[Preço Unitário]]*TB_Vendas[[#This Row],[Qtd]]</f>
        <v>428.70000000000005</v>
      </c>
      <c r="N27" s="1" t="s">
        <v>115</v>
      </c>
    </row>
    <row r="28" spans="1:14">
      <c r="A28" s="4">
        <f>MONTH(TB_Vendas[[#This Row],[Data]])</f>
        <v>3</v>
      </c>
      <c r="B28" s="4" t="str">
        <f>PROPER(TEXT(DATE(,TB_Vendas[[#This Row],[Nº]],1),"Mmm"))</f>
        <v>Mar</v>
      </c>
      <c r="C28" s="3">
        <v>44994</v>
      </c>
      <c r="D28" s="4" t="s">
        <v>58</v>
      </c>
      <c r="E28" s="4" t="str">
        <f>_xlfn.XLOOKUP(TB_Vendas[[#This Row],[Código]],TB_Produtos[Código],TB_Produtos[Categoria])</f>
        <v>Acessórios</v>
      </c>
      <c r="F28" s="1">
        <v>2</v>
      </c>
      <c r="G28" s="7">
        <f>VLOOKUP(TB_Vendas[[#This Row],[Código]],Produtos!$B$6:$G$66,6,0)</f>
        <v>120</v>
      </c>
      <c r="H28" s="1">
        <f>_xlfn.XMATCH(TB_Vendas[[#This Row],[Categoria]],Desc_Categorias,0)</f>
        <v>2</v>
      </c>
      <c r="I28" s="43">
        <f>VLOOKUP(TB_Vendas[[#This Row],[Qtd]],Desc_TabelaToda,TB_Vendas[[#This Row],[Indice]],TRUE)</f>
        <v>0.05</v>
      </c>
      <c r="J28" s="43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43">
        <f>_xlfn.XLOOKUP(TB_Vendas[[#This Row],[Vendedor]],Vendedores!$A$5:$A$9,Vendedores!$D$5:$D$9)</f>
        <v>0.15</v>
      </c>
      <c r="L28" s="43">
        <f>IF(TB_Vendas[[#This Row],[Desconto 
(Diretão)]]&lt;=TB_Vendas[[#This Row],[Desconto 
(Vendedor)]],TB_Vendas[[#This Row],[Desconto 
(Diretão)]],TB_Vendas[[#This Row],[Desconto 
(Vendedor)]])</f>
        <v>0.05</v>
      </c>
      <c r="M28" s="2">
        <f>TB_Vendas[[#This Row],[Preço Unitário]]*TB_Vendas[[#This Row],[Qtd]]</f>
        <v>240</v>
      </c>
      <c r="N28" s="1" t="s">
        <v>115</v>
      </c>
    </row>
    <row r="29" spans="1:14">
      <c r="A29" s="4">
        <f>MONTH(TB_Vendas[[#This Row],[Data]])</f>
        <v>3</v>
      </c>
      <c r="B29" s="4" t="str">
        <f>PROPER(TEXT(DATE(,TB_Vendas[[#This Row],[Nº]],1),"Mmm"))</f>
        <v>Mar</v>
      </c>
      <c r="C29" s="3">
        <v>44999</v>
      </c>
      <c r="D29" s="4" t="s">
        <v>32</v>
      </c>
      <c r="E29" s="4" t="str">
        <f>_xlfn.XLOOKUP(TB_Vendas[[#This Row],[Código]],TB_Produtos[Código],TB_Produtos[Categoria])</f>
        <v>Vestuário</v>
      </c>
      <c r="F29" s="1">
        <v>1</v>
      </c>
      <c r="G29" s="7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43">
        <f>VLOOKUP(TB_Vendas[[#This Row],[Qtd]],Desc_TabelaToda,TB_Vendas[[#This Row],[Indice]],TRUE)</f>
        <v>0.1</v>
      </c>
      <c r="J29" s="43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43">
        <f>_xlfn.XLOOKUP(TB_Vendas[[#This Row],[Vendedor]],Vendedores!$A$5:$A$9,Vendedores!$D$5:$D$9)</f>
        <v>0.2</v>
      </c>
      <c r="L29" s="43">
        <f>IF(TB_Vendas[[#This Row],[Desconto 
(Diretão)]]&lt;=TB_Vendas[[#This Row],[Desconto 
(Vendedor)]],TB_Vendas[[#This Row],[Desconto 
(Diretão)]],TB_Vendas[[#This Row],[Desconto 
(Vendedor)]])</f>
        <v>0.1</v>
      </c>
      <c r="M29" s="2">
        <f>TB_Vendas[[#This Row],[Preço Unitário]]*TB_Vendas[[#This Row],[Qtd]]</f>
        <v>65.900000000000006</v>
      </c>
      <c r="N29" s="1" t="s">
        <v>117</v>
      </c>
    </row>
    <row r="30" spans="1:14">
      <c r="A30" s="4">
        <f>MONTH(TB_Vendas[[#This Row],[Data]])</f>
        <v>3</v>
      </c>
      <c r="B30" s="4" t="str">
        <f>PROPER(TEXT(DATE(,TB_Vendas[[#This Row],[Nº]],1),"Mmm"))</f>
        <v>Mar</v>
      </c>
      <c r="C30" s="3">
        <v>45004</v>
      </c>
      <c r="D30" s="4" t="s">
        <v>95</v>
      </c>
      <c r="E30" s="4" t="str">
        <f>_xlfn.XLOOKUP(TB_Vendas[[#This Row],[Código]],TB_Produtos[Código],TB_Produtos[Categoria])</f>
        <v>Vestuário</v>
      </c>
      <c r="F30" s="1">
        <v>5</v>
      </c>
      <c r="G30" s="7">
        <f>VLOOKUP(TB_Vendas[[#This Row],[Código]],Produtos!$B$6:$G$66,6,0)</f>
        <v>32.9</v>
      </c>
      <c r="H30" s="1">
        <f>_xlfn.XMATCH(TB_Vendas[[#This Row],[Categoria]],Desc_Categorias,0)</f>
        <v>3</v>
      </c>
      <c r="I30" s="43">
        <f>VLOOKUP(TB_Vendas[[#This Row],[Qtd]],Desc_TabelaToda,TB_Vendas[[#This Row],[Indice]],TRUE)</f>
        <v>0.25</v>
      </c>
      <c r="J30" s="43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43">
        <f>_xlfn.XLOOKUP(TB_Vendas[[#This Row],[Vendedor]],Vendedores!$A$5:$A$9,Vendedores!$D$5:$D$9)</f>
        <v>0.15</v>
      </c>
      <c r="L30" s="43">
        <f>IF(TB_Vendas[[#This Row],[Desconto 
(Diretão)]]&lt;=TB_Vendas[[#This Row],[Desconto 
(Vendedor)]],TB_Vendas[[#This Row],[Desconto 
(Diretão)]],TB_Vendas[[#This Row],[Desconto 
(Vendedor)]])</f>
        <v>0.15</v>
      </c>
      <c r="M30" s="2">
        <f>TB_Vendas[[#This Row],[Preço Unitário]]*TB_Vendas[[#This Row],[Qtd]]</f>
        <v>164.5</v>
      </c>
      <c r="N30" s="1" t="s">
        <v>118</v>
      </c>
    </row>
    <row r="31" spans="1:14">
      <c r="A31" s="4">
        <f>MONTH(TB_Vendas[[#This Row],[Data]])</f>
        <v>3</v>
      </c>
      <c r="B31" s="4" t="str">
        <f>PROPER(TEXT(DATE(,TB_Vendas[[#This Row],[Nº]],1),"Mmm"))</f>
        <v>Mar</v>
      </c>
      <c r="C31" s="3">
        <v>45006</v>
      </c>
      <c r="D31" s="4" t="s">
        <v>110</v>
      </c>
      <c r="E31" s="4" t="str">
        <f>_xlfn.XLOOKUP(TB_Vendas[[#This Row],[Código]],TB_Produtos[Código],TB_Produtos[Categoria])</f>
        <v>Vestuário</v>
      </c>
      <c r="F31" s="1">
        <v>2</v>
      </c>
      <c r="G31" s="7">
        <f>VLOOKUP(TB_Vendas[[#This Row],[Código]],Produtos!$B$6:$G$66,6,0)</f>
        <v>180</v>
      </c>
      <c r="H31" s="1">
        <f>_xlfn.XMATCH(TB_Vendas[[#This Row],[Categoria]],Desc_Categorias,0)</f>
        <v>3</v>
      </c>
      <c r="I31" s="43">
        <f>VLOOKUP(TB_Vendas[[#This Row],[Qtd]],Desc_TabelaToda,TB_Vendas[[#This Row],[Indice]],TRUE)</f>
        <v>0.15</v>
      </c>
      <c r="J31" s="43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43">
        <f>_xlfn.XLOOKUP(TB_Vendas[[#This Row],[Vendedor]],Vendedores!$A$5:$A$9,Vendedores!$D$5:$D$9)</f>
        <v>0.15</v>
      </c>
      <c r="L31" s="43">
        <f>IF(TB_Vendas[[#This Row],[Desconto 
(Diretão)]]&lt;=TB_Vendas[[#This Row],[Desconto 
(Vendedor)]],TB_Vendas[[#This Row],[Desconto 
(Diretão)]],TB_Vendas[[#This Row],[Desconto 
(Vendedor)]])</f>
        <v>0.15</v>
      </c>
      <c r="M31" s="2">
        <f>TB_Vendas[[#This Row],[Preço Unitário]]*TB_Vendas[[#This Row],[Qtd]]</f>
        <v>360</v>
      </c>
      <c r="N31" s="1" t="s">
        <v>115</v>
      </c>
    </row>
    <row r="32" spans="1:14">
      <c r="A32" s="4">
        <f>MONTH(TB_Vendas[[#This Row],[Data]])</f>
        <v>3</v>
      </c>
      <c r="B32" s="4" t="str">
        <f>PROPER(TEXT(DATE(,TB_Vendas[[#This Row],[Nº]],1),"Mmm"))</f>
        <v>Mar</v>
      </c>
      <c r="C32" s="3">
        <v>45010</v>
      </c>
      <c r="D32" s="4" t="s">
        <v>57</v>
      </c>
      <c r="E32" s="4" t="str">
        <f>_xlfn.XLOOKUP(TB_Vendas[[#This Row],[Código]],TB_Produtos[Código],TB_Produtos[Categoria])</f>
        <v>Acessórios</v>
      </c>
      <c r="F32" s="1">
        <v>3</v>
      </c>
      <c r="G32" s="7">
        <f>VLOOKUP(TB_Vendas[[#This Row],[Código]],Produtos!$B$6:$G$66,6,0)</f>
        <v>349.9</v>
      </c>
      <c r="H32" s="1">
        <f>_xlfn.XMATCH(TB_Vendas[[#This Row],[Categoria]],Desc_Categorias,0)</f>
        <v>2</v>
      </c>
      <c r="I32" s="43">
        <f>VLOOKUP(TB_Vendas[[#This Row],[Qtd]],Desc_TabelaToda,TB_Vendas[[#This Row],[Indice]],TRUE)</f>
        <v>0.15</v>
      </c>
      <c r="J32" s="43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43">
        <f>_xlfn.XLOOKUP(TB_Vendas[[#This Row],[Vendedor]],Vendedores!$A$5:$A$9,Vendedores!$D$5:$D$9)</f>
        <v>0.2</v>
      </c>
      <c r="L32" s="43">
        <f>IF(TB_Vendas[[#This Row],[Desconto 
(Diretão)]]&lt;=TB_Vendas[[#This Row],[Desconto 
(Vendedor)]],TB_Vendas[[#This Row],[Desconto 
(Diretão)]],TB_Vendas[[#This Row],[Desconto 
(Vendedor)]])</f>
        <v>0.15</v>
      </c>
      <c r="M32" s="2">
        <f>TB_Vendas[[#This Row],[Preço Unitário]]*TB_Vendas[[#This Row],[Qtd]]</f>
        <v>1049.6999999999998</v>
      </c>
      <c r="N32" s="1" t="s">
        <v>114</v>
      </c>
    </row>
    <row r="33" spans="1:14">
      <c r="A33" s="4">
        <f>MONTH(TB_Vendas[[#This Row],[Data]])</f>
        <v>4</v>
      </c>
      <c r="B33" s="4" t="str">
        <f>PROPER(TEXT(DATE(,TB_Vendas[[#This Row],[Nº]],1),"Mmm"))</f>
        <v>Abr</v>
      </c>
      <c r="C33" s="3">
        <v>45018</v>
      </c>
      <c r="D33" s="4" t="s">
        <v>89</v>
      </c>
      <c r="E33" s="4" t="str">
        <f>_xlfn.XLOOKUP(TB_Vendas[[#This Row],[Código]],TB_Produtos[Código],TB_Produtos[Categoria])</f>
        <v>Vestuário</v>
      </c>
      <c r="F33" s="1">
        <v>1</v>
      </c>
      <c r="G33" s="7">
        <f>VLOOKUP(TB_Vendas[[#This Row],[Código]],Produtos!$B$6:$G$66,6,0)</f>
        <v>72.5</v>
      </c>
      <c r="H33" s="1">
        <f>_xlfn.XMATCH(TB_Vendas[[#This Row],[Categoria]],Desc_Categorias,0)</f>
        <v>3</v>
      </c>
      <c r="I33" s="43">
        <f>VLOOKUP(TB_Vendas[[#This Row],[Qtd]],Desc_TabelaToda,TB_Vendas[[#This Row],[Indice]],TRUE)</f>
        <v>0.1</v>
      </c>
      <c r="J33" s="43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43">
        <f>_xlfn.XLOOKUP(TB_Vendas[[#This Row],[Vendedor]],Vendedores!$A$5:$A$9,Vendedores!$D$5:$D$9)</f>
        <v>0.1</v>
      </c>
      <c r="L33" s="43">
        <f>IF(TB_Vendas[[#This Row],[Desconto 
(Diretão)]]&lt;=TB_Vendas[[#This Row],[Desconto 
(Vendedor)]],TB_Vendas[[#This Row],[Desconto 
(Diretão)]],TB_Vendas[[#This Row],[Desconto 
(Vendedor)]])</f>
        <v>0.1</v>
      </c>
      <c r="M33" s="2">
        <f>TB_Vendas[[#This Row],[Preço Unitário]]*TB_Vendas[[#This Row],[Qtd]]</f>
        <v>72.5</v>
      </c>
      <c r="N33" s="1" t="s">
        <v>116</v>
      </c>
    </row>
    <row r="34" spans="1:14">
      <c r="A34" s="4">
        <f>MONTH(TB_Vendas[[#This Row],[Data]])</f>
        <v>4</v>
      </c>
      <c r="B34" s="4" t="str">
        <f>PROPER(TEXT(DATE(,TB_Vendas[[#This Row],[Nº]],1),"Mmm"))</f>
        <v>Abr</v>
      </c>
      <c r="C34" s="3">
        <v>45020</v>
      </c>
      <c r="D34" s="4" t="s">
        <v>55</v>
      </c>
      <c r="E34" s="4" t="str">
        <f>_xlfn.XLOOKUP(TB_Vendas[[#This Row],[Código]],TB_Produtos[Código],TB_Produtos[Categoria])</f>
        <v>Vestuário</v>
      </c>
      <c r="F34" s="1">
        <v>4</v>
      </c>
      <c r="G34" s="7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43">
        <f>VLOOKUP(TB_Vendas[[#This Row],[Qtd]],Desc_TabelaToda,TB_Vendas[[#This Row],[Indice]],TRUE)</f>
        <v>0.2</v>
      </c>
      <c r="J34" s="43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43">
        <f>_xlfn.XLOOKUP(TB_Vendas[[#This Row],[Vendedor]],Vendedores!$A$5:$A$9,Vendedores!$D$5:$D$9)</f>
        <v>0.2</v>
      </c>
      <c r="L34" s="43">
        <f>IF(TB_Vendas[[#This Row],[Desconto 
(Diretão)]]&lt;=TB_Vendas[[#This Row],[Desconto 
(Vendedor)]],TB_Vendas[[#This Row],[Desconto 
(Diretão)]],TB_Vendas[[#This Row],[Desconto 
(Vendedor)]])</f>
        <v>0.2</v>
      </c>
      <c r="M34" s="2">
        <f>TB_Vendas[[#This Row],[Preço Unitário]]*TB_Vendas[[#This Row],[Qtd]]</f>
        <v>1039.5999999999999</v>
      </c>
      <c r="N34" s="1" t="s">
        <v>114</v>
      </c>
    </row>
    <row r="35" spans="1:14">
      <c r="A35" s="4">
        <f>MONTH(TB_Vendas[[#This Row],[Data]])</f>
        <v>4</v>
      </c>
      <c r="B35" s="4" t="str">
        <f>PROPER(TEXT(DATE(,TB_Vendas[[#This Row],[Nº]],1),"Mmm"))</f>
        <v>Abr</v>
      </c>
      <c r="C35" s="3">
        <v>45024</v>
      </c>
      <c r="D35" s="4" t="s">
        <v>47</v>
      </c>
      <c r="E35" s="4" t="str">
        <f>_xlfn.XLOOKUP(TB_Vendas[[#This Row],[Código]],TB_Produtos[Código],TB_Produtos[Categoria])</f>
        <v>Vestuário</v>
      </c>
      <c r="F35" s="1">
        <v>3</v>
      </c>
      <c r="G35" s="7">
        <f>VLOOKUP(TB_Vendas[[#This Row],[Código]],Produtos!$B$6:$G$66,6,0)</f>
        <v>25.9</v>
      </c>
      <c r="H35" s="1">
        <f>_xlfn.XMATCH(TB_Vendas[[#This Row],[Categoria]],Desc_Categorias,0)</f>
        <v>3</v>
      </c>
      <c r="I35" s="43">
        <f>VLOOKUP(TB_Vendas[[#This Row],[Qtd]],Desc_TabelaToda,TB_Vendas[[#This Row],[Indice]],TRUE)</f>
        <v>0.2</v>
      </c>
      <c r="J35" s="43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43">
        <f>_xlfn.XLOOKUP(TB_Vendas[[#This Row],[Vendedor]],Vendedores!$A$5:$A$9,Vendedores!$D$5:$D$9)</f>
        <v>0.15</v>
      </c>
      <c r="L35" s="43">
        <f>IF(TB_Vendas[[#This Row],[Desconto 
(Diretão)]]&lt;=TB_Vendas[[#This Row],[Desconto 
(Vendedor)]],TB_Vendas[[#This Row],[Desconto 
(Diretão)]],TB_Vendas[[#This Row],[Desconto 
(Vendedor)]])</f>
        <v>0.15</v>
      </c>
      <c r="M35" s="2">
        <f>TB_Vendas[[#This Row],[Preço Unitário]]*TB_Vendas[[#This Row],[Qtd]]</f>
        <v>77.699999999999989</v>
      </c>
      <c r="N35" s="1" t="s">
        <v>115</v>
      </c>
    </row>
    <row r="36" spans="1:14">
      <c r="A36" s="4">
        <f>MONTH(TB_Vendas[[#This Row],[Data]])</f>
        <v>4</v>
      </c>
      <c r="B36" s="4" t="str">
        <f>PROPER(TEXT(DATE(,TB_Vendas[[#This Row],[Nº]],1),"Mmm"))</f>
        <v>Abr</v>
      </c>
      <c r="C36" s="3">
        <v>45027</v>
      </c>
      <c r="D36" s="4" t="s">
        <v>35</v>
      </c>
      <c r="E36" s="4" t="str">
        <f>_xlfn.XLOOKUP(TB_Vendas[[#This Row],[Código]],TB_Produtos[Código],TB_Produtos[Categoria])</f>
        <v>Acessórios</v>
      </c>
      <c r="F36" s="1">
        <v>2</v>
      </c>
      <c r="G36" s="7">
        <f>VLOOKUP(TB_Vendas[[#This Row],[Código]],Produtos!$B$6:$G$66,6,0)</f>
        <v>145</v>
      </c>
      <c r="H36" s="1">
        <f>_xlfn.XMATCH(TB_Vendas[[#This Row],[Categoria]],Desc_Categorias,0)</f>
        <v>2</v>
      </c>
      <c r="I36" s="43">
        <f>VLOOKUP(TB_Vendas[[#This Row],[Qtd]],Desc_TabelaToda,TB_Vendas[[#This Row],[Indice]],TRUE)</f>
        <v>0.05</v>
      </c>
      <c r="J36" s="43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43">
        <f>_xlfn.XLOOKUP(TB_Vendas[[#This Row],[Vendedor]],Vendedores!$A$5:$A$9,Vendedores!$D$5:$D$9)</f>
        <v>0.2</v>
      </c>
      <c r="L36" s="43">
        <f>IF(TB_Vendas[[#This Row],[Desconto 
(Diretão)]]&lt;=TB_Vendas[[#This Row],[Desconto 
(Vendedor)]],TB_Vendas[[#This Row],[Desconto 
(Diretão)]],TB_Vendas[[#This Row],[Desconto 
(Vendedor)]])</f>
        <v>0.05</v>
      </c>
      <c r="M36" s="2">
        <f>TB_Vendas[[#This Row],[Preço Unitário]]*TB_Vendas[[#This Row],[Qtd]]</f>
        <v>290</v>
      </c>
      <c r="N36" s="1" t="s">
        <v>114</v>
      </c>
    </row>
    <row r="37" spans="1:14">
      <c r="A37" s="4">
        <f>MONTH(TB_Vendas[[#This Row],[Data]])</f>
        <v>4</v>
      </c>
      <c r="B37" s="4" t="str">
        <f>PROPER(TEXT(DATE(,TB_Vendas[[#This Row],[Nº]],1),"Mmm"))</f>
        <v>Abr</v>
      </c>
      <c r="C37" s="3">
        <v>45028</v>
      </c>
      <c r="D37" s="4" t="s">
        <v>37</v>
      </c>
      <c r="E37" s="4" t="str">
        <f>_xlfn.XLOOKUP(TB_Vendas[[#This Row],[Código]],TB_Produtos[Código],TB_Produtos[Categoria])</f>
        <v>Acessórios</v>
      </c>
      <c r="F37" s="1">
        <v>1</v>
      </c>
      <c r="G37" s="7">
        <f>VLOOKUP(TB_Vendas[[#This Row],[Código]],Produtos!$B$6:$G$66,6,0)</f>
        <v>39.9</v>
      </c>
      <c r="H37" s="1">
        <f>_xlfn.XMATCH(TB_Vendas[[#This Row],[Categoria]],Desc_Categorias,0)</f>
        <v>2</v>
      </c>
      <c r="I37" s="43">
        <f>VLOOKUP(TB_Vendas[[#This Row],[Qtd]],Desc_TabelaToda,TB_Vendas[[#This Row],[Indice]],TRUE)</f>
        <v>0</v>
      </c>
      <c r="J37" s="43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43">
        <f>_xlfn.XLOOKUP(TB_Vendas[[#This Row],[Vendedor]],Vendedores!$A$5:$A$9,Vendedores!$D$5:$D$9)</f>
        <v>0.15</v>
      </c>
      <c r="L37" s="43">
        <f>IF(TB_Vendas[[#This Row],[Desconto 
(Diretão)]]&lt;=TB_Vendas[[#This Row],[Desconto 
(Vendedor)]],TB_Vendas[[#This Row],[Desconto 
(Diretão)]],TB_Vendas[[#This Row],[Desconto 
(Vendedor)]])</f>
        <v>0</v>
      </c>
      <c r="M37" s="2">
        <f>TB_Vendas[[#This Row],[Preço Unitário]]*TB_Vendas[[#This Row],[Qtd]]</f>
        <v>39.9</v>
      </c>
      <c r="N37" s="1" t="s">
        <v>115</v>
      </c>
    </row>
    <row r="38" spans="1:14">
      <c r="A38" s="4">
        <f>MONTH(TB_Vendas[[#This Row],[Data]])</f>
        <v>4</v>
      </c>
      <c r="B38" s="4" t="str">
        <f>PROPER(TEXT(DATE(,TB_Vendas[[#This Row],[Nº]],1),"Mmm"))</f>
        <v>Abr</v>
      </c>
      <c r="C38" s="3">
        <v>45029</v>
      </c>
      <c r="D38" s="4" t="s">
        <v>57</v>
      </c>
      <c r="E38" s="4" t="str">
        <f>_xlfn.XLOOKUP(TB_Vendas[[#This Row],[Código]],TB_Produtos[Código],TB_Produtos[Categoria])</f>
        <v>Acessórios</v>
      </c>
      <c r="F38" s="1">
        <v>3</v>
      </c>
      <c r="G38" s="7">
        <f>VLOOKUP(TB_Vendas[[#This Row],[Código]],Produtos!$B$6:$G$66,6,0)</f>
        <v>349.9</v>
      </c>
      <c r="H38" s="1">
        <f>_xlfn.XMATCH(TB_Vendas[[#This Row],[Categoria]],Desc_Categorias,0)</f>
        <v>2</v>
      </c>
      <c r="I38" s="43">
        <f>VLOOKUP(TB_Vendas[[#This Row],[Qtd]],Desc_TabelaToda,TB_Vendas[[#This Row],[Indice]],TRUE)</f>
        <v>0.15</v>
      </c>
      <c r="J38" s="43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43">
        <f>_xlfn.XLOOKUP(TB_Vendas[[#This Row],[Vendedor]],Vendedores!$A$5:$A$9,Vendedores!$D$5:$D$9)</f>
        <v>0.2</v>
      </c>
      <c r="L38" s="43">
        <f>IF(TB_Vendas[[#This Row],[Desconto 
(Diretão)]]&lt;=TB_Vendas[[#This Row],[Desconto 
(Vendedor)]],TB_Vendas[[#This Row],[Desconto 
(Diretão)]],TB_Vendas[[#This Row],[Desconto 
(Vendedor)]])</f>
        <v>0.15</v>
      </c>
      <c r="M38" s="2">
        <f>TB_Vendas[[#This Row],[Preço Unitário]]*TB_Vendas[[#This Row],[Qtd]]</f>
        <v>1049.6999999999998</v>
      </c>
      <c r="N38" s="1" t="s">
        <v>117</v>
      </c>
    </row>
    <row r="39" spans="1:14">
      <c r="A39" s="4">
        <f>MONTH(TB_Vendas[[#This Row],[Data]])</f>
        <v>4</v>
      </c>
      <c r="B39" s="4" t="str">
        <f>PROPER(TEXT(DATE(,TB_Vendas[[#This Row],[Nº]],1),"Mmm"))</f>
        <v>Abr</v>
      </c>
      <c r="C39" s="3">
        <v>45031</v>
      </c>
      <c r="D39" s="4" t="s">
        <v>106</v>
      </c>
      <c r="E39" s="4" t="str">
        <f>_xlfn.XLOOKUP(TB_Vendas[[#This Row],[Código]],TB_Produtos[Código],TB_Produtos[Categoria])</f>
        <v>Calçado</v>
      </c>
      <c r="F39" s="1">
        <v>4</v>
      </c>
      <c r="G39" s="7">
        <f>VLOOKUP(TB_Vendas[[#This Row],[Código]],Produtos!$B$6:$G$66,6,0)</f>
        <v>89.9</v>
      </c>
      <c r="H39" s="1">
        <f>_xlfn.XMATCH(TB_Vendas[[#This Row],[Categoria]],Desc_Categorias,0)</f>
        <v>4</v>
      </c>
      <c r="I39" s="43">
        <f>VLOOKUP(TB_Vendas[[#This Row],[Qtd]],Desc_TabelaToda,TB_Vendas[[#This Row],[Indice]],TRUE)</f>
        <v>0.15</v>
      </c>
      <c r="J39" s="43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43">
        <f>_xlfn.XLOOKUP(TB_Vendas[[#This Row],[Vendedor]],Vendedores!$A$5:$A$9,Vendedores!$D$5:$D$9)</f>
        <v>0.2</v>
      </c>
      <c r="L39" s="43">
        <f>IF(TB_Vendas[[#This Row],[Desconto 
(Diretão)]]&lt;=TB_Vendas[[#This Row],[Desconto 
(Vendedor)]],TB_Vendas[[#This Row],[Desconto 
(Diretão)]],TB_Vendas[[#This Row],[Desconto 
(Vendedor)]])</f>
        <v>0.15</v>
      </c>
      <c r="M39" s="2">
        <f>TB_Vendas[[#This Row],[Preço Unitário]]*TB_Vendas[[#This Row],[Qtd]]</f>
        <v>359.6</v>
      </c>
      <c r="N39" s="1" t="s">
        <v>114</v>
      </c>
    </row>
    <row r="40" spans="1:14">
      <c r="A40" s="4">
        <f>MONTH(TB_Vendas[[#This Row],[Data]])</f>
        <v>4</v>
      </c>
      <c r="B40" s="4" t="str">
        <f>PROPER(TEXT(DATE(,TB_Vendas[[#This Row],[Nº]],1),"Mmm"))</f>
        <v>Abr</v>
      </c>
      <c r="C40" s="3">
        <v>45038</v>
      </c>
      <c r="D40" s="4" t="s">
        <v>103</v>
      </c>
      <c r="E40" s="4" t="str">
        <f>_xlfn.XLOOKUP(TB_Vendas[[#This Row],[Código]],TB_Produtos[Código],TB_Produtos[Categoria])</f>
        <v>Calçado</v>
      </c>
      <c r="F40" s="1">
        <v>2</v>
      </c>
      <c r="G40" s="7">
        <f>VLOOKUP(TB_Vendas[[#This Row],[Código]],Produtos!$B$6:$G$66,6,0)</f>
        <v>89.9</v>
      </c>
      <c r="H40" s="1">
        <f>_xlfn.XMATCH(TB_Vendas[[#This Row],[Categoria]],Desc_Categorias,0)</f>
        <v>4</v>
      </c>
      <c r="I40" s="43">
        <f>VLOOKUP(TB_Vendas[[#This Row],[Qtd]],Desc_TabelaToda,TB_Vendas[[#This Row],[Indice]],TRUE)</f>
        <v>0.1</v>
      </c>
      <c r="J40" s="43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43">
        <f>_xlfn.XLOOKUP(TB_Vendas[[#This Row],[Vendedor]],Vendedores!$A$5:$A$9,Vendedores!$D$5:$D$9)</f>
        <v>0.2</v>
      </c>
      <c r="L40" s="43">
        <f>IF(TB_Vendas[[#This Row],[Desconto 
(Diretão)]]&lt;=TB_Vendas[[#This Row],[Desconto 
(Vendedor)]],TB_Vendas[[#This Row],[Desconto 
(Diretão)]],TB_Vendas[[#This Row],[Desconto 
(Vendedor)]])</f>
        <v>0.1</v>
      </c>
      <c r="M40" s="2">
        <f>TB_Vendas[[#This Row],[Preço Unitário]]*TB_Vendas[[#This Row],[Qtd]]</f>
        <v>179.8</v>
      </c>
      <c r="N40" s="1" t="s">
        <v>117</v>
      </c>
    </row>
    <row r="41" spans="1:14">
      <c r="A41" s="4">
        <f>MONTH(TB_Vendas[[#This Row],[Data]])</f>
        <v>4</v>
      </c>
      <c r="B41" s="4" t="str">
        <f>PROPER(TEXT(DATE(,TB_Vendas[[#This Row],[Nº]],1),"Mmm"))</f>
        <v>Abr</v>
      </c>
      <c r="C41" s="3">
        <v>45039</v>
      </c>
      <c r="D41" s="4" t="s">
        <v>33</v>
      </c>
      <c r="E41" s="4" t="str">
        <f>_xlfn.XLOOKUP(TB_Vendas[[#This Row],[Código]],TB_Produtos[Código],TB_Produtos[Categoria])</f>
        <v>Vestuário</v>
      </c>
      <c r="F41" s="1">
        <v>3</v>
      </c>
      <c r="G41" s="7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43">
        <f>VLOOKUP(TB_Vendas[[#This Row],[Qtd]],Desc_TabelaToda,TB_Vendas[[#This Row],[Indice]],TRUE)</f>
        <v>0.2</v>
      </c>
      <c r="J41" s="43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43">
        <f>_xlfn.XLOOKUP(TB_Vendas[[#This Row],[Vendedor]],Vendedores!$A$5:$A$9,Vendedores!$D$5:$D$9)</f>
        <v>0.2</v>
      </c>
      <c r="L41" s="43">
        <f>IF(TB_Vendas[[#This Row],[Desconto 
(Diretão)]]&lt;=TB_Vendas[[#This Row],[Desconto 
(Vendedor)]],TB_Vendas[[#This Row],[Desconto 
(Diretão)]],TB_Vendas[[#This Row],[Desconto 
(Vendedor)]])</f>
        <v>0.2</v>
      </c>
      <c r="M41" s="2">
        <f>TB_Vendas[[#This Row],[Preço Unitário]]*TB_Vendas[[#This Row],[Qtd]]</f>
        <v>209.70000000000002</v>
      </c>
      <c r="N41" s="1" t="s">
        <v>114</v>
      </c>
    </row>
    <row r="42" spans="1:14">
      <c r="A42" s="4">
        <f>MONTH(TB_Vendas[[#This Row],[Data]])</f>
        <v>4</v>
      </c>
      <c r="B42" s="4" t="str">
        <f>PROPER(TEXT(DATE(,TB_Vendas[[#This Row],[Nº]],1),"Mmm"))</f>
        <v>Abr</v>
      </c>
      <c r="C42" s="3">
        <v>45042</v>
      </c>
      <c r="D42" s="4" t="s">
        <v>35</v>
      </c>
      <c r="E42" s="4" t="str">
        <f>_xlfn.XLOOKUP(TB_Vendas[[#This Row],[Código]],TB_Produtos[Código],TB_Produtos[Categoria])</f>
        <v>Acessórios</v>
      </c>
      <c r="F42" s="1">
        <v>1</v>
      </c>
      <c r="G42" s="7">
        <f>VLOOKUP(TB_Vendas[[#This Row],[Código]],Produtos!$B$6:$G$66,6,0)</f>
        <v>145</v>
      </c>
      <c r="H42" s="1">
        <f>_xlfn.XMATCH(TB_Vendas[[#This Row],[Categoria]],Desc_Categorias,0)</f>
        <v>2</v>
      </c>
      <c r="I42" s="43">
        <f>VLOOKUP(TB_Vendas[[#This Row],[Qtd]],Desc_TabelaToda,TB_Vendas[[#This Row],[Indice]],TRUE)</f>
        <v>0</v>
      </c>
      <c r="J42" s="43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43">
        <f>_xlfn.XLOOKUP(TB_Vendas[[#This Row],[Vendedor]],Vendedores!$A$5:$A$9,Vendedores!$D$5:$D$9)</f>
        <v>0.15</v>
      </c>
      <c r="L42" s="43">
        <f>IF(TB_Vendas[[#This Row],[Desconto 
(Diretão)]]&lt;=TB_Vendas[[#This Row],[Desconto 
(Vendedor)]],TB_Vendas[[#This Row],[Desconto 
(Diretão)]],TB_Vendas[[#This Row],[Desconto 
(Vendedor)]])</f>
        <v>0</v>
      </c>
      <c r="M42" s="2">
        <f>TB_Vendas[[#This Row],[Preço Unitário]]*TB_Vendas[[#This Row],[Qtd]]</f>
        <v>145</v>
      </c>
      <c r="N42" s="1" t="s">
        <v>118</v>
      </c>
    </row>
    <row r="43" spans="1:14">
      <c r="A43" s="4">
        <f>MONTH(TB_Vendas[[#This Row],[Data]])</f>
        <v>4</v>
      </c>
      <c r="B43" s="4" t="str">
        <f>PROPER(TEXT(DATE(,TB_Vendas[[#This Row],[Nº]],1),"Mmm"))</f>
        <v>Abr</v>
      </c>
      <c r="C43" s="3">
        <v>45043</v>
      </c>
      <c r="D43" s="4" t="s">
        <v>42</v>
      </c>
      <c r="E43" s="4" t="str">
        <f>_xlfn.XLOOKUP(TB_Vendas[[#This Row],[Código]],TB_Produtos[Código],TB_Produtos[Categoria])</f>
        <v>Vestuário</v>
      </c>
      <c r="F43" s="1">
        <v>4</v>
      </c>
      <c r="G43" s="7">
        <f>VLOOKUP(TB_Vendas[[#This Row],[Código]],Produtos!$B$6:$G$66,6,0)</f>
        <v>46.9</v>
      </c>
      <c r="H43" s="1">
        <f>_xlfn.XMATCH(TB_Vendas[[#This Row],[Categoria]],Desc_Categorias,0)</f>
        <v>3</v>
      </c>
      <c r="I43" s="43">
        <f>VLOOKUP(TB_Vendas[[#This Row],[Qtd]],Desc_TabelaToda,TB_Vendas[[#This Row],[Indice]],TRUE)</f>
        <v>0.2</v>
      </c>
      <c r="J43" s="43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43">
        <f>_xlfn.XLOOKUP(TB_Vendas[[#This Row],[Vendedor]],Vendedores!$A$5:$A$9,Vendedores!$D$5:$D$9)</f>
        <v>0.2</v>
      </c>
      <c r="L43" s="43">
        <f>IF(TB_Vendas[[#This Row],[Desconto 
(Diretão)]]&lt;=TB_Vendas[[#This Row],[Desconto 
(Vendedor)]],TB_Vendas[[#This Row],[Desconto 
(Diretão)]],TB_Vendas[[#This Row],[Desconto 
(Vendedor)]])</f>
        <v>0.2</v>
      </c>
      <c r="M43" s="2">
        <f>TB_Vendas[[#This Row],[Preço Unitário]]*TB_Vendas[[#This Row],[Qtd]]</f>
        <v>187.6</v>
      </c>
      <c r="N43" s="1" t="s">
        <v>114</v>
      </c>
    </row>
    <row r="44" spans="1:14">
      <c r="A44" s="4">
        <f>MONTH(TB_Vendas[[#This Row],[Data]])</f>
        <v>5</v>
      </c>
      <c r="B44" s="4" t="str">
        <f>PROPER(TEXT(DATE(,TB_Vendas[[#This Row],[Nº]],1),"Mmm"))</f>
        <v>Mai</v>
      </c>
      <c r="C44" s="3">
        <v>45054</v>
      </c>
      <c r="D44" s="4" t="s">
        <v>87</v>
      </c>
      <c r="E44" s="4" t="str">
        <f>_xlfn.XLOOKUP(TB_Vendas[[#This Row],[Código]],TB_Produtos[Código],TB_Produtos[Categoria])</f>
        <v>Vestuário</v>
      </c>
      <c r="F44" s="1">
        <v>2</v>
      </c>
      <c r="G44" s="7">
        <f>VLOOKUP(TB_Vendas[[#This Row],[Código]],Produtos!$B$6:$G$66,6,0)</f>
        <v>72.5</v>
      </c>
      <c r="H44" s="1">
        <f>_xlfn.XMATCH(TB_Vendas[[#This Row],[Categoria]],Desc_Categorias,0)</f>
        <v>3</v>
      </c>
      <c r="I44" s="43">
        <f>VLOOKUP(TB_Vendas[[#This Row],[Qtd]],Desc_TabelaToda,TB_Vendas[[#This Row],[Indice]],TRUE)</f>
        <v>0.15</v>
      </c>
      <c r="J44" s="43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43">
        <f>_xlfn.XLOOKUP(TB_Vendas[[#This Row],[Vendedor]],Vendedores!$A$5:$A$9,Vendedores!$D$5:$D$9)</f>
        <v>0.15</v>
      </c>
      <c r="L44" s="43">
        <f>IF(TB_Vendas[[#This Row],[Desconto 
(Diretão)]]&lt;=TB_Vendas[[#This Row],[Desconto 
(Vendedor)]],TB_Vendas[[#This Row],[Desconto 
(Diretão)]],TB_Vendas[[#This Row],[Desconto 
(Vendedor)]])</f>
        <v>0.15</v>
      </c>
      <c r="M44" s="2">
        <f>TB_Vendas[[#This Row],[Preço Unitário]]*TB_Vendas[[#This Row],[Qtd]]</f>
        <v>145</v>
      </c>
      <c r="N44" s="1" t="s">
        <v>118</v>
      </c>
    </row>
    <row r="45" spans="1:14">
      <c r="A45" s="4">
        <f>MONTH(TB_Vendas[[#This Row],[Data]])</f>
        <v>5</v>
      </c>
      <c r="B45" s="4" t="str">
        <f>PROPER(TEXT(DATE(,TB_Vendas[[#This Row],[Nº]],1),"Mmm"))</f>
        <v>Mai</v>
      </c>
      <c r="C45" s="3">
        <v>45055</v>
      </c>
      <c r="D45" s="4" t="s">
        <v>68</v>
      </c>
      <c r="E45" s="4" t="str">
        <f>_xlfn.XLOOKUP(TB_Vendas[[#This Row],[Código]],TB_Produtos[Código],TB_Produtos[Categoria])</f>
        <v>Vestuário</v>
      </c>
      <c r="F45" s="1">
        <v>3</v>
      </c>
      <c r="G45" s="7">
        <f>VLOOKUP(TB_Vendas[[#This Row],[Código]],Produtos!$B$6:$G$66,6,0)</f>
        <v>140</v>
      </c>
      <c r="H45" s="1">
        <f>_xlfn.XMATCH(TB_Vendas[[#This Row],[Categoria]],Desc_Categorias,0)</f>
        <v>3</v>
      </c>
      <c r="I45" s="43">
        <f>VLOOKUP(TB_Vendas[[#This Row],[Qtd]],Desc_TabelaToda,TB_Vendas[[#This Row],[Indice]],TRUE)</f>
        <v>0.2</v>
      </c>
      <c r="J45" s="43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43">
        <f>_xlfn.XLOOKUP(TB_Vendas[[#This Row],[Vendedor]],Vendedores!$A$5:$A$9,Vendedores!$D$5:$D$9)</f>
        <v>0.2</v>
      </c>
      <c r="L45" s="43">
        <f>IF(TB_Vendas[[#This Row],[Desconto 
(Diretão)]]&lt;=TB_Vendas[[#This Row],[Desconto 
(Vendedor)]],TB_Vendas[[#This Row],[Desconto 
(Diretão)]],TB_Vendas[[#This Row],[Desconto 
(Vendedor)]])</f>
        <v>0.2</v>
      </c>
      <c r="M45" s="2">
        <f>TB_Vendas[[#This Row],[Preço Unitário]]*TB_Vendas[[#This Row],[Qtd]]</f>
        <v>420</v>
      </c>
      <c r="N45" s="1" t="s">
        <v>117</v>
      </c>
    </row>
    <row r="46" spans="1:14">
      <c r="A46" s="4">
        <f>MONTH(TB_Vendas[[#This Row],[Data]])</f>
        <v>5</v>
      </c>
      <c r="B46" s="4" t="str">
        <f>PROPER(TEXT(DATE(,TB_Vendas[[#This Row],[Nº]],1),"Mmm"))</f>
        <v>Mai</v>
      </c>
      <c r="C46" s="3">
        <v>45056</v>
      </c>
      <c r="D46" s="4" t="s">
        <v>66</v>
      </c>
      <c r="E46" s="4" t="str">
        <f>_xlfn.XLOOKUP(TB_Vendas[[#This Row],[Código]],TB_Produtos[Código],TB_Produtos[Categoria])</f>
        <v>Vestuário</v>
      </c>
      <c r="F46" s="1">
        <v>1</v>
      </c>
      <c r="G46" s="7">
        <f>VLOOKUP(TB_Vendas[[#This Row],[Código]],Produtos!$B$6:$G$66,6,0)</f>
        <v>91.4</v>
      </c>
      <c r="H46" s="1">
        <f>_xlfn.XMATCH(TB_Vendas[[#This Row],[Categoria]],Desc_Categorias,0)</f>
        <v>3</v>
      </c>
      <c r="I46" s="43">
        <f>VLOOKUP(TB_Vendas[[#This Row],[Qtd]],Desc_TabelaToda,TB_Vendas[[#This Row],[Indice]],TRUE)</f>
        <v>0.1</v>
      </c>
      <c r="J46" s="43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43">
        <f>_xlfn.XLOOKUP(TB_Vendas[[#This Row],[Vendedor]],Vendedores!$A$5:$A$9,Vendedores!$D$5:$D$9)</f>
        <v>0.15</v>
      </c>
      <c r="L46" s="43">
        <f>IF(TB_Vendas[[#This Row],[Desconto 
(Diretão)]]&lt;=TB_Vendas[[#This Row],[Desconto 
(Vendedor)]],TB_Vendas[[#This Row],[Desconto 
(Diretão)]],TB_Vendas[[#This Row],[Desconto 
(Vendedor)]])</f>
        <v>0.1</v>
      </c>
      <c r="M46" s="2">
        <f>TB_Vendas[[#This Row],[Preço Unitário]]*TB_Vendas[[#This Row],[Qtd]]</f>
        <v>91.4</v>
      </c>
      <c r="N46" s="1" t="s">
        <v>115</v>
      </c>
    </row>
    <row r="47" spans="1:14">
      <c r="A47" s="4">
        <f>MONTH(TB_Vendas[[#This Row],[Data]])</f>
        <v>5</v>
      </c>
      <c r="B47" s="4" t="str">
        <f>PROPER(TEXT(DATE(,TB_Vendas[[#This Row],[Nº]],1),"Mmm"))</f>
        <v>Mai</v>
      </c>
      <c r="C47" s="3">
        <v>45057</v>
      </c>
      <c r="D47" s="4" t="s">
        <v>57</v>
      </c>
      <c r="E47" s="4" t="str">
        <f>_xlfn.XLOOKUP(TB_Vendas[[#This Row],[Código]],TB_Produtos[Código],TB_Produtos[Categoria])</f>
        <v>Acessórios</v>
      </c>
      <c r="F47" s="1">
        <v>2</v>
      </c>
      <c r="G47" s="7">
        <f>VLOOKUP(TB_Vendas[[#This Row],[Código]],Produtos!$B$6:$G$66,6,0)</f>
        <v>349.9</v>
      </c>
      <c r="H47" s="1">
        <f>_xlfn.XMATCH(TB_Vendas[[#This Row],[Categoria]],Desc_Categorias,0)</f>
        <v>2</v>
      </c>
      <c r="I47" s="43">
        <f>VLOOKUP(TB_Vendas[[#This Row],[Qtd]],Desc_TabelaToda,TB_Vendas[[#This Row],[Indice]],TRUE)</f>
        <v>0.05</v>
      </c>
      <c r="J47" s="43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43">
        <f>_xlfn.XLOOKUP(TB_Vendas[[#This Row],[Vendedor]],Vendedores!$A$5:$A$9,Vendedores!$D$5:$D$9)</f>
        <v>0.2</v>
      </c>
      <c r="L47" s="43">
        <f>IF(TB_Vendas[[#This Row],[Desconto 
(Diretão)]]&lt;=TB_Vendas[[#This Row],[Desconto 
(Vendedor)]],TB_Vendas[[#This Row],[Desconto 
(Diretão)]],TB_Vendas[[#This Row],[Desconto 
(Vendedor)]])</f>
        <v>0.05</v>
      </c>
      <c r="M47" s="2">
        <f>TB_Vendas[[#This Row],[Preço Unitário]]*TB_Vendas[[#This Row],[Qtd]]</f>
        <v>699.8</v>
      </c>
      <c r="N47" s="1" t="s">
        <v>117</v>
      </c>
    </row>
    <row r="48" spans="1:14">
      <c r="A48" s="4">
        <f>MONTH(TB_Vendas[[#This Row],[Data]])</f>
        <v>5</v>
      </c>
      <c r="B48" s="4" t="str">
        <f>PROPER(TEXT(DATE(,TB_Vendas[[#This Row],[Nº]],1),"Mmm"))</f>
        <v>Mai</v>
      </c>
      <c r="C48" s="3">
        <v>45058</v>
      </c>
      <c r="D48" s="4" t="s">
        <v>32</v>
      </c>
      <c r="E48" s="4" t="str">
        <f>_xlfn.XLOOKUP(TB_Vendas[[#This Row],[Código]],TB_Produtos[Código],TB_Produtos[Categoria])</f>
        <v>Vestuário</v>
      </c>
      <c r="F48" s="1">
        <v>3</v>
      </c>
      <c r="G48" s="7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43">
        <f>VLOOKUP(TB_Vendas[[#This Row],[Qtd]],Desc_TabelaToda,TB_Vendas[[#This Row],[Indice]],TRUE)</f>
        <v>0.2</v>
      </c>
      <c r="J48" s="43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43">
        <f>_xlfn.XLOOKUP(TB_Vendas[[#This Row],[Vendedor]],Vendedores!$A$5:$A$9,Vendedores!$D$5:$D$9)</f>
        <v>0.15</v>
      </c>
      <c r="L48" s="43">
        <f>IF(TB_Vendas[[#This Row],[Desconto 
(Diretão)]]&lt;=TB_Vendas[[#This Row],[Desconto 
(Vendedor)]],TB_Vendas[[#This Row],[Desconto 
(Diretão)]],TB_Vendas[[#This Row],[Desconto 
(Vendedor)]])</f>
        <v>0.15</v>
      </c>
      <c r="M48" s="2">
        <f>TB_Vendas[[#This Row],[Preço Unitário]]*TB_Vendas[[#This Row],[Qtd]]</f>
        <v>197.70000000000002</v>
      </c>
      <c r="N48" s="1" t="s">
        <v>115</v>
      </c>
    </row>
    <row r="49" spans="1:14">
      <c r="A49" s="4">
        <f>MONTH(TB_Vendas[[#This Row],[Data]])</f>
        <v>5</v>
      </c>
      <c r="B49" s="4" t="str">
        <f>PROPER(TEXT(DATE(,TB_Vendas[[#This Row],[Nº]],1),"Mmm"))</f>
        <v>Mai</v>
      </c>
      <c r="C49" s="3">
        <v>45061</v>
      </c>
      <c r="D49" s="4" t="s">
        <v>66</v>
      </c>
      <c r="E49" s="4" t="str">
        <f>_xlfn.XLOOKUP(TB_Vendas[[#This Row],[Código]],TB_Produtos[Código],TB_Produtos[Categoria])</f>
        <v>Vestuário</v>
      </c>
      <c r="F49" s="1">
        <v>2</v>
      </c>
      <c r="G49" s="7">
        <f>VLOOKUP(TB_Vendas[[#This Row],[Código]],Produtos!$B$6:$G$66,6,0)</f>
        <v>91.4</v>
      </c>
      <c r="H49" s="1">
        <f>_xlfn.XMATCH(TB_Vendas[[#This Row],[Categoria]],Desc_Categorias,0)</f>
        <v>3</v>
      </c>
      <c r="I49" s="43">
        <f>VLOOKUP(TB_Vendas[[#This Row],[Qtd]],Desc_TabelaToda,TB_Vendas[[#This Row],[Indice]],TRUE)</f>
        <v>0.15</v>
      </c>
      <c r="J49" s="43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43">
        <f>_xlfn.XLOOKUP(TB_Vendas[[#This Row],[Vendedor]],Vendedores!$A$5:$A$9,Vendedores!$D$5:$D$9)</f>
        <v>0.2</v>
      </c>
      <c r="L49" s="43">
        <f>IF(TB_Vendas[[#This Row],[Desconto 
(Diretão)]]&lt;=TB_Vendas[[#This Row],[Desconto 
(Vendedor)]],TB_Vendas[[#This Row],[Desconto 
(Diretão)]],TB_Vendas[[#This Row],[Desconto 
(Vendedor)]])</f>
        <v>0.15</v>
      </c>
      <c r="M49" s="2">
        <f>TB_Vendas[[#This Row],[Preço Unitário]]*TB_Vendas[[#This Row],[Qtd]]</f>
        <v>182.8</v>
      </c>
      <c r="N49" s="1" t="s">
        <v>114</v>
      </c>
    </row>
    <row r="50" spans="1:14">
      <c r="A50" s="4">
        <f>MONTH(TB_Vendas[[#This Row],[Data]])</f>
        <v>5</v>
      </c>
      <c r="B50" s="4" t="str">
        <f>PROPER(TEXT(DATE(,TB_Vendas[[#This Row],[Nº]],1),"Mmm"))</f>
        <v>Mai</v>
      </c>
      <c r="C50" s="3">
        <v>45064</v>
      </c>
      <c r="D50" s="4" t="s">
        <v>36</v>
      </c>
      <c r="E50" s="4" t="str">
        <f>_xlfn.XLOOKUP(TB_Vendas[[#This Row],[Código]],TB_Produtos[Código],TB_Produtos[Categoria])</f>
        <v>Acessórios</v>
      </c>
      <c r="F50" s="1">
        <v>4</v>
      </c>
      <c r="G50" s="7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43">
        <f>VLOOKUP(TB_Vendas[[#This Row],[Qtd]],Desc_TabelaToda,TB_Vendas[[#This Row],[Indice]],TRUE)</f>
        <v>0.15</v>
      </c>
      <c r="J50" s="43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43">
        <f>_xlfn.XLOOKUP(TB_Vendas[[#This Row],[Vendedor]],Vendedores!$A$5:$A$9,Vendedores!$D$5:$D$9)</f>
        <v>0.15</v>
      </c>
      <c r="L50" s="43">
        <f>IF(TB_Vendas[[#This Row],[Desconto 
(Diretão)]]&lt;=TB_Vendas[[#This Row],[Desconto 
(Vendedor)]],TB_Vendas[[#This Row],[Desconto 
(Diretão)]],TB_Vendas[[#This Row],[Desconto 
(Vendedor)]])</f>
        <v>0.15</v>
      </c>
      <c r="M50" s="2">
        <f>TB_Vendas[[#This Row],[Preço Unitário]]*TB_Vendas[[#This Row],[Qtd]]</f>
        <v>1039.5999999999999</v>
      </c>
      <c r="N50" s="1" t="s">
        <v>115</v>
      </c>
    </row>
    <row r="51" spans="1:14">
      <c r="A51" s="4">
        <f>MONTH(TB_Vendas[[#This Row],[Data]])</f>
        <v>6</v>
      </c>
      <c r="B51" s="4" t="str">
        <f>PROPER(TEXT(DATE(,TB_Vendas[[#This Row],[Nº]],1),"Mmm"))</f>
        <v>Jun</v>
      </c>
      <c r="C51" s="3">
        <v>45084</v>
      </c>
      <c r="D51" s="4" t="s">
        <v>35</v>
      </c>
      <c r="E51" s="4" t="str">
        <f>_xlfn.XLOOKUP(TB_Vendas[[#This Row],[Código]],TB_Produtos[Código],TB_Produtos[Categoria])</f>
        <v>Acessórios</v>
      </c>
      <c r="F51" s="1">
        <v>3</v>
      </c>
      <c r="G51" s="7">
        <f>VLOOKUP(TB_Vendas[[#This Row],[Código]],Produtos!$B$6:$G$66,6,0)</f>
        <v>145</v>
      </c>
      <c r="H51" s="1">
        <f>_xlfn.XMATCH(TB_Vendas[[#This Row],[Categoria]],Desc_Categorias,0)</f>
        <v>2</v>
      </c>
      <c r="I51" s="43">
        <f>VLOOKUP(TB_Vendas[[#This Row],[Qtd]],Desc_TabelaToda,TB_Vendas[[#This Row],[Indice]],TRUE)</f>
        <v>0.15</v>
      </c>
      <c r="J51" s="43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43">
        <f>_xlfn.XLOOKUP(TB_Vendas[[#This Row],[Vendedor]],Vendedores!$A$5:$A$9,Vendedores!$D$5:$D$9)</f>
        <v>0.2</v>
      </c>
      <c r="L51" s="43">
        <f>IF(TB_Vendas[[#This Row],[Desconto 
(Diretão)]]&lt;=TB_Vendas[[#This Row],[Desconto 
(Vendedor)]],TB_Vendas[[#This Row],[Desconto 
(Diretão)]],TB_Vendas[[#This Row],[Desconto 
(Vendedor)]])</f>
        <v>0.15</v>
      </c>
      <c r="M51" s="2">
        <f>TB_Vendas[[#This Row],[Preço Unitário]]*TB_Vendas[[#This Row],[Qtd]]</f>
        <v>435</v>
      </c>
      <c r="N51" s="1" t="s">
        <v>114</v>
      </c>
    </row>
    <row r="52" spans="1:14">
      <c r="A52" s="4">
        <f>MONTH(TB_Vendas[[#This Row],[Data]])</f>
        <v>6</v>
      </c>
      <c r="B52" s="4" t="str">
        <f>PROPER(TEXT(DATE(,TB_Vendas[[#This Row],[Nº]],1),"Mmm"))</f>
        <v>Jun</v>
      </c>
      <c r="C52" s="3">
        <v>45084</v>
      </c>
      <c r="D52" s="4" t="s">
        <v>69</v>
      </c>
      <c r="E52" s="4" t="str">
        <f>_xlfn.XLOOKUP(TB_Vendas[[#This Row],[Código]],TB_Produtos[Código],TB_Produtos[Categoria])</f>
        <v>Vestuário</v>
      </c>
      <c r="F52" s="1">
        <v>2</v>
      </c>
      <c r="G52" s="7">
        <f>VLOOKUP(TB_Vendas[[#This Row],[Código]],Produtos!$B$6:$G$66,6,0)</f>
        <v>142.9</v>
      </c>
      <c r="H52" s="1">
        <f>_xlfn.XMATCH(TB_Vendas[[#This Row],[Categoria]],Desc_Categorias,0)</f>
        <v>3</v>
      </c>
      <c r="I52" s="43">
        <f>VLOOKUP(TB_Vendas[[#This Row],[Qtd]],Desc_TabelaToda,TB_Vendas[[#This Row],[Indice]],TRUE)</f>
        <v>0.15</v>
      </c>
      <c r="J52" s="43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43">
        <f>_xlfn.XLOOKUP(TB_Vendas[[#This Row],[Vendedor]],Vendedores!$A$5:$A$9,Vendedores!$D$5:$D$9)</f>
        <v>0.1</v>
      </c>
      <c r="L52" s="43">
        <f>IF(TB_Vendas[[#This Row],[Desconto 
(Diretão)]]&lt;=TB_Vendas[[#This Row],[Desconto 
(Vendedor)]],TB_Vendas[[#This Row],[Desconto 
(Diretão)]],TB_Vendas[[#This Row],[Desconto 
(Vendedor)]])</f>
        <v>0.1</v>
      </c>
      <c r="M52" s="2">
        <f>TB_Vendas[[#This Row],[Preço Unitário]]*TB_Vendas[[#This Row],[Qtd]]</f>
        <v>285.8</v>
      </c>
      <c r="N52" s="1" t="s">
        <v>116</v>
      </c>
    </row>
    <row r="53" spans="1:14">
      <c r="A53" s="4">
        <f>MONTH(TB_Vendas[[#This Row],[Data]])</f>
        <v>6</v>
      </c>
      <c r="B53" s="4" t="str">
        <f>PROPER(TEXT(DATE(,TB_Vendas[[#This Row],[Nº]],1),"Mmm"))</f>
        <v>Jun</v>
      </c>
      <c r="C53" s="3">
        <v>45086</v>
      </c>
      <c r="D53" s="4" t="s">
        <v>110</v>
      </c>
      <c r="E53" s="4" t="str">
        <f>_xlfn.XLOOKUP(TB_Vendas[[#This Row],[Código]],TB_Produtos[Código],TB_Produtos[Categoria])</f>
        <v>Vestuário</v>
      </c>
      <c r="F53" s="1">
        <v>2</v>
      </c>
      <c r="G53" s="7">
        <f>VLOOKUP(TB_Vendas[[#This Row],[Código]],Produtos!$B$6:$G$66,6,0)</f>
        <v>180</v>
      </c>
      <c r="H53" s="1">
        <f>_xlfn.XMATCH(TB_Vendas[[#This Row],[Categoria]],Desc_Categorias,0)</f>
        <v>3</v>
      </c>
      <c r="I53" s="43">
        <f>VLOOKUP(TB_Vendas[[#This Row],[Qtd]],Desc_TabelaToda,TB_Vendas[[#This Row],[Indice]],TRUE)</f>
        <v>0.15</v>
      </c>
      <c r="J53" s="43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43">
        <f>_xlfn.XLOOKUP(TB_Vendas[[#This Row],[Vendedor]],Vendedores!$A$5:$A$9,Vendedores!$D$5:$D$9)</f>
        <v>0.2</v>
      </c>
      <c r="L53" s="43">
        <f>IF(TB_Vendas[[#This Row],[Desconto 
(Diretão)]]&lt;=TB_Vendas[[#This Row],[Desconto 
(Vendedor)]],TB_Vendas[[#This Row],[Desconto 
(Diretão)]],TB_Vendas[[#This Row],[Desconto 
(Vendedor)]])</f>
        <v>0.15</v>
      </c>
      <c r="M53" s="2">
        <f>TB_Vendas[[#This Row],[Preço Unitário]]*TB_Vendas[[#This Row],[Qtd]]</f>
        <v>360</v>
      </c>
      <c r="N53" s="1" t="s">
        <v>114</v>
      </c>
    </row>
    <row r="54" spans="1:14">
      <c r="A54" s="4">
        <f>MONTH(TB_Vendas[[#This Row],[Data]])</f>
        <v>6</v>
      </c>
      <c r="B54" s="4" t="str">
        <f>PROPER(TEXT(DATE(,TB_Vendas[[#This Row],[Nº]],1),"Mmm"))</f>
        <v>Jun</v>
      </c>
      <c r="C54" s="3">
        <v>45086</v>
      </c>
      <c r="D54" s="4" t="s">
        <v>46</v>
      </c>
      <c r="E54" s="4" t="str">
        <f>_xlfn.XLOOKUP(TB_Vendas[[#This Row],[Código]],TB_Produtos[Código],TB_Produtos[Categoria])</f>
        <v>Vestuário</v>
      </c>
      <c r="F54" s="1">
        <v>2</v>
      </c>
      <c r="G54" s="7">
        <f>VLOOKUP(TB_Vendas[[#This Row],[Código]],Produtos!$B$6:$G$66,6,0)</f>
        <v>42.5</v>
      </c>
      <c r="H54" s="1">
        <f>_xlfn.XMATCH(TB_Vendas[[#This Row],[Categoria]],Desc_Categorias,0)</f>
        <v>3</v>
      </c>
      <c r="I54" s="43">
        <f>VLOOKUP(TB_Vendas[[#This Row],[Qtd]],Desc_TabelaToda,TB_Vendas[[#This Row],[Indice]],TRUE)</f>
        <v>0.15</v>
      </c>
      <c r="J54" s="43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43">
        <f>_xlfn.XLOOKUP(TB_Vendas[[#This Row],[Vendedor]],Vendedores!$A$5:$A$9,Vendedores!$D$5:$D$9)</f>
        <v>0.1</v>
      </c>
      <c r="L54" s="43">
        <f>IF(TB_Vendas[[#This Row],[Desconto 
(Diretão)]]&lt;=TB_Vendas[[#This Row],[Desconto 
(Vendedor)]],TB_Vendas[[#This Row],[Desconto 
(Diretão)]],TB_Vendas[[#This Row],[Desconto 
(Vendedor)]])</f>
        <v>0.1</v>
      </c>
      <c r="M54" s="2">
        <f>TB_Vendas[[#This Row],[Preço Unitário]]*TB_Vendas[[#This Row],[Qtd]]</f>
        <v>85</v>
      </c>
      <c r="N54" s="1" t="s">
        <v>116</v>
      </c>
    </row>
    <row r="55" spans="1:14">
      <c r="A55" s="4">
        <f>MONTH(TB_Vendas[[#This Row],[Data]])</f>
        <v>6</v>
      </c>
      <c r="B55" s="4" t="str">
        <f>PROPER(TEXT(DATE(,TB_Vendas[[#This Row],[Nº]],1),"Mmm"))</f>
        <v>Jun</v>
      </c>
      <c r="C55" s="3">
        <v>45088</v>
      </c>
      <c r="D55" s="4" t="s">
        <v>32</v>
      </c>
      <c r="E55" s="4" t="str">
        <f>_xlfn.XLOOKUP(TB_Vendas[[#This Row],[Código]],TB_Produtos[Código],TB_Produtos[Categoria])</f>
        <v>Vestuário</v>
      </c>
      <c r="F55" s="1">
        <v>1</v>
      </c>
      <c r="G55" s="7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43">
        <f>VLOOKUP(TB_Vendas[[#This Row],[Qtd]],Desc_TabelaToda,TB_Vendas[[#This Row],[Indice]],TRUE)</f>
        <v>0.1</v>
      </c>
      <c r="J55" s="43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43">
        <f>_xlfn.XLOOKUP(TB_Vendas[[#This Row],[Vendedor]],Vendedores!$A$5:$A$9,Vendedores!$D$5:$D$9)</f>
        <v>0.15</v>
      </c>
      <c r="L55" s="43">
        <f>IF(TB_Vendas[[#This Row],[Desconto 
(Diretão)]]&lt;=TB_Vendas[[#This Row],[Desconto 
(Vendedor)]],TB_Vendas[[#This Row],[Desconto 
(Diretão)]],TB_Vendas[[#This Row],[Desconto 
(Vendedor)]])</f>
        <v>0.1</v>
      </c>
      <c r="M55" s="2">
        <f>TB_Vendas[[#This Row],[Preço Unitário]]*TB_Vendas[[#This Row],[Qtd]]</f>
        <v>65.900000000000006</v>
      </c>
      <c r="N55" s="1" t="s">
        <v>115</v>
      </c>
    </row>
    <row r="56" spans="1:14">
      <c r="A56" s="4">
        <f>MONTH(TB_Vendas[[#This Row],[Data]])</f>
        <v>6</v>
      </c>
      <c r="B56" s="4" t="str">
        <f>PROPER(TEXT(DATE(,TB_Vendas[[#This Row],[Nº]],1),"Mmm"))</f>
        <v>Jun</v>
      </c>
      <c r="C56" s="3">
        <v>45090</v>
      </c>
      <c r="D56" s="4" t="s">
        <v>107</v>
      </c>
      <c r="E56" s="4" t="str">
        <f>_xlfn.XLOOKUP(TB_Vendas[[#This Row],[Código]],TB_Produtos[Código],TB_Produtos[Categoria])</f>
        <v>Vestuário</v>
      </c>
      <c r="F56" s="1">
        <v>1</v>
      </c>
      <c r="G56" s="7">
        <f>VLOOKUP(TB_Vendas[[#This Row],[Código]],Produtos!$B$6:$G$66,6,0)</f>
        <v>180</v>
      </c>
      <c r="H56" s="1">
        <f>_xlfn.XMATCH(TB_Vendas[[#This Row],[Categoria]],Desc_Categorias,0)</f>
        <v>3</v>
      </c>
      <c r="I56" s="43">
        <f>VLOOKUP(TB_Vendas[[#This Row],[Qtd]],Desc_TabelaToda,TB_Vendas[[#This Row],[Indice]],TRUE)</f>
        <v>0.1</v>
      </c>
      <c r="J56" s="43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43">
        <f>_xlfn.XLOOKUP(TB_Vendas[[#This Row],[Vendedor]],Vendedores!$A$5:$A$9,Vendedores!$D$5:$D$9)</f>
        <v>0.1</v>
      </c>
      <c r="L56" s="43">
        <f>IF(TB_Vendas[[#This Row],[Desconto 
(Diretão)]]&lt;=TB_Vendas[[#This Row],[Desconto 
(Vendedor)]],TB_Vendas[[#This Row],[Desconto 
(Diretão)]],TB_Vendas[[#This Row],[Desconto 
(Vendedor)]])</f>
        <v>0.1</v>
      </c>
      <c r="M56" s="2">
        <f>TB_Vendas[[#This Row],[Preço Unitário]]*TB_Vendas[[#This Row],[Qtd]]</f>
        <v>180</v>
      </c>
      <c r="N56" s="1" t="s">
        <v>116</v>
      </c>
    </row>
    <row r="57" spans="1:14">
      <c r="A57" s="4">
        <f>MONTH(TB_Vendas[[#This Row],[Data]])</f>
        <v>6</v>
      </c>
      <c r="B57" s="4" t="str">
        <f>PROPER(TEXT(DATE(,TB_Vendas[[#This Row],[Nº]],1),"Mmm"))</f>
        <v>Jun</v>
      </c>
      <c r="C57" s="3">
        <v>45093</v>
      </c>
      <c r="D57" s="4" t="s">
        <v>97</v>
      </c>
      <c r="E57" s="4" t="str">
        <f>_xlfn.XLOOKUP(TB_Vendas[[#This Row],[Código]],TB_Produtos[Código],TB_Produtos[Categoria])</f>
        <v>Vestuário</v>
      </c>
      <c r="F57" s="1">
        <v>3</v>
      </c>
      <c r="G57" s="7">
        <f>VLOOKUP(TB_Vendas[[#This Row],[Código]],Produtos!$B$6:$G$66,6,0)</f>
        <v>32.9</v>
      </c>
      <c r="H57" s="1">
        <f>_xlfn.XMATCH(TB_Vendas[[#This Row],[Categoria]],Desc_Categorias,0)</f>
        <v>3</v>
      </c>
      <c r="I57" s="43">
        <f>VLOOKUP(TB_Vendas[[#This Row],[Qtd]],Desc_TabelaToda,TB_Vendas[[#This Row],[Indice]],TRUE)</f>
        <v>0.2</v>
      </c>
      <c r="J57" s="43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43">
        <f>_xlfn.XLOOKUP(TB_Vendas[[#This Row],[Vendedor]],Vendedores!$A$5:$A$9,Vendedores!$D$5:$D$9)</f>
        <v>0.15</v>
      </c>
      <c r="L57" s="43">
        <f>IF(TB_Vendas[[#This Row],[Desconto 
(Diretão)]]&lt;=TB_Vendas[[#This Row],[Desconto 
(Vendedor)]],TB_Vendas[[#This Row],[Desconto 
(Diretão)]],TB_Vendas[[#This Row],[Desconto 
(Vendedor)]])</f>
        <v>0.15</v>
      </c>
      <c r="M57" s="2">
        <f>TB_Vendas[[#This Row],[Preço Unitário]]*TB_Vendas[[#This Row],[Qtd]]</f>
        <v>98.699999999999989</v>
      </c>
      <c r="N57" s="1" t="s">
        <v>115</v>
      </c>
    </row>
    <row r="58" spans="1:14">
      <c r="A58" s="4">
        <f>MONTH(TB_Vendas[[#This Row],[Data]])</f>
        <v>6</v>
      </c>
      <c r="B58" s="4" t="str">
        <f>PROPER(TEXT(DATE(,TB_Vendas[[#This Row],[Nº]],1),"Mmm"))</f>
        <v>Jun</v>
      </c>
      <c r="C58" s="3">
        <v>45093</v>
      </c>
      <c r="D58" s="4" t="s">
        <v>40</v>
      </c>
      <c r="E58" s="4" t="str">
        <f>_xlfn.XLOOKUP(TB_Vendas[[#This Row],[Código]],TB_Produtos[Código],TB_Produtos[Categoria])</f>
        <v>Vestuário</v>
      </c>
      <c r="F58" s="1">
        <v>4</v>
      </c>
      <c r="G58" s="7">
        <f>VLOOKUP(TB_Vendas[[#This Row],[Código]],Produtos!$B$6:$G$66,6,0)</f>
        <v>92.9</v>
      </c>
      <c r="H58" s="1">
        <f>_xlfn.XMATCH(TB_Vendas[[#This Row],[Categoria]],Desc_Categorias,0)</f>
        <v>3</v>
      </c>
      <c r="I58" s="43">
        <f>VLOOKUP(TB_Vendas[[#This Row],[Qtd]],Desc_TabelaToda,TB_Vendas[[#This Row],[Indice]],TRUE)</f>
        <v>0.2</v>
      </c>
      <c r="J58" s="43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43">
        <f>_xlfn.XLOOKUP(TB_Vendas[[#This Row],[Vendedor]],Vendedores!$A$5:$A$9,Vendedores!$D$5:$D$9)</f>
        <v>0.2</v>
      </c>
      <c r="L58" s="43">
        <f>IF(TB_Vendas[[#This Row],[Desconto 
(Diretão)]]&lt;=TB_Vendas[[#This Row],[Desconto 
(Vendedor)]],TB_Vendas[[#This Row],[Desconto 
(Diretão)]],TB_Vendas[[#This Row],[Desconto 
(Vendedor)]])</f>
        <v>0.2</v>
      </c>
      <c r="M58" s="2">
        <f>TB_Vendas[[#This Row],[Preço Unitário]]*TB_Vendas[[#This Row],[Qtd]]</f>
        <v>371.6</v>
      </c>
      <c r="N58" s="1" t="s">
        <v>114</v>
      </c>
    </row>
    <row r="59" spans="1:14">
      <c r="A59" s="4">
        <f>MONTH(TB_Vendas[[#This Row],[Data]])</f>
        <v>6</v>
      </c>
      <c r="B59" s="4" t="str">
        <f>PROPER(TEXT(DATE(,TB_Vendas[[#This Row],[Nº]],1),"Mmm"))</f>
        <v>Jun</v>
      </c>
      <c r="C59" s="3">
        <v>45094</v>
      </c>
      <c r="D59" s="4" t="s">
        <v>64</v>
      </c>
      <c r="E59" s="4" t="str">
        <f>_xlfn.XLOOKUP(TB_Vendas[[#This Row],[Código]],TB_Produtos[Código],TB_Produtos[Categoria])</f>
        <v>Calçado</v>
      </c>
      <c r="F59" s="1">
        <v>2</v>
      </c>
      <c r="G59" s="7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43">
        <f>VLOOKUP(TB_Vendas[[#This Row],[Qtd]],Desc_TabelaToda,TB_Vendas[[#This Row],[Indice]],TRUE)</f>
        <v>0.1</v>
      </c>
      <c r="J59" s="43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43">
        <f>_xlfn.XLOOKUP(TB_Vendas[[#This Row],[Vendedor]],Vendedores!$A$5:$A$9,Vendedores!$D$5:$D$9)</f>
        <v>0.1</v>
      </c>
      <c r="L59" s="43">
        <f>IF(TB_Vendas[[#This Row],[Desconto 
(Diretão)]]&lt;=TB_Vendas[[#This Row],[Desconto 
(Vendedor)]],TB_Vendas[[#This Row],[Desconto 
(Diretão)]],TB_Vendas[[#This Row],[Desconto 
(Vendedor)]])</f>
        <v>0.1</v>
      </c>
      <c r="M59" s="2">
        <f>TB_Vendas[[#This Row],[Preço Unitário]]*TB_Vendas[[#This Row],[Qtd]]</f>
        <v>519.79999999999995</v>
      </c>
      <c r="N59" s="1" t="s">
        <v>116</v>
      </c>
    </row>
    <row r="60" spans="1:14">
      <c r="A60" s="4">
        <f>MONTH(TB_Vendas[[#This Row],[Data]])</f>
        <v>6</v>
      </c>
      <c r="B60" s="4" t="str">
        <f>PROPER(TEXT(DATE(,TB_Vendas[[#This Row],[Nº]],1),"Mmm"))</f>
        <v>Jun</v>
      </c>
      <c r="C60" s="3">
        <v>45097</v>
      </c>
      <c r="D60" s="4" t="s">
        <v>55</v>
      </c>
      <c r="E60" s="4" t="str">
        <f>_xlfn.XLOOKUP(TB_Vendas[[#This Row],[Código]],TB_Produtos[Código],TB_Produtos[Categoria])</f>
        <v>Vestuário</v>
      </c>
      <c r="F60" s="1">
        <v>1</v>
      </c>
      <c r="G60" s="7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43">
        <f>VLOOKUP(TB_Vendas[[#This Row],[Qtd]],Desc_TabelaToda,TB_Vendas[[#This Row],[Indice]],TRUE)</f>
        <v>0.1</v>
      </c>
      <c r="J60" s="43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43">
        <f>_xlfn.XLOOKUP(TB_Vendas[[#This Row],[Vendedor]],Vendedores!$A$5:$A$9,Vendedores!$D$5:$D$9)</f>
        <v>0.15</v>
      </c>
      <c r="L60" s="43">
        <f>IF(TB_Vendas[[#This Row],[Desconto 
(Diretão)]]&lt;=TB_Vendas[[#This Row],[Desconto 
(Vendedor)]],TB_Vendas[[#This Row],[Desconto 
(Diretão)]],TB_Vendas[[#This Row],[Desconto 
(Vendedor)]])</f>
        <v>0.1</v>
      </c>
      <c r="M60" s="2">
        <f>TB_Vendas[[#This Row],[Preço Unitário]]*TB_Vendas[[#This Row],[Qtd]]</f>
        <v>259.89999999999998</v>
      </c>
      <c r="N60" s="1" t="s">
        <v>118</v>
      </c>
    </row>
    <row r="61" spans="1:14">
      <c r="A61" s="4">
        <f>MONTH(TB_Vendas[[#This Row],[Data]])</f>
        <v>6</v>
      </c>
      <c r="B61" s="4" t="str">
        <f>PROPER(TEXT(DATE(,TB_Vendas[[#This Row],[Nº]],1),"Mmm"))</f>
        <v>Jun</v>
      </c>
      <c r="C61" s="3">
        <v>45105</v>
      </c>
      <c r="D61" s="4" t="s">
        <v>46</v>
      </c>
      <c r="E61" s="4" t="str">
        <f>_xlfn.XLOOKUP(TB_Vendas[[#This Row],[Código]],TB_Produtos[Código],TB_Produtos[Categoria])</f>
        <v>Vestuário</v>
      </c>
      <c r="F61" s="1">
        <v>5</v>
      </c>
      <c r="G61" s="7">
        <f>VLOOKUP(TB_Vendas[[#This Row],[Código]],Produtos!$B$6:$G$66,6,0)</f>
        <v>42.5</v>
      </c>
      <c r="H61" s="1">
        <f>_xlfn.XMATCH(TB_Vendas[[#This Row],[Categoria]],Desc_Categorias,0)</f>
        <v>3</v>
      </c>
      <c r="I61" s="43">
        <f>VLOOKUP(TB_Vendas[[#This Row],[Qtd]],Desc_TabelaToda,TB_Vendas[[#This Row],[Indice]],TRUE)</f>
        <v>0.25</v>
      </c>
      <c r="J61" s="43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43">
        <f>_xlfn.XLOOKUP(TB_Vendas[[#This Row],[Vendedor]],Vendedores!$A$5:$A$9,Vendedores!$D$5:$D$9)</f>
        <v>0.15</v>
      </c>
      <c r="L61" s="43">
        <f>IF(TB_Vendas[[#This Row],[Desconto 
(Diretão)]]&lt;=TB_Vendas[[#This Row],[Desconto 
(Vendedor)]],TB_Vendas[[#This Row],[Desconto 
(Diretão)]],TB_Vendas[[#This Row],[Desconto 
(Vendedor)]])</f>
        <v>0.15</v>
      </c>
      <c r="M61" s="2">
        <f>TB_Vendas[[#This Row],[Preço Unitário]]*TB_Vendas[[#This Row],[Qtd]]</f>
        <v>212.5</v>
      </c>
      <c r="N61" s="1" t="s">
        <v>118</v>
      </c>
    </row>
    <row r="62" spans="1:14">
      <c r="A62" s="4">
        <f>MONTH(TB_Vendas[[#This Row],[Data]])</f>
        <v>6</v>
      </c>
      <c r="B62" s="4" t="str">
        <f>PROPER(TEXT(DATE(,TB_Vendas[[#This Row],[Nº]],1),"Mmm"))</f>
        <v>Jun</v>
      </c>
      <c r="C62" s="3">
        <v>45105</v>
      </c>
      <c r="D62" s="4" t="s">
        <v>97</v>
      </c>
      <c r="E62" s="4" t="str">
        <f>_xlfn.XLOOKUP(TB_Vendas[[#This Row],[Código]],TB_Produtos[Código],TB_Produtos[Categoria])</f>
        <v>Vestuário</v>
      </c>
      <c r="F62" s="1">
        <v>2</v>
      </c>
      <c r="G62" s="7">
        <f>VLOOKUP(TB_Vendas[[#This Row],[Código]],Produtos!$B$6:$G$66,6,0)</f>
        <v>32.9</v>
      </c>
      <c r="H62" s="1">
        <f>_xlfn.XMATCH(TB_Vendas[[#This Row],[Categoria]],Desc_Categorias,0)</f>
        <v>3</v>
      </c>
      <c r="I62" s="43">
        <f>VLOOKUP(TB_Vendas[[#This Row],[Qtd]],Desc_TabelaToda,TB_Vendas[[#This Row],[Indice]],TRUE)</f>
        <v>0.15</v>
      </c>
      <c r="J62" s="43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43">
        <f>_xlfn.XLOOKUP(TB_Vendas[[#This Row],[Vendedor]],Vendedores!$A$5:$A$9,Vendedores!$D$5:$D$9)</f>
        <v>0.15</v>
      </c>
      <c r="L62" s="43">
        <f>IF(TB_Vendas[[#This Row],[Desconto 
(Diretão)]]&lt;=TB_Vendas[[#This Row],[Desconto 
(Vendedor)]],TB_Vendas[[#This Row],[Desconto 
(Diretão)]],TB_Vendas[[#This Row],[Desconto 
(Vendedor)]])</f>
        <v>0.15</v>
      </c>
      <c r="M62" s="2">
        <f>TB_Vendas[[#This Row],[Preço Unitário]]*TB_Vendas[[#This Row],[Qtd]]</f>
        <v>65.8</v>
      </c>
      <c r="N62" s="1" t="s">
        <v>118</v>
      </c>
    </row>
    <row r="63" spans="1:14">
      <c r="A63" s="4">
        <f>MONTH(TB_Vendas[[#This Row],[Data]])</f>
        <v>6</v>
      </c>
      <c r="B63" s="4" t="str">
        <f>PROPER(TEXT(DATE(,TB_Vendas[[#This Row],[Nº]],1),"Mmm"))</f>
        <v>Jun</v>
      </c>
      <c r="C63" s="3">
        <v>45106</v>
      </c>
      <c r="D63" s="4" t="s">
        <v>40</v>
      </c>
      <c r="E63" s="4" t="str">
        <f>_xlfn.XLOOKUP(TB_Vendas[[#This Row],[Código]],TB_Produtos[Código],TB_Produtos[Categoria])</f>
        <v>Vestuário</v>
      </c>
      <c r="F63" s="1">
        <v>3</v>
      </c>
      <c r="G63" s="7">
        <f>VLOOKUP(TB_Vendas[[#This Row],[Código]],Produtos!$B$6:$G$66,6,0)</f>
        <v>92.9</v>
      </c>
      <c r="H63" s="1">
        <f>_xlfn.XMATCH(TB_Vendas[[#This Row],[Categoria]],Desc_Categorias,0)</f>
        <v>3</v>
      </c>
      <c r="I63" s="43">
        <f>VLOOKUP(TB_Vendas[[#This Row],[Qtd]],Desc_TabelaToda,TB_Vendas[[#This Row],[Indice]],TRUE)</f>
        <v>0.2</v>
      </c>
      <c r="J63" s="43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43">
        <f>_xlfn.XLOOKUP(TB_Vendas[[#This Row],[Vendedor]],Vendedores!$A$5:$A$9,Vendedores!$D$5:$D$9)</f>
        <v>0.2</v>
      </c>
      <c r="L63" s="43">
        <f>IF(TB_Vendas[[#This Row],[Desconto 
(Diretão)]]&lt;=TB_Vendas[[#This Row],[Desconto 
(Vendedor)]],TB_Vendas[[#This Row],[Desconto 
(Diretão)]],TB_Vendas[[#This Row],[Desconto 
(Vendedor)]])</f>
        <v>0.2</v>
      </c>
      <c r="M63" s="2">
        <f>TB_Vendas[[#This Row],[Preço Unitário]]*TB_Vendas[[#This Row],[Qtd]]</f>
        <v>278.70000000000005</v>
      </c>
      <c r="N63" s="1" t="s">
        <v>114</v>
      </c>
    </row>
    <row r="64" spans="1:14">
      <c r="A64" s="1">
        <f>MONTH(TB_Vendas[[#This Row],[Data]])</f>
        <v>6</v>
      </c>
      <c r="B64" s="4" t="str">
        <f>PROPER(TEXT(DATE(,TB_Vendas[[#This Row],[Nº]],1),"Mmm"))</f>
        <v>Jun</v>
      </c>
      <c r="C64" s="3">
        <v>45107</v>
      </c>
      <c r="D64" s="4" t="s">
        <v>47</v>
      </c>
      <c r="E64" s="4" t="str">
        <f>_xlfn.XLOOKUP(TB_Vendas[[#This Row],[Código]],TB_Produtos[Código],TB_Produtos[Categoria])</f>
        <v>Vestuário</v>
      </c>
      <c r="F64" s="1">
        <v>10</v>
      </c>
      <c r="G64" s="7">
        <f>VLOOKUP(TB_Vendas[[#This Row],[Código]],Produtos!$B$6:$G$66,6,0)</f>
        <v>25.9</v>
      </c>
      <c r="H64" s="1">
        <f>_xlfn.XMATCH(TB_Vendas[[#This Row],[Categoria]],Desc_Categorias,0)</f>
        <v>3</v>
      </c>
      <c r="I64" s="43">
        <f>VLOOKUP(TB_Vendas[[#This Row],[Qtd]],Desc_TabelaToda,TB_Vendas[[#This Row],[Indice]],TRUE)</f>
        <v>0.3</v>
      </c>
      <c r="J64" s="43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43">
        <f>_xlfn.XLOOKUP(TB_Vendas[[#This Row],[Vendedor]],Vendedores!$A$5:$A$9,Vendedores!$D$5:$D$9)</f>
        <v>0.2</v>
      </c>
      <c r="L64" s="43">
        <f>IF(TB_Vendas[[#This Row],[Desconto 
(Diretão)]]&lt;=TB_Vendas[[#This Row],[Desconto 
(Vendedor)]],TB_Vendas[[#This Row],[Desconto 
(Diretão)]],TB_Vendas[[#This Row],[Desconto 
(Vendedor)]])</f>
        <v>0.2</v>
      </c>
      <c r="M64" s="2">
        <f>TB_Vendas[[#This Row],[Preço Unitário]]*TB_Vendas[[#This Row],[Qtd]]</f>
        <v>259</v>
      </c>
      <c r="N64" s="1" t="s">
        <v>114</v>
      </c>
    </row>
    <row r="65" spans="1:14">
      <c r="A65" s="1">
        <f>MONTH(TB_Vendas[[#This Row],[Data]])</f>
        <v>7</v>
      </c>
      <c r="B65" s="4" t="str">
        <f>PROPER(TEXT(DATE(,TB_Vendas[[#This Row],[Nº]],1),"Mmm"))</f>
        <v>Jul</v>
      </c>
      <c r="C65" s="3">
        <v>45112</v>
      </c>
      <c r="D65" s="4" t="s">
        <v>89</v>
      </c>
      <c r="E65" s="4" t="str">
        <f>_xlfn.XLOOKUP(TB_Vendas[[#This Row],[Código]],TB_Produtos[Código],TB_Produtos[Categoria])</f>
        <v>Vestuário</v>
      </c>
      <c r="F65" s="1">
        <v>1</v>
      </c>
      <c r="G65" s="7">
        <f>VLOOKUP(TB_Vendas[[#This Row],[Código]],Produtos!$B$6:$G$66,6,0)</f>
        <v>72.5</v>
      </c>
      <c r="H65" s="1">
        <f>_xlfn.XMATCH(TB_Vendas[[#This Row],[Categoria]],Desc_Categorias,0)</f>
        <v>3</v>
      </c>
      <c r="I65" s="43">
        <f>VLOOKUP(TB_Vendas[[#This Row],[Qtd]],Desc_TabelaToda,TB_Vendas[[#This Row],[Indice]],TRUE)</f>
        <v>0.1</v>
      </c>
      <c r="J65" s="43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43">
        <f>_xlfn.XLOOKUP(TB_Vendas[[#This Row],[Vendedor]],Vendedores!$A$5:$A$9,Vendedores!$D$5:$D$9)</f>
        <v>0.15</v>
      </c>
      <c r="L65" s="43">
        <f>IF(TB_Vendas[[#This Row],[Desconto 
(Diretão)]]&lt;=TB_Vendas[[#This Row],[Desconto 
(Vendedor)]],TB_Vendas[[#This Row],[Desconto 
(Diretão)]],TB_Vendas[[#This Row],[Desconto 
(Vendedor)]])</f>
        <v>0.1</v>
      </c>
      <c r="M65" s="2">
        <f>TB_Vendas[[#This Row],[Preço Unitário]]*TB_Vendas[[#This Row],[Qtd]]</f>
        <v>72.5</v>
      </c>
      <c r="N65" s="1" t="s">
        <v>115</v>
      </c>
    </row>
    <row r="66" spans="1:14">
      <c r="A66" s="1">
        <f>MONTH(TB_Vendas[[#This Row],[Data]])</f>
        <v>7</v>
      </c>
      <c r="B66" s="4" t="str">
        <f>PROPER(TEXT(DATE(,TB_Vendas[[#This Row],[Nº]],1),"Mmm"))</f>
        <v>Jul</v>
      </c>
      <c r="C66" s="3">
        <v>45113</v>
      </c>
      <c r="D66" s="4" t="s">
        <v>52</v>
      </c>
      <c r="E66" s="4" t="str">
        <f>_xlfn.XLOOKUP(TB_Vendas[[#This Row],[Código]],TB_Produtos[Código],TB_Produtos[Categoria])</f>
        <v>Vestuário</v>
      </c>
      <c r="F66" s="1">
        <v>4</v>
      </c>
      <c r="G66" s="7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43">
        <f>VLOOKUP(TB_Vendas[[#This Row],[Qtd]],Desc_TabelaToda,TB_Vendas[[#This Row],[Indice]],TRUE)</f>
        <v>0.2</v>
      </c>
      <c r="J66" s="43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43">
        <f>_xlfn.XLOOKUP(TB_Vendas[[#This Row],[Vendedor]],Vendedores!$A$5:$A$9,Vendedores!$D$5:$D$9)</f>
        <v>0.15</v>
      </c>
      <c r="L66" s="43">
        <f>IF(TB_Vendas[[#This Row],[Desconto 
(Diretão)]]&lt;=TB_Vendas[[#This Row],[Desconto 
(Vendedor)]],TB_Vendas[[#This Row],[Desconto 
(Diretão)]],TB_Vendas[[#This Row],[Desconto 
(Vendedor)]])</f>
        <v>0.15</v>
      </c>
      <c r="M66" s="2">
        <f>TB_Vendas[[#This Row],[Preço Unitário]]*TB_Vendas[[#This Row],[Qtd]]</f>
        <v>1211.5999999999999</v>
      </c>
      <c r="N66" s="1" t="s">
        <v>118</v>
      </c>
    </row>
    <row r="67" spans="1:14">
      <c r="A67" s="1">
        <f>MONTH(TB_Vendas[[#This Row],[Data]])</f>
        <v>7</v>
      </c>
      <c r="B67" s="4" t="str">
        <f>PROPER(TEXT(DATE(,TB_Vendas[[#This Row],[Nº]],1),"Mmm"))</f>
        <v>Jul</v>
      </c>
      <c r="C67" s="3">
        <v>45114</v>
      </c>
      <c r="D67" s="4" t="s">
        <v>94</v>
      </c>
      <c r="E67" s="4" t="str">
        <f>_xlfn.XLOOKUP(TB_Vendas[[#This Row],[Código]],TB_Produtos[Código],TB_Produtos[Categoria])</f>
        <v>Vestuário</v>
      </c>
      <c r="F67" s="1">
        <v>8</v>
      </c>
      <c r="G67" s="7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43">
        <f>VLOOKUP(TB_Vendas[[#This Row],[Qtd]],Desc_TabelaToda,TB_Vendas[[#This Row],[Indice]],TRUE)</f>
        <v>0.25</v>
      </c>
      <c r="J67" s="43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43">
        <f>_xlfn.XLOOKUP(TB_Vendas[[#This Row],[Vendedor]],Vendedores!$A$5:$A$9,Vendedores!$D$5:$D$9)</f>
        <v>0.2</v>
      </c>
      <c r="L67" s="43">
        <f>IF(TB_Vendas[[#This Row],[Desconto 
(Diretão)]]&lt;=TB_Vendas[[#This Row],[Desconto 
(Vendedor)]],TB_Vendas[[#This Row],[Desconto 
(Diretão)]],TB_Vendas[[#This Row],[Desconto 
(Vendedor)]])</f>
        <v>0.2</v>
      </c>
      <c r="M67" s="2">
        <f>TB_Vendas[[#This Row],[Preço Unitário]]*TB_Vendas[[#This Row],[Qtd]]</f>
        <v>2319.1999999999998</v>
      </c>
      <c r="N67" s="1" t="s">
        <v>114</v>
      </c>
    </row>
    <row r="68" spans="1:14">
      <c r="A68" s="1">
        <f>MONTH(TB_Vendas[[#This Row],[Data]])</f>
        <v>7</v>
      </c>
      <c r="B68" s="4" t="str">
        <f>PROPER(TEXT(DATE(,TB_Vendas[[#This Row],[Nº]],1),"Mmm"))</f>
        <v>Jul</v>
      </c>
      <c r="C68" s="3">
        <v>45119</v>
      </c>
      <c r="D68" s="4" t="s">
        <v>85</v>
      </c>
      <c r="E68" s="4" t="str">
        <f>_xlfn.XLOOKUP(TB_Vendas[[#This Row],[Código]],TB_Produtos[Código],TB_Produtos[Categoria])</f>
        <v>Vestuário</v>
      </c>
      <c r="F68" s="1">
        <v>2</v>
      </c>
      <c r="G68" s="7">
        <f>VLOOKUP(TB_Vendas[[#This Row],[Código]],Produtos!$B$6:$G$66,6,0)</f>
        <v>54.9</v>
      </c>
      <c r="H68" s="1">
        <f>_xlfn.XMATCH(TB_Vendas[[#This Row],[Categoria]],Desc_Categorias,0)</f>
        <v>3</v>
      </c>
      <c r="I68" s="43">
        <f>VLOOKUP(TB_Vendas[[#This Row],[Qtd]],Desc_TabelaToda,TB_Vendas[[#This Row],[Indice]],TRUE)</f>
        <v>0.15</v>
      </c>
      <c r="J68" s="43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43">
        <f>_xlfn.XLOOKUP(TB_Vendas[[#This Row],[Vendedor]],Vendedores!$A$5:$A$9,Vendedores!$D$5:$D$9)</f>
        <v>0.2</v>
      </c>
      <c r="L68" s="43">
        <f>IF(TB_Vendas[[#This Row],[Desconto 
(Diretão)]]&lt;=TB_Vendas[[#This Row],[Desconto 
(Vendedor)]],TB_Vendas[[#This Row],[Desconto 
(Diretão)]],TB_Vendas[[#This Row],[Desconto 
(Vendedor)]])</f>
        <v>0.15</v>
      </c>
      <c r="M68" s="2">
        <f>TB_Vendas[[#This Row],[Preço Unitário]]*TB_Vendas[[#This Row],[Qtd]]</f>
        <v>109.8</v>
      </c>
      <c r="N68" s="1" t="s">
        <v>114</v>
      </c>
    </row>
    <row r="69" spans="1:14">
      <c r="A69" s="1">
        <f>MONTH(TB_Vendas[[#This Row],[Data]])</f>
        <v>7</v>
      </c>
      <c r="B69" s="4" t="str">
        <f>PROPER(TEXT(DATE(,TB_Vendas[[#This Row],[Nº]],1),"Mmm"))</f>
        <v>Jul</v>
      </c>
      <c r="C69" s="3">
        <v>45120</v>
      </c>
      <c r="D69" s="4" t="s">
        <v>45</v>
      </c>
      <c r="E69" s="4" t="str">
        <f>_xlfn.XLOOKUP(TB_Vendas[[#This Row],[Código]],TB_Produtos[Código],TB_Produtos[Categoria])</f>
        <v>Vestuário</v>
      </c>
      <c r="F69" s="1">
        <v>2</v>
      </c>
      <c r="G69" s="7">
        <f>VLOOKUP(TB_Vendas[[#This Row],[Código]],Produtos!$B$6:$G$66,6,0)</f>
        <v>39.9</v>
      </c>
      <c r="H69" s="1">
        <f>_xlfn.XMATCH(TB_Vendas[[#This Row],[Categoria]],Desc_Categorias,0)</f>
        <v>3</v>
      </c>
      <c r="I69" s="43">
        <f>VLOOKUP(TB_Vendas[[#This Row],[Qtd]],Desc_TabelaToda,TB_Vendas[[#This Row],[Indice]],TRUE)</f>
        <v>0.15</v>
      </c>
      <c r="J69" s="43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43">
        <f>_xlfn.XLOOKUP(TB_Vendas[[#This Row],[Vendedor]],Vendedores!$A$5:$A$9,Vendedores!$D$5:$D$9)</f>
        <v>0.15</v>
      </c>
      <c r="L69" s="43">
        <f>IF(TB_Vendas[[#This Row],[Desconto 
(Diretão)]]&lt;=TB_Vendas[[#This Row],[Desconto 
(Vendedor)]],TB_Vendas[[#This Row],[Desconto 
(Diretão)]],TB_Vendas[[#This Row],[Desconto 
(Vendedor)]])</f>
        <v>0.15</v>
      </c>
      <c r="M69" s="2">
        <f>TB_Vendas[[#This Row],[Preço Unitário]]*TB_Vendas[[#This Row],[Qtd]]</f>
        <v>79.8</v>
      </c>
      <c r="N69" s="1" t="s">
        <v>118</v>
      </c>
    </row>
    <row r="70" spans="1:14">
      <c r="A70" s="1">
        <f>MONTH(TB_Vendas[[#This Row],[Data]])</f>
        <v>7</v>
      </c>
      <c r="B70" s="4" t="str">
        <f>PROPER(TEXT(DATE(,TB_Vendas[[#This Row],[Nº]],1),"Mmm"))</f>
        <v>Jul</v>
      </c>
      <c r="C70" s="3">
        <v>45124</v>
      </c>
      <c r="D70" s="4" t="s">
        <v>86</v>
      </c>
      <c r="E70" s="4" t="str">
        <f>_xlfn.XLOOKUP(TB_Vendas[[#This Row],[Código]],TB_Produtos[Código],TB_Produtos[Categoria])</f>
        <v>Vestuário</v>
      </c>
      <c r="F70" s="1">
        <v>7</v>
      </c>
      <c r="G70" s="7">
        <f>VLOOKUP(TB_Vendas[[#This Row],[Código]],Produtos!$B$6:$G$66,6,0)</f>
        <v>54.9</v>
      </c>
      <c r="H70" s="1">
        <f>_xlfn.XMATCH(TB_Vendas[[#This Row],[Categoria]],Desc_Categorias,0)</f>
        <v>3</v>
      </c>
      <c r="I70" s="43">
        <f>VLOOKUP(TB_Vendas[[#This Row],[Qtd]],Desc_TabelaToda,TB_Vendas[[#This Row],[Indice]],TRUE)</f>
        <v>0.25</v>
      </c>
      <c r="J70" s="43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43">
        <f>_xlfn.XLOOKUP(TB_Vendas[[#This Row],[Vendedor]],Vendedores!$A$5:$A$9,Vendedores!$D$5:$D$9)</f>
        <v>0.2</v>
      </c>
      <c r="L70" s="43">
        <f>IF(TB_Vendas[[#This Row],[Desconto 
(Diretão)]]&lt;=TB_Vendas[[#This Row],[Desconto 
(Vendedor)]],TB_Vendas[[#This Row],[Desconto 
(Diretão)]],TB_Vendas[[#This Row],[Desconto 
(Vendedor)]])</f>
        <v>0.2</v>
      </c>
      <c r="M70" s="2">
        <f>TB_Vendas[[#This Row],[Preço Unitário]]*TB_Vendas[[#This Row],[Qtd]]</f>
        <v>384.3</v>
      </c>
      <c r="N70" s="1" t="s">
        <v>117</v>
      </c>
    </row>
    <row r="71" spans="1:14">
      <c r="A71" s="1">
        <f>MONTH(TB_Vendas[[#This Row],[Data]])</f>
        <v>7</v>
      </c>
      <c r="B71" s="4" t="str">
        <f>PROPER(TEXT(DATE(,TB_Vendas[[#This Row],[Nº]],1),"Mmm"))</f>
        <v>Jul</v>
      </c>
      <c r="C71" s="3">
        <v>45130</v>
      </c>
      <c r="D71" s="4" t="s">
        <v>51</v>
      </c>
      <c r="E71" s="4" t="str">
        <f>_xlfn.XLOOKUP(TB_Vendas[[#This Row],[Código]],TB_Produtos[Código],TB_Produtos[Categoria])</f>
        <v>Vestuário</v>
      </c>
      <c r="F71" s="1">
        <v>4</v>
      </c>
      <c r="G71" s="7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43">
        <f>VLOOKUP(TB_Vendas[[#This Row],[Qtd]],Desc_TabelaToda,TB_Vendas[[#This Row],[Indice]],TRUE)</f>
        <v>0.2</v>
      </c>
      <c r="J71" s="43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43">
        <f>_xlfn.XLOOKUP(TB_Vendas[[#This Row],[Vendedor]],Vendedores!$A$5:$A$9,Vendedores!$D$5:$D$9)</f>
        <v>0.15</v>
      </c>
      <c r="L71" s="43">
        <f>IF(TB_Vendas[[#This Row],[Desconto 
(Diretão)]]&lt;=TB_Vendas[[#This Row],[Desconto 
(Vendedor)]],TB_Vendas[[#This Row],[Desconto 
(Diretão)]],TB_Vendas[[#This Row],[Desconto 
(Vendedor)]])</f>
        <v>0.15</v>
      </c>
      <c r="M71" s="2">
        <f>TB_Vendas[[#This Row],[Preço Unitário]]*TB_Vendas[[#This Row],[Qtd]]</f>
        <v>1199.5999999999999</v>
      </c>
      <c r="N71" s="1" t="s">
        <v>118</v>
      </c>
    </row>
    <row r="72" spans="1:14">
      <c r="A72" s="1">
        <f>MONTH(TB_Vendas[[#This Row],[Data]])</f>
        <v>7</v>
      </c>
      <c r="B72" s="4" t="str">
        <f>PROPER(TEXT(DATE(,TB_Vendas[[#This Row],[Nº]],1),"Mmm"))</f>
        <v>Jul</v>
      </c>
      <c r="C72" s="3">
        <v>45133</v>
      </c>
      <c r="D72" s="4" t="s">
        <v>55</v>
      </c>
      <c r="E72" s="4" t="str">
        <f>_xlfn.XLOOKUP(TB_Vendas[[#This Row],[Código]],TB_Produtos[Código],TB_Produtos[Categoria])</f>
        <v>Vestuário</v>
      </c>
      <c r="F72" s="1">
        <v>3</v>
      </c>
      <c r="G72" s="7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43">
        <f>VLOOKUP(TB_Vendas[[#This Row],[Qtd]],Desc_TabelaToda,TB_Vendas[[#This Row],[Indice]],TRUE)</f>
        <v>0.2</v>
      </c>
      <c r="J72" s="43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43">
        <f>_xlfn.XLOOKUP(TB_Vendas[[#This Row],[Vendedor]],Vendedores!$A$5:$A$9,Vendedores!$D$5:$D$9)</f>
        <v>0.2</v>
      </c>
      <c r="L72" s="43">
        <f>IF(TB_Vendas[[#This Row],[Desconto 
(Diretão)]]&lt;=TB_Vendas[[#This Row],[Desconto 
(Vendedor)]],TB_Vendas[[#This Row],[Desconto 
(Diretão)]],TB_Vendas[[#This Row],[Desconto 
(Vendedor)]])</f>
        <v>0.2</v>
      </c>
      <c r="M72" s="2">
        <f>TB_Vendas[[#This Row],[Preço Unitário]]*TB_Vendas[[#This Row],[Qtd]]</f>
        <v>779.69999999999993</v>
      </c>
      <c r="N72" s="1" t="s">
        <v>117</v>
      </c>
    </row>
    <row r="73" spans="1:14">
      <c r="A73" s="1">
        <f>MONTH(TB_Vendas[[#This Row],[Data]])</f>
        <v>7</v>
      </c>
      <c r="B73" s="4" t="str">
        <f>PROPER(TEXT(DATE(,TB_Vendas[[#This Row],[Nº]],1),"Mmm"))</f>
        <v>Jul</v>
      </c>
      <c r="C73" s="3">
        <v>45135</v>
      </c>
      <c r="D73" s="4" t="s">
        <v>89</v>
      </c>
      <c r="E73" s="4" t="str">
        <f>_xlfn.XLOOKUP(TB_Vendas[[#This Row],[Código]],TB_Produtos[Código],TB_Produtos[Categoria])</f>
        <v>Vestuário</v>
      </c>
      <c r="F73" s="1">
        <v>9</v>
      </c>
      <c r="G73" s="7">
        <f>VLOOKUP(TB_Vendas[[#This Row],[Código]],Produtos!$B$6:$G$66,6,0)</f>
        <v>72.5</v>
      </c>
      <c r="H73" s="1">
        <f>_xlfn.XMATCH(TB_Vendas[[#This Row],[Categoria]],Desc_Categorias,0)</f>
        <v>3</v>
      </c>
      <c r="I73" s="43">
        <f>VLOOKUP(TB_Vendas[[#This Row],[Qtd]],Desc_TabelaToda,TB_Vendas[[#This Row],[Indice]],TRUE)</f>
        <v>0.25</v>
      </c>
      <c r="J73" s="43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43">
        <f>_xlfn.XLOOKUP(TB_Vendas[[#This Row],[Vendedor]],Vendedores!$A$5:$A$9,Vendedores!$D$5:$D$9)</f>
        <v>0.1</v>
      </c>
      <c r="L73" s="43">
        <f>IF(TB_Vendas[[#This Row],[Desconto 
(Diretão)]]&lt;=TB_Vendas[[#This Row],[Desconto 
(Vendedor)]],TB_Vendas[[#This Row],[Desconto 
(Diretão)]],TB_Vendas[[#This Row],[Desconto 
(Vendedor)]])</f>
        <v>0.1</v>
      </c>
      <c r="M73" s="2">
        <f>TB_Vendas[[#This Row],[Preço Unitário]]*TB_Vendas[[#This Row],[Qtd]]</f>
        <v>652.5</v>
      </c>
      <c r="N73" s="1" t="s">
        <v>116</v>
      </c>
    </row>
    <row r="74" spans="1:14">
      <c r="A74" s="1">
        <f>MONTH(TB_Vendas[[#This Row],[Data]])</f>
        <v>7</v>
      </c>
      <c r="B74" s="4" t="str">
        <f>PROPER(TEXT(DATE(,TB_Vendas[[#This Row],[Nº]],1),"Mmm"))</f>
        <v>Jul</v>
      </c>
      <c r="C74" s="3">
        <v>45136</v>
      </c>
      <c r="D74" s="4" t="s">
        <v>53</v>
      </c>
      <c r="E74" s="4" t="str">
        <f>_xlfn.XLOOKUP(TB_Vendas[[#This Row],[Código]],TB_Produtos[Código],TB_Produtos[Categoria])</f>
        <v>Vestuário</v>
      </c>
      <c r="F74" s="1">
        <v>4</v>
      </c>
      <c r="G74" s="7">
        <f>VLOOKUP(TB_Vendas[[#This Row],[Código]],Produtos!$B$6:$G$66,6,0)</f>
        <v>300</v>
      </c>
      <c r="H74" s="1">
        <f>_xlfn.XMATCH(TB_Vendas[[#This Row],[Categoria]],Desc_Categorias,0)</f>
        <v>3</v>
      </c>
      <c r="I74" s="43">
        <f>VLOOKUP(TB_Vendas[[#This Row],[Qtd]],Desc_TabelaToda,TB_Vendas[[#This Row],[Indice]],TRUE)</f>
        <v>0.2</v>
      </c>
      <c r="J74" s="43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43">
        <f>_xlfn.XLOOKUP(TB_Vendas[[#This Row],[Vendedor]],Vendedores!$A$5:$A$9,Vendedores!$D$5:$D$9)</f>
        <v>0.15</v>
      </c>
      <c r="L74" s="43">
        <f>IF(TB_Vendas[[#This Row],[Desconto 
(Diretão)]]&lt;=TB_Vendas[[#This Row],[Desconto 
(Vendedor)]],TB_Vendas[[#This Row],[Desconto 
(Diretão)]],TB_Vendas[[#This Row],[Desconto 
(Vendedor)]])</f>
        <v>0.15</v>
      </c>
      <c r="M74" s="2">
        <f>TB_Vendas[[#This Row],[Preço Unitário]]*TB_Vendas[[#This Row],[Qtd]]</f>
        <v>1200</v>
      </c>
      <c r="N74" s="1" t="s">
        <v>118</v>
      </c>
    </row>
    <row r="75" spans="1:14">
      <c r="A75" s="1">
        <f>MONTH(TB_Vendas[[#This Row],[Data]])</f>
        <v>7</v>
      </c>
      <c r="B75" s="4" t="str">
        <f>PROPER(TEXT(DATE(,TB_Vendas[[#This Row],[Nº]],1),"Mmm"))</f>
        <v>Jul</v>
      </c>
      <c r="C75" s="3">
        <v>45137</v>
      </c>
      <c r="D75" s="4" t="s">
        <v>32</v>
      </c>
      <c r="E75" s="4" t="str">
        <f>_xlfn.XLOOKUP(TB_Vendas[[#This Row],[Código]],TB_Produtos[Código],TB_Produtos[Categoria])</f>
        <v>Vestuário</v>
      </c>
      <c r="F75" s="1">
        <v>9</v>
      </c>
      <c r="G75" s="7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43">
        <f>VLOOKUP(TB_Vendas[[#This Row],[Qtd]],Desc_TabelaToda,TB_Vendas[[#This Row],[Indice]],TRUE)</f>
        <v>0.25</v>
      </c>
      <c r="J75" s="43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43">
        <f>_xlfn.XLOOKUP(TB_Vendas[[#This Row],[Vendedor]],Vendedores!$A$5:$A$9,Vendedores!$D$5:$D$9)</f>
        <v>0.15</v>
      </c>
      <c r="L75" s="43">
        <f>IF(TB_Vendas[[#This Row],[Desconto 
(Diretão)]]&lt;=TB_Vendas[[#This Row],[Desconto 
(Vendedor)]],TB_Vendas[[#This Row],[Desconto 
(Diretão)]],TB_Vendas[[#This Row],[Desconto 
(Vendedor)]])</f>
        <v>0.15</v>
      </c>
      <c r="M75" s="2">
        <f>TB_Vendas[[#This Row],[Preço Unitário]]*TB_Vendas[[#This Row],[Qtd]]</f>
        <v>593.1</v>
      </c>
      <c r="N75" s="1" t="s">
        <v>118</v>
      </c>
    </row>
    <row r="76" spans="1:14">
      <c r="A76" s="1">
        <f>MONTH(TB_Vendas[[#This Row],[Data]])</f>
        <v>8</v>
      </c>
      <c r="B76" s="4" t="str">
        <f>PROPER(TEXT(DATE(,TB_Vendas[[#This Row],[Nº]],1),"Mmm"))</f>
        <v>Ago</v>
      </c>
      <c r="C76" s="3">
        <v>45143</v>
      </c>
      <c r="D76" s="4" t="s">
        <v>40</v>
      </c>
      <c r="E76" s="4" t="str">
        <f>_xlfn.XLOOKUP(TB_Vendas[[#This Row],[Código]],TB_Produtos[Código],TB_Produtos[Categoria])</f>
        <v>Vestuário</v>
      </c>
      <c r="F76" s="1">
        <v>10</v>
      </c>
      <c r="G76" s="7">
        <f>VLOOKUP(TB_Vendas[[#This Row],[Código]],Produtos!$B$6:$G$66,6,0)</f>
        <v>92.9</v>
      </c>
      <c r="H76" s="1">
        <f>_xlfn.XMATCH(TB_Vendas[[#This Row],[Categoria]],Desc_Categorias,0)</f>
        <v>3</v>
      </c>
      <c r="I76" s="43">
        <f>VLOOKUP(TB_Vendas[[#This Row],[Qtd]],Desc_TabelaToda,TB_Vendas[[#This Row],[Indice]],TRUE)</f>
        <v>0.3</v>
      </c>
      <c r="J76" s="43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43">
        <f>_xlfn.XLOOKUP(TB_Vendas[[#This Row],[Vendedor]],Vendedores!$A$5:$A$9,Vendedores!$D$5:$D$9)</f>
        <v>0.15</v>
      </c>
      <c r="L76" s="43">
        <f>IF(TB_Vendas[[#This Row],[Desconto 
(Diretão)]]&lt;=TB_Vendas[[#This Row],[Desconto 
(Vendedor)]],TB_Vendas[[#This Row],[Desconto 
(Diretão)]],TB_Vendas[[#This Row],[Desconto 
(Vendedor)]])</f>
        <v>0.15</v>
      </c>
      <c r="M76" s="2">
        <f>TB_Vendas[[#This Row],[Preço Unitário]]*TB_Vendas[[#This Row],[Qtd]]</f>
        <v>929</v>
      </c>
      <c r="N76" s="1" t="s">
        <v>118</v>
      </c>
    </row>
    <row r="77" spans="1:14">
      <c r="A77" s="1">
        <f>MONTH(TB_Vendas[[#This Row],[Data]])</f>
        <v>8</v>
      </c>
      <c r="B77" s="4" t="str">
        <f>PROPER(TEXT(DATE(,TB_Vendas[[#This Row],[Nº]],1),"Mmm"))</f>
        <v>Ago</v>
      </c>
      <c r="C77" s="3">
        <v>45144</v>
      </c>
      <c r="D77" s="4" t="s">
        <v>106</v>
      </c>
      <c r="E77" s="4" t="str">
        <f>_xlfn.XLOOKUP(TB_Vendas[[#This Row],[Código]],TB_Produtos[Código],TB_Produtos[Categoria])</f>
        <v>Calçado</v>
      </c>
      <c r="F77" s="1">
        <v>1</v>
      </c>
      <c r="G77" s="7">
        <f>VLOOKUP(TB_Vendas[[#This Row],[Código]],Produtos!$B$6:$G$66,6,0)</f>
        <v>89.9</v>
      </c>
      <c r="H77" s="1">
        <f>_xlfn.XMATCH(TB_Vendas[[#This Row],[Categoria]],Desc_Categorias,0)</f>
        <v>4</v>
      </c>
      <c r="I77" s="43">
        <f>VLOOKUP(TB_Vendas[[#This Row],[Qtd]],Desc_TabelaToda,TB_Vendas[[#This Row],[Indice]],TRUE)</f>
        <v>0</v>
      </c>
      <c r="J77" s="43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43">
        <f>_xlfn.XLOOKUP(TB_Vendas[[#This Row],[Vendedor]],Vendedores!$A$5:$A$9,Vendedores!$D$5:$D$9)</f>
        <v>0.1</v>
      </c>
      <c r="L77" s="43">
        <f>IF(TB_Vendas[[#This Row],[Desconto 
(Diretão)]]&lt;=TB_Vendas[[#This Row],[Desconto 
(Vendedor)]],TB_Vendas[[#This Row],[Desconto 
(Diretão)]],TB_Vendas[[#This Row],[Desconto 
(Vendedor)]])</f>
        <v>0</v>
      </c>
      <c r="M77" s="2">
        <f>TB_Vendas[[#This Row],[Preço Unitário]]*TB_Vendas[[#This Row],[Qtd]]</f>
        <v>89.9</v>
      </c>
      <c r="N77" s="1" t="s">
        <v>116</v>
      </c>
    </row>
    <row r="78" spans="1:14">
      <c r="A78" s="1">
        <f>MONTH(TB_Vendas[[#This Row],[Data]])</f>
        <v>8</v>
      </c>
      <c r="B78" s="4" t="str">
        <f>PROPER(TEXT(DATE(,TB_Vendas[[#This Row],[Nº]],1),"Mmm"))</f>
        <v>Ago</v>
      </c>
      <c r="C78" s="3">
        <v>45145</v>
      </c>
      <c r="D78" s="4" t="s">
        <v>99</v>
      </c>
      <c r="E78" s="4" t="str">
        <f>_xlfn.XLOOKUP(TB_Vendas[[#This Row],[Código]],TB_Produtos[Código],TB_Produtos[Categoria])</f>
        <v>Vestuário</v>
      </c>
      <c r="F78" s="1">
        <v>2</v>
      </c>
      <c r="G78" s="7">
        <f>VLOOKUP(TB_Vendas[[#This Row],[Código]],Produtos!$B$6:$G$66,6,0)</f>
        <v>49.9</v>
      </c>
      <c r="H78" s="1">
        <f>_xlfn.XMATCH(TB_Vendas[[#This Row],[Categoria]],Desc_Categorias,0)</f>
        <v>3</v>
      </c>
      <c r="I78" s="43">
        <f>VLOOKUP(TB_Vendas[[#This Row],[Qtd]],Desc_TabelaToda,TB_Vendas[[#This Row],[Indice]],TRUE)</f>
        <v>0.15</v>
      </c>
      <c r="J78" s="43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43">
        <f>_xlfn.XLOOKUP(TB_Vendas[[#This Row],[Vendedor]],Vendedores!$A$5:$A$9,Vendedores!$D$5:$D$9)</f>
        <v>0.1</v>
      </c>
      <c r="L78" s="43">
        <f>IF(TB_Vendas[[#This Row],[Desconto 
(Diretão)]]&lt;=TB_Vendas[[#This Row],[Desconto 
(Vendedor)]],TB_Vendas[[#This Row],[Desconto 
(Diretão)]],TB_Vendas[[#This Row],[Desconto 
(Vendedor)]])</f>
        <v>0.1</v>
      </c>
      <c r="M78" s="2">
        <f>TB_Vendas[[#This Row],[Preço Unitário]]*TB_Vendas[[#This Row],[Qtd]]</f>
        <v>99.8</v>
      </c>
      <c r="N78" s="1" t="s">
        <v>116</v>
      </c>
    </row>
    <row r="79" spans="1:14">
      <c r="A79" s="1">
        <f>MONTH(TB_Vendas[[#This Row],[Data]])</f>
        <v>8</v>
      </c>
      <c r="B79" s="4" t="str">
        <f>PROPER(TEXT(DATE(,TB_Vendas[[#This Row],[Nº]],1),"Mmm"))</f>
        <v>Ago</v>
      </c>
      <c r="C79" s="3">
        <v>45146</v>
      </c>
      <c r="D79" s="4" t="s">
        <v>84</v>
      </c>
      <c r="E79" s="4" t="str">
        <f>_xlfn.XLOOKUP(TB_Vendas[[#This Row],[Código]],TB_Produtos[Código],TB_Produtos[Categoria])</f>
        <v>Vestuário</v>
      </c>
      <c r="F79" s="1">
        <v>8</v>
      </c>
      <c r="G79" s="7">
        <f>VLOOKUP(TB_Vendas[[#This Row],[Código]],Produtos!$B$6:$G$66,6,0)</f>
        <v>70</v>
      </c>
      <c r="H79" s="1">
        <f>_xlfn.XMATCH(TB_Vendas[[#This Row],[Categoria]],Desc_Categorias,0)</f>
        <v>3</v>
      </c>
      <c r="I79" s="43">
        <f>VLOOKUP(TB_Vendas[[#This Row],[Qtd]],Desc_TabelaToda,TB_Vendas[[#This Row],[Indice]],TRUE)</f>
        <v>0.25</v>
      </c>
      <c r="J79" s="43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43">
        <f>_xlfn.XLOOKUP(TB_Vendas[[#This Row],[Vendedor]],Vendedores!$A$5:$A$9,Vendedores!$D$5:$D$9)</f>
        <v>0.15</v>
      </c>
      <c r="L79" s="43">
        <f>IF(TB_Vendas[[#This Row],[Desconto 
(Diretão)]]&lt;=TB_Vendas[[#This Row],[Desconto 
(Vendedor)]],TB_Vendas[[#This Row],[Desconto 
(Diretão)]],TB_Vendas[[#This Row],[Desconto 
(Vendedor)]])</f>
        <v>0.15</v>
      </c>
      <c r="M79" s="2">
        <f>TB_Vendas[[#This Row],[Preço Unitário]]*TB_Vendas[[#This Row],[Qtd]]</f>
        <v>560</v>
      </c>
      <c r="N79" s="1" t="s">
        <v>115</v>
      </c>
    </row>
    <row r="80" spans="1:14">
      <c r="A80" s="1">
        <f>MONTH(TB_Vendas[[#This Row],[Data]])</f>
        <v>8</v>
      </c>
      <c r="B80" s="4" t="str">
        <f>PROPER(TEXT(DATE(,TB_Vendas[[#This Row],[Nº]],1),"Mmm"))</f>
        <v>Ago</v>
      </c>
      <c r="C80" s="3">
        <v>45147</v>
      </c>
      <c r="D80" s="4" t="s">
        <v>42</v>
      </c>
      <c r="E80" s="4" t="str">
        <f>_xlfn.XLOOKUP(TB_Vendas[[#This Row],[Código]],TB_Produtos[Código],TB_Produtos[Categoria])</f>
        <v>Vestuário</v>
      </c>
      <c r="F80" s="1">
        <v>5</v>
      </c>
      <c r="G80" s="7">
        <f>VLOOKUP(TB_Vendas[[#This Row],[Código]],Produtos!$B$6:$G$66,6,0)</f>
        <v>46.9</v>
      </c>
      <c r="H80" s="1">
        <f>_xlfn.XMATCH(TB_Vendas[[#This Row],[Categoria]],Desc_Categorias,0)</f>
        <v>3</v>
      </c>
      <c r="I80" s="43">
        <f>VLOOKUP(TB_Vendas[[#This Row],[Qtd]],Desc_TabelaToda,TB_Vendas[[#This Row],[Indice]],TRUE)</f>
        <v>0.25</v>
      </c>
      <c r="J80" s="43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43">
        <f>_xlfn.XLOOKUP(TB_Vendas[[#This Row],[Vendedor]],Vendedores!$A$5:$A$9,Vendedores!$D$5:$D$9)</f>
        <v>0.1</v>
      </c>
      <c r="L80" s="43">
        <f>IF(TB_Vendas[[#This Row],[Desconto 
(Diretão)]]&lt;=TB_Vendas[[#This Row],[Desconto 
(Vendedor)]],TB_Vendas[[#This Row],[Desconto 
(Diretão)]],TB_Vendas[[#This Row],[Desconto 
(Vendedor)]])</f>
        <v>0.1</v>
      </c>
      <c r="M80" s="2">
        <f>TB_Vendas[[#This Row],[Preço Unitário]]*TB_Vendas[[#This Row],[Qtd]]</f>
        <v>234.5</v>
      </c>
      <c r="N80" s="1" t="s">
        <v>116</v>
      </c>
    </row>
    <row r="81" spans="1:14">
      <c r="A81" s="1">
        <f>MONTH(TB_Vendas[[#This Row],[Data]])</f>
        <v>8</v>
      </c>
      <c r="B81" s="4" t="str">
        <f>PROPER(TEXT(DATE(,TB_Vendas[[#This Row],[Nº]],1),"Mmm"))</f>
        <v>Ago</v>
      </c>
      <c r="C81" s="3">
        <v>45148</v>
      </c>
      <c r="D81" s="4" t="s">
        <v>93</v>
      </c>
      <c r="E81" s="4" t="str">
        <f>_xlfn.XLOOKUP(TB_Vendas[[#This Row],[Código]],TB_Produtos[Código],TB_Produtos[Categoria])</f>
        <v>Vestuário</v>
      </c>
      <c r="F81" s="1">
        <v>10</v>
      </c>
      <c r="G81" s="7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43">
        <f>VLOOKUP(TB_Vendas[[#This Row],[Qtd]],Desc_TabelaToda,TB_Vendas[[#This Row],[Indice]],TRUE)</f>
        <v>0.3</v>
      </c>
      <c r="J81" s="43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43">
        <f>_xlfn.XLOOKUP(TB_Vendas[[#This Row],[Vendedor]],Vendedores!$A$5:$A$9,Vendedores!$D$5:$D$9)</f>
        <v>0.15</v>
      </c>
      <c r="L81" s="43">
        <f>IF(TB_Vendas[[#This Row],[Desconto 
(Diretão)]]&lt;=TB_Vendas[[#This Row],[Desconto 
(Vendedor)]],TB_Vendas[[#This Row],[Desconto 
(Diretão)]],TB_Vendas[[#This Row],[Desconto 
(Vendedor)]])</f>
        <v>0.15</v>
      </c>
      <c r="M81" s="2">
        <f>TB_Vendas[[#This Row],[Preço Unitário]]*TB_Vendas[[#This Row],[Qtd]]</f>
        <v>2899</v>
      </c>
      <c r="N81" s="1" t="s">
        <v>115</v>
      </c>
    </row>
    <row r="82" spans="1:14">
      <c r="A82" s="1">
        <f>MONTH(TB_Vendas[[#This Row],[Data]])</f>
        <v>8</v>
      </c>
      <c r="B82" s="4" t="str">
        <f>PROPER(TEXT(DATE(,TB_Vendas[[#This Row],[Nº]],1),"Mmm"))</f>
        <v>Ago</v>
      </c>
      <c r="C82" s="3">
        <v>45149</v>
      </c>
      <c r="D82" s="4" t="s">
        <v>46</v>
      </c>
      <c r="E82" s="4" t="str">
        <f>_xlfn.XLOOKUP(TB_Vendas[[#This Row],[Código]],TB_Produtos[Código],TB_Produtos[Categoria])</f>
        <v>Vestuário</v>
      </c>
      <c r="F82" s="1">
        <v>1</v>
      </c>
      <c r="G82" s="7">
        <f>VLOOKUP(TB_Vendas[[#This Row],[Código]],Produtos!$B$6:$G$66,6,0)</f>
        <v>42.5</v>
      </c>
      <c r="H82" s="1">
        <f>_xlfn.XMATCH(TB_Vendas[[#This Row],[Categoria]],Desc_Categorias,0)</f>
        <v>3</v>
      </c>
      <c r="I82" s="43">
        <f>VLOOKUP(TB_Vendas[[#This Row],[Qtd]],Desc_TabelaToda,TB_Vendas[[#This Row],[Indice]],TRUE)</f>
        <v>0.1</v>
      </c>
      <c r="J82" s="43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43">
        <f>_xlfn.XLOOKUP(TB_Vendas[[#This Row],[Vendedor]],Vendedores!$A$5:$A$9,Vendedores!$D$5:$D$9)</f>
        <v>0.1</v>
      </c>
      <c r="L82" s="43">
        <f>IF(TB_Vendas[[#This Row],[Desconto 
(Diretão)]]&lt;=TB_Vendas[[#This Row],[Desconto 
(Vendedor)]],TB_Vendas[[#This Row],[Desconto 
(Diretão)]],TB_Vendas[[#This Row],[Desconto 
(Vendedor)]])</f>
        <v>0.1</v>
      </c>
      <c r="M82" s="2">
        <f>TB_Vendas[[#This Row],[Preço Unitário]]*TB_Vendas[[#This Row],[Qtd]]</f>
        <v>42.5</v>
      </c>
      <c r="N82" s="1" t="s">
        <v>116</v>
      </c>
    </row>
    <row r="83" spans="1:14">
      <c r="A83" s="1">
        <f>MONTH(TB_Vendas[[#This Row],[Data]])</f>
        <v>8</v>
      </c>
      <c r="B83" s="4" t="str">
        <f>PROPER(TEXT(DATE(,TB_Vendas[[#This Row],[Nº]],1),"Mmm"))</f>
        <v>Ago</v>
      </c>
      <c r="C83" s="3">
        <v>45150</v>
      </c>
      <c r="D83" s="4" t="s">
        <v>103</v>
      </c>
      <c r="E83" s="4" t="str">
        <f>_xlfn.XLOOKUP(TB_Vendas[[#This Row],[Código]],TB_Produtos[Código],TB_Produtos[Categoria])</f>
        <v>Calçado</v>
      </c>
      <c r="F83" s="1">
        <v>2</v>
      </c>
      <c r="G83" s="7">
        <f>VLOOKUP(TB_Vendas[[#This Row],[Código]],Produtos!$B$6:$G$66,6,0)</f>
        <v>89.9</v>
      </c>
      <c r="H83" s="1">
        <f>_xlfn.XMATCH(TB_Vendas[[#This Row],[Categoria]],Desc_Categorias,0)</f>
        <v>4</v>
      </c>
      <c r="I83" s="43">
        <f>VLOOKUP(TB_Vendas[[#This Row],[Qtd]],Desc_TabelaToda,TB_Vendas[[#This Row],[Indice]],TRUE)</f>
        <v>0.1</v>
      </c>
      <c r="J83" s="43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43">
        <f>_xlfn.XLOOKUP(TB_Vendas[[#This Row],[Vendedor]],Vendedores!$A$5:$A$9,Vendedores!$D$5:$D$9)</f>
        <v>0.15</v>
      </c>
      <c r="L83" s="43">
        <f>IF(TB_Vendas[[#This Row],[Desconto 
(Diretão)]]&lt;=TB_Vendas[[#This Row],[Desconto 
(Vendedor)]],TB_Vendas[[#This Row],[Desconto 
(Diretão)]],TB_Vendas[[#This Row],[Desconto 
(Vendedor)]])</f>
        <v>0.1</v>
      </c>
      <c r="M83" s="2">
        <f>TB_Vendas[[#This Row],[Preço Unitário]]*TB_Vendas[[#This Row],[Qtd]]</f>
        <v>179.8</v>
      </c>
      <c r="N83" s="1" t="s">
        <v>115</v>
      </c>
    </row>
    <row r="84" spans="1:14">
      <c r="A84" s="1">
        <f>MONTH(TB_Vendas[[#This Row],[Data]])</f>
        <v>8</v>
      </c>
      <c r="B84" s="4" t="str">
        <f>PROPER(TEXT(DATE(,TB_Vendas[[#This Row],[Nº]],1),"Mmm"))</f>
        <v>Ago</v>
      </c>
      <c r="C84" s="3">
        <v>45151</v>
      </c>
      <c r="D84" s="4" t="s">
        <v>60</v>
      </c>
      <c r="E84" s="4" t="str">
        <f>_xlfn.XLOOKUP(TB_Vendas[[#This Row],[Código]],TB_Produtos[Código],TB_Produtos[Categoria])</f>
        <v>Calçado</v>
      </c>
      <c r="F84" s="1">
        <v>3</v>
      </c>
      <c r="G84" s="7">
        <f>VLOOKUP(TB_Vendas[[#This Row],[Código]],Produtos!$B$6:$G$66,6,0)</f>
        <v>255</v>
      </c>
      <c r="H84" s="1">
        <f>_xlfn.XMATCH(TB_Vendas[[#This Row],[Categoria]],Desc_Categorias,0)</f>
        <v>4</v>
      </c>
      <c r="I84" s="43">
        <f>VLOOKUP(TB_Vendas[[#This Row],[Qtd]],Desc_TabelaToda,TB_Vendas[[#This Row],[Indice]],TRUE)</f>
        <v>0.15</v>
      </c>
      <c r="J84" s="43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43">
        <f>_xlfn.XLOOKUP(TB_Vendas[[#This Row],[Vendedor]],Vendedores!$A$5:$A$9,Vendedores!$D$5:$D$9)</f>
        <v>0.2</v>
      </c>
      <c r="L84" s="43">
        <f>IF(TB_Vendas[[#This Row],[Desconto 
(Diretão)]]&lt;=TB_Vendas[[#This Row],[Desconto 
(Vendedor)]],TB_Vendas[[#This Row],[Desconto 
(Diretão)]],TB_Vendas[[#This Row],[Desconto 
(Vendedor)]])</f>
        <v>0.15</v>
      </c>
      <c r="M84" s="2">
        <f>TB_Vendas[[#This Row],[Preço Unitário]]*TB_Vendas[[#This Row],[Qtd]]</f>
        <v>765</v>
      </c>
      <c r="N84" s="1" t="s">
        <v>114</v>
      </c>
    </row>
    <row r="85" spans="1:14">
      <c r="A85" s="1">
        <f>MONTH(TB_Vendas[[#This Row],[Data]])</f>
        <v>8</v>
      </c>
      <c r="B85" s="4" t="str">
        <f>PROPER(TEXT(DATE(,TB_Vendas[[#This Row],[Nº]],1),"Mmm"))</f>
        <v>Ago</v>
      </c>
      <c r="C85" s="3">
        <v>45152</v>
      </c>
      <c r="D85" s="4" t="s">
        <v>46</v>
      </c>
      <c r="E85" s="4" t="str">
        <f>_xlfn.XLOOKUP(TB_Vendas[[#This Row],[Código]],TB_Produtos[Código],TB_Produtos[Categoria])</f>
        <v>Vestuário</v>
      </c>
      <c r="F85" s="1">
        <v>6</v>
      </c>
      <c r="G85" s="7">
        <f>VLOOKUP(TB_Vendas[[#This Row],[Código]],Produtos!$B$6:$G$66,6,0)</f>
        <v>42.5</v>
      </c>
      <c r="H85" s="1">
        <f>_xlfn.XMATCH(TB_Vendas[[#This Row],[Categoria]],Desc_Categorias,0)</f>
        <v>3</v>
      </c>
      <c r="I85" s="43">
        <f>VLOOKUP(TB_Vendas[[#This Row],[Qtd]],Desc_TabelaToda,TB_Vendas[[#This Row],[Indice]],TRUE)</f>
        <v>0.25</v>
      </c>
      <c r="J85" s="43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43">
        <f>_xlfn.XLOOKUP(TB_Vendas[[#This Row],[Vendedor]],Vendedores!$A$5:$A$9,Vendedores!$D$5:$D$9)</f>
        <v>0.2</v>
      </c>
      <c r="L85" s="43">
        <f>IF(TB_Vendas[[#This Row],[Desconto 
(Diretão)]]&lt;=TB_Vendas[[#This Row],[Desconto 
(Vendedor)]],TB_Vendas[[#This Row],[Desconto 
(Diretão)]],TB_Vendas[[#This Row],[Desconto 
(Vendedor)]])</f>
        <v>0.2</v>
      </c>
      <c r="M85" s="2">
        <f>TB_Vendas[[#This Row],[Preço Unitário]]*TB_Vendas[[#This Row],[Qtd]]</f>
        <v>255</v>
      </c>
      <c r="N85" s="1" t="s">
        <v>117</v>
      </c>
    </row>
    <row r="86" spans="1:14">
      <c r="A86" s="1">
        <f>MONTH(TB_Vendas[[#This Row],[Data]])</f>
        <v>8</v>
      </c>
      <c r="B86" s="4" t="str">
        <f>PROPER(TEXT(DATE(,TB_Vendas[[#This Row],[Nº]],1),"Mmm"))</f>
        <v>Ago</v>
      </c>
      <c r="C86" s="3">
        <v>45153</v>
      </c>
      <c r="D86" s="4" t="s">
        <v>45</v>
      </c>
      <c r="E86" s="4" t="str">
        <f>_xlfn.XLOOKUP(TB_Vendas[[#This Row],[Código]],TB_Produtos[Código],TB_Produtos[Categoria])</f>
        <v>Vestuário</v>
      </c>
      <c r="F86" s="1">
        <v>8</v>
      </c>
      <c r="G86" s="7">
        <f>VLOOKUP(TB_Vendas[[#This Row],[Código]],Produtos!$B$6:$G$66,6,0)</f>
        <v>39.9</v>
      </c>
      <c r="H86" s="1">
        <f>_xlfn.XMATCH(TB_Vendas[[#This Row],[Categoria]],Desc_Categorias,0)</f>
        <v>3</v>
      </c>
      <c r="I86" s="43">
        <f>VLOOKUP(TB_Vendas[[#This Row],[Qtd]],Desc_TabelaToda,TB_Vendas[[#This Row],[Indice]],TRUE)</f>
        <v>0.25</v>
      </c>
      <c r="J86" s="43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43">
        <f>_xlfn.XLOOKUP(TB_Vendas[[#This Row],[Vendedor]],Vendedores!$A$5:$A$9,Vendedores!$D$5:$D$9)</f>
        <v>0.15</v>
      </c>
      <c r="L86" s="43">
        <f>IF(TB_Vendas[[#This Row],[Desconto 
(Diretão)]]&lt;=TB_Vendas[[#This Row],[Desconto 
(Vendedor)]],TB_Vendas[[#This Row],[Desconto 
(Diretão)]],TB_Vendas[[#This Row],[Desconto 
(Vendedor)]])</f>
        <v>0.15</v>
      </c>
      <c r="M86" s="2">
        <f>TB_Vendas[[#This Row],[Preço Unitário]]*TB_Vendas[[#This Row],[Qtd]]</f>
        <v>319.2</v>
      </c>
      <c r="N86" s="1" t="s">
        <v>115</v>
      </c>
    </row>
  </sheetData>
  <phoneticPr fontId="11" type="noConversion"/>
  <conditionalFormatting sqref="F4:L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0B85-E2E6-46DA-82F9-108D4EA91963}">
  <dimension ref="A1:H253"/>
  <sheetViews>
    <sheetView topLeftCell="A2" workbookViewId="0">
      <selection activeCell="A2" sqref="A2"/>
    </sheetView>
  </sheetViews>
  <sheetFormatPr defaultRowHeight="15"/>
  <cols>
    <col min="1" max="1" width="10.7109375" bestFit="1" customWidth="1"/>
    <col min="2" max="2" width="9.42578125" bestFit="1" customWidth="1"/>
    <col min="3" max="3" width="11.7109375" bestFit="1" customWidth="1"/>
    <col min="4" max="4" width="6.5703125" bestFit="1" customWidth="1"/>
    <col min="5" max="5" width="16.140625" bestFit="1" customWidth="1"/>
    <col min="6" max="6" width="16.42578125" bestFit="1" customWidth="1"/>
    <col min="7" max="8" width="12.140625" bestFit="1" customWidth="1"/>
  </cols>
  <sheetData>
    <row r="1" spans="1:8">
      <c r="A1" s="68" t="s">
        <v>75</v>
      </c>
      <c r="B1" s="68" t="s">
        <v>30</v>
      </c>
      <c r="C1" s="68" t="s">
        <v>10</v>
      </c>
      <c r="D1" s="68" t="s">
        <v>15</v>
      </c>
      <c r="E1" s="68" t="s">
        <v>11</v>
      </c>
      <c r="F1" s="68" t="s">
        <v>160</v>
      </c>
      <c r="G1" s="68" t="s">
        <v>16</v>
      </c>
      <c r="H1" s="68" t="s">
        <v>73</v>
      </c>
    </row>
    <row r="2" spans="1:8">
      <c r="A2" s="69">
        <v>44566</v>
      </c>
      <c r="B2" s="70" t="s">
        <v>62</v>
      </c>
      <c r="C2" s="70" t="s">
        <v>14</v>
      </c>
      <c r="D2" s="68">
        <v>2</v>
      </c>
      <c r="E2" s="71">
        <v>245</v>
      </c>
      <c r="F2" s="72">
        <v>0.1</v>
      </c>
      <c r="G2" s="73">
        <v>490</v>
      </c>
      <c r="H2" s="70" t="s">
        <v>117</v>
      </c>
    </row>
    <row r="3" spans="1:8">
      <c r="A3" s="69">
        <v>44567</v>
      </c>
      <c r="B3" s="70" t="s">
        <v>60</v>
      </c>
      <c r="C3" s="70" t="s">
        <v>14</v>
      </c>
      <c r="D3" s="68">
        <v>10</v>
      </c>
      <c r="E3" s="71">
        <v>255</v>
      </c>
      <c r="F3" s="72">
        <v>0.15</v>
      </c>
      <c r="G3" s="73">
        <v>2550</v>
      </c>
      <c r="H3" s="70" t="s">
        <v>118</v>
      </c>
    </row>
    <row r="4" spans="1:8">
      <c r="A4" s="69">
        <v>44568</v>
      </c>
      <c r="B4" s="70" t="s">
        <v>94</v>
      </c>
      <c r="C4" s="70" t="s">
        <v>12</v>
      </c>
      <c r="D4" s="68">
        <v>11</v>
      </c>
      <c r="E4" s="71">
        <v>289.89999999999998</v>
      </c>
      <c r="F4" s="72">
        <v>0.1</v>
      </c>
      <c r="G4" s="73">
        <v>3188.9</v>
      </c>
      <c r="H4" s="70" t="s">
        <v>116</v>
      </c>
    </row>
    <row r="5" spans="1:8">
      <c r="A5" s="69">
        <v>44573</v>
      </c>
      <c r="B5" s="70" t="s">
        <v>107</v>
      </c>
      <c r="C5" s="70" t="s">
        <v>12</v>
      </c>
      <c r="D5" s="68">
        <v>11</v>
      </c>
      <c r="E5" s="71">
        <v>180</v>
      </c>
      <c r="F5" s="72">
        <v>0.2</v>
      </c>
      <c r="G5" s="73">
        <v>1980</v>
      </c>
      <c r="H5" s="70" t="s">
        <v>114</v>
      </c>
    </row>
    <row r="6" spans="1:8">
      <c r="A6" s="69">
        <v>44574</v>
      </c>
      <c r="B6" s="70" t="s">
        <v>111</v>
      </c>
      <c r="C6" s="70" t="s">
        <v>12</v>
      </c>
      <c r="D6" s="68">
        <v>10</v>
      </c>
      <c r="E6" s="71">
        <v>180</v>
      </c>
      <c r="F6" s="72">
        <v>0.1</v>
      </c>
      <c r="G6" s="73">
        <v>1800</v>
      </c>
      <c r="H6" s="70" t="s">
        <v>116</v>
      </c>
    </row>
    <row r="7" spans="1:8">
      <c r="A7" s="69">
        <v>44578</v>
      </c>
      <c r="B7" s="70" t="s">
        <v>34</v>
      </c>
      <c r="C7" s="70" t="s">
        <v>12</v>
      </c>
      <c r="D7" s="68">
        <v>8</v>
      </c>
      <c r="E7" s="71">
        <v>70.900000000000006</v>
      </c>
      <c r="F7" s="72">
        <v>0.15</v>
      </c>
      <c r="G7" s="73">
        <v>567.20000000000005</v>
      </c>
      <c r="H7" s="70" t="s">
        <v>115</v>
      </c>
    </row>
    <row r="8" spans="1:8">
      <c r="A8" s="69">
        <v>44584</v>
      </c>
      <c r="B8" s="70" t="s">
        <v>60</v>
      </c>
      <c r="C8" s="70" t="s">
        <v>14</v>
      </c>
      <c r="D8" s="68">
        <v>2</v>
      </c>
      <c r="E8" s="71">
        <v>255</v>
      </c>
      <c r="F8" s="72">
        <v>0.1</v>
      </c>
      <c r="G8" s="73">
        <v>510</v>
      </c>
      <c r="H8" s="70" t="s">
        <v>117</v>
      </c>
    </row>
    <row r="9" spans="1:8">
      <c r="A9" s="69">
        <v>44587</v>
      </c>
      <c r="B9" s="70" t="s">
        <v>89</v>
      </c>
      <c r="C9" s="70" t="s">
        <v>12</v>
      </c>
      <c r="D9" s="68">
        <v>2</v>
      </c>
      <c r="E9" s="71">
        <v>72.5</v>
      </c>
      <c r="F9" s="72">
        <v>0.15</v>
      </c>
      <c r="G9" s="73">
        <v>145</v>
      </c>
      <c r="H9" s="70" t="s">
        <v>118</v>
      </c>
    </row>
    <row r="10" spans="1:8">
      <c r="A10" s="69">
        <v>44589</v>
      </c>
      <c r="B10" s="70" t="s">
        <v>91</v>
      </c>
      <c r="C10" s="70" t="s">
        <v>12</v>
      </c>
      <c r="D10" s="68">
        <v>12</v>
      </c>
      <c r="E10" s="71">
        <v>289.89999999999998</v>
      </c>
      <c r="F10" s="72">
        <v>0.2</v>
      </c>
      <c r="G10" s="73">
        <v>3478.8</v>
      </c>
      <c r="H10" s="70" t="s">
        <v>117</v>
      </c>
    </row>
    <row r="11" spans="1:8">
      <c r="A11" s="69">
        <v>44590</v>
      </c>
      <c r="B11" s="70" t="s">
        <v>91</v>
      </c>
      <c r="C11" s="70" t="s">
        <v>12</v>
      </c>
      <c r="D11" s="68">
        <v>1</v>
      </c>
      <c r="E11" s="71">
        <v>289.89999999999998</v>
      </c>
      <c r="F11" s="72">
        <v>0.1</v>
      </c>
      <c r="G11" s="73">
        <v>289.89999999999998</v>
      </c>
      <c r="H11" s="70" t="s">
        <v>118</v>
      </c>
    </row>
    <row r="12" spans="1:8">
      <c r="A12" s="69">
        <v>44591</v>
      </c>
      <c r="B12" s="70" t="s">
        <v>110</v>
      </c>
      <c r="C12" s="70" t="s">
        <v>12</v>
      </c>
      <c r="D12" s="68">
        <v>11</v>
      </c>
      <c r="E12" s="71">
        <v>180</v>
      </c>
      <c r="F12" s="72">
        <v>0.2</v>
      </c>
      <c r="G12" s="73">
        <v>1980</v>
      </c>
      <c r="H12" s="70" t="s">
        <v>114</v>
      </c>
    </row>
    <row r="13" spans="1:8">
      <c r="A13" s="69">
        <v>44595</v>
      </c>
      <c r="B13" s="70" t="s">
        <v>34</v>
      </c>
      <c r="C13" s="70" t="s">
        <v>12</v>
      </c>
      <c r="D13" s="68">
        <v>2</v>
      </c>
      <c r="E13" s="71">
        <v>70.900000000000006</v>
      </c>
      <c r="F13" s="72">
        <v>0.15</v>
      </c>
      <c r="G13" s="73">
        <v>141.80000000000001</v>
      </c>
      <c r="H13" s="70" t="s">
        <v>114</v>
      </c>
    </row>
    <row r="14" spans="1:8">
      <c r="A14" s="69">
        <v>44597</v>
      </c>
      <c r="B14" s="70" t="s">
        <v>58</v>
      </c>
      <c r="C14" s="70" t="s">
        <v>13</v>
      </c>
      <c r="D14" s="68">
        <v>7</v>
      </c>
      <c r="E14" s="71">
        <v>120</v>
      </c>
      <c r="F14" s="72">
        <v>0.2</v>
      </c>
      <c r="G14" s="73">
        <v>840</v>
      </c>
      <c r="H14" s="70" t="s">
        <v>117</v>
      </c>
    </row>
    <row r="15" spans="1:8">
      <c r="A15" s="69">
        <v>44610</v>
      </c>
      <c r="B15" s="70" t="s">
        <v>54</v>
      </c>
      <c r="C15" s="70" t="s">
        <v>12</v>
      </c>
      <c r="D15" s="68">
        <v>4</v>
      </c>
      <c r="E15" s="71">
        <v>249.9</v>
      </c>
      <c r="F15" s="72">
        <v>0.2</v>
      </c>
      <c r="G15" s="73">
        <v>999.6</v>
      </c>
      <c r="H15" s="70" t="s">
        <v>114</v>
      </c>
    </row>
    <row r="16" spans="1:8">
      <c r="A16" s="69">
        <v>44613</v>
      </c>
      <c r="B16" s="70" t="s">
        <v>45</v>
      </c>
      <c r="C16" s="70" t="s">
        <v>12</v>
      </c>
      <c r="D16" s="68">
        <v>4</v>
      </c>
      <c r="E16" s="71">
        <v>39.9</v>
      </c>
      <c r="F16" s="72">
        <v>0.1</v>
      </c>
      <c r="G16" s="73">
        <v>159.6</v>
      </c>
      <c r="H16" s="70" t="s">
        <v>116</v>
      </c>
    </row>
    <row r="17" spans="1:8">
      <c r="A17" s="69">
        <v>44616</v>
      </c>
      <c r="B17" s="70" t="s">
        <v>84</v>
      </c>
      <c r="C17" s="70" t="s">
        <v>12</v>
      </c>
      <c r="D17" s="68">
        <v>10</v>
      </c>
      <c r="E17" s="71">
        <v>70</v>
      </c>
      <c r="F17" s="72">
        <v>0.15</v>
      </c>
      <c r="G17" s="73">
        <v>700</v>
      </c>
      <c r="H17" s="70" t="s">
        <v>118</v>
      </c>
    </row>
    <row r="18" spans="1:8">
      <c r="A18" s="69">
        <v>44617</v>
      </c>
      <c r="B18" s="70" t="s">
        <v>40</v>
      </c>
      <c r="C18" s="70" t="s">
        <v>12</v>
      </c>
      <c r="D18" s="68">
        <v>5</v>
      </c>
      <c r="E18" s="71">
        <v>92.9</v>
      </c>
      <c r="F18" s="72">
        <v>0.15</v>
      </c>
      <c r="G18" s="73">
        <v>464.5</v>
      </c>
      <c r="H18" s="70" t="s">
        <v>118</v>
      </c>
    </row>
    <row r="19" spans="1:8">
      <c r="A19" s="69">
        <v>44618</v>
      </c>
      <c r="B19" s="70" t="s">
        <v>53</v>
      </c>
      <c r="C19" s="70" t="s">
        <v>12</v>
      </c>
      <c r="D19" s="68">
        <v>2</v>
      </c>
      <c r="E19" s="71">
        <v>300</v>
      </c>
      <c r="F19" s="72">
        <v>0.15</v>
      </c>
      <c r="G19" s="73">
        <v>600</v>
      </c>
      <c r="H19" s="70" t="s">
        <v>114</v>
      </c>
    </row>
    <row r="20" spans="1:8">
      <c r="A20" s="69">
        <v>44621</v>
      </c>
      <c r="B20" s="70" t="s">
        <v>32</v>
      </c>
      <c r="C20" s="70" t="s">
        <v>12</v>
      </c>
      <c r="D20" s="68">
        <v>5</v>
      </c>
      <c r="E20" s="71">
        <v>65.900000000000006</v>
      </c>
      <c r="F20" s="72">
        <v>0.2</v>
      </c>
      <c r="G20" s="73">
        <v>329.5</v>
      </c>
      <c r="H20" s="70" t="s">
        <v>114</v>
      </c>
    </row>
    <row r="21" spans="1:8">
      <c r="A21" s="69">
        <v>44621</v>
      </c>
      <c r="B21" s="70" t="s">
        <v>44</v>
      </c>
      <c r="C21" s="70" t="s">
        <v>12</v>
      </c>
      <c r="D21" s="68">
        <v>3</v>
      </c>
      <c r="E21" s="71">
        <v>39.9</v>
      </c>
      <c r="F21" s="72">
        <v>0.2</v>
      </c>
      <c r="G21" s="73">
        <v>119.7</v>
      </c>
      <c r="H21" s="70" t="s">
        <v>117</v>
      </c>
    </row>
    <row r="22" spans="1:8">
      <c r="A22" s="69">
        <v>44622</v>
      </c>
      <c r="B22" s="70" t="s">
        <v>44</v>
      </c>
      <c r="C22" s="70" t="s">
        <v>12</v>
      </c>
      <c r="D22" s="68">
        <v>1</v>
      </c>
      <c r="E22" s="71">
        <v>39.9</v>
      </c>
      <c r="F22" s="72">
        <v>0.1</v>
      </c>
      <c r="G22" s="73">
        <v>39.9</v>
      </c>
      <c r="H22" s="70" t="s">
        <v>117</v>
      </c>
    </row>
    <row r="23" spans="1:8">
      <c r="A23" s="69">
        <v>44623</v>
      </c>
      <c r="B23" s="70" t="s">
        <v>38</v>
      </c>
      <c r="C23" s="70" t="s">
        <v>12</v>
      </c>
      <c r="D23" s="68">
        <v>12</v>
      </c>
      <c r="E23" s="71">
        <v>85.9</v>
      </c>
      <c r="F23" s="72">
        <v>0.15</v>
      </c>
      <c r="G23" s="73">
        <v>1030.8</v>
      </c>
      <c r="H23" s="70" t="s">
        <v>115</v>
      </c>
    </row>
    <row r="24" spans="1:8">
      <c r="A24" s="69">
        <v>44624</v>
      </c>
      <c r="B24" s="70" t="s">
        <v>98</v>
      </c>
      <c r="C24" s="70" t="s">
        <v>12</v>
      </c>
      <c r="D24" s="68">
        <v>5</v>
      </c>
      <c r="E24" s="71">
        <v>32.9</v>
      </c>
      <c r="F24" s="72">
        <v>0.2</v>
      </c>
      <c r="G24" s="73">
        <v>164.5</v>
      </c>
      <c r="H24" s="70" t="s">
        <v>114</v>
      </c>
    </row>
    <row r="25" spans="1:8">
      <c r="A25" s="69">
        <v>44629</v>
      </c>
      <c r="B25" s="70" t="s">
        <v>85</v>
      </c>
      <c r="C25" s="70" t="s">
        <v>12</v>
      </c>
      <c r="D25" s="68">
        <v>11</v>
      </c>
      <c r="E25" s="71">
        <v>54.9</v>
      </c>
      <c r="F25" s="72">
        <v>0.2</v>
      </c>
      <c r="G25" s="73">
        <v>603.9</v>
      </c>
      <c r="H25" s="70" t="s">
        <v>114</v>
      </c>
    </row>
    <row r="26" spans="1:8">
      <c r="A26" s="69">
        <v>44634</v>
      </c>
      <c r="B26" s="70" t="s">
        <v>46</v>
      </c>
      <c r="C26" s="70" t="s">
        <v>12</v>
      </c>
      <c r="D26" s="68">
        <v>3</v>
      </c>
      <c r="E26" s="71">
        <v>42.5</v>
      </c>
      <c r="F26" s="72">
        <v>0.2</v>
      </c>
      <c r="G26" s="73">
        <v>127.5</v>
      </c>
      <c r="H26" s="70" t="s">
        <v>114</v>
      </c>
    </row>
    <row r="27" spans="1:8">
      <c r="A27" s="69">
        <v>44639</v>
      </c>
      <c r="B27" s="70" t="s">
        <v>65</v>
      </c>
      <c r="C27" s="70" t="s">
        <v>12</v>
      </c>
      <c r="D27" s="68">
        <v>8</v>
      </c>
      <c r="E27" s="71">
        <v>89.9</v>
      </c>
      <c r="F27" s="72">
        <v>0.2</v>
      </c>
      <c r="G27" s="73">
        <v>719.2</v>
      </c>
      <c r="H27" s="70" t="s">
        <v>117</v>
      </c>
    </row>
    <row r="28" spans="1:8">
      <c r="A28" s="69">
        <v>44641</v>
      </c>
      <c r="B28" s="70" t="s">
        <v>64</v>
      </c>
      <c r="C28" s="70" t="s">
        <v>14</v>
      </c>
      <c r="D28" s="68">
        <v>1</v>
      </c>
      <c r="E28" s="71">
        <v>259.89999999999998</v>
      </c>
      <c r="F28" s="72">
        <v>0</v>
      </c>
      <c r="G28" s="73">
        <v>259.89999999999998</v>
      </c>
      <c r="H28" s="70" t="s">
        <v>117</v>
      </c>
    </row>
    <row r="29" spans="1:8">
      <c r="A29" s="69">
        <v>44645</v>
      </c>
      <c r="B29" s="70" t="s">
        <v>49</v>
      </c>
      <c r="C29" s="70" t="s">
        <v>12</v>
      </c>
      <c r="D29" s="68">
        <v>11</v>
      </c>
      <c r="E29" s="71">
        <v>32.9</v>
      </c>
      <c r="F29" s="72">
        <v>0.15</v>
      </c>
      <c r="G29" s="73">
        <v>361.9</v>
      </c>
      <c r="H29" s="70" t="s">
        <v>118</v>
      </c>
    </row>
    <row r="30" spans="1:8">
      <c r="A30" s="69">
        <v>44653</v>
      </c>
      <c r="B30" s="70" t="s">
        <v>50</v>
      </c>
      <c r="C30" s="70" t="s">
        <v>13</v>
      </c>
      <c r="D30" s="68">
        <v>8</v>
      </c>
      <c r="E30" s="71">
        <v>49.9</v>
      </c>
      <c r="F30" s="72">
        <v>0.15</v>
      </c>
      <c r="G30" s="73">
        <v>399.2</v>
      </c>
      <c r="H30" s="70" t="s">
        <v>115</v>
      </c>
    </row>
    <row r="31" spans="1:8">
      <c r="A31" s="69">
        <v>44655</v>
      </c>
      <c r="B31" s="70" t="s">
        <v>36</v>
      </c>
      <c r="C31" s="70" t="s">
        <v>13</v>
      </c>
      <c r="D31" s="68">
        <v>4</v>
      </c>
      <c r="E31" s="71">
        <v>259.89999999999998</v>
      </c>
      <c r="F31" s="72">
        <v>0.1</v>
      </c>
      <c r="G31" s="73">
        <v>1039.5999999999999</v>
      </c>
      <c r="H31" s="70" t="s">
        <v>116</v>
      </c>
    </row>
    <row r="32" spans="1:8">
      <c r="A32" s="69">
        <v>44659</v>
      </c>
      <c r="B32" s="70" t="s">
        <v>57</v>
      </c>
      <c r="C32" s="70" t="s">
        <v>13</v>
      </c>
      <c r="D32" s="68">
        <v>1</v>
      </c>
      <c r="E32" s="71">
        <v>349.9</v>
      </c>
      <c r="F32" s="72">
        <v>0</v>
      </c>
      <c r="G32" s="73">
        <v>349.9</v>
      </c>
      <c r="H32" s="70" t="s">
        <v>115</v>
      </c>
    </row>
    <row r="33" spans="1:8">
      <c r="A33" s="69">
        <v>44662</v>
      </c>
      <c r="B33" s="70" t="s">
        <v>102</v>
      </c>
      <c r="C33" s="70" t="s">
        <v>12</v>
      </c>
      <c r="D33" s="68">
        <v>7</v>
      </c>
      <c r="E33" s="71">
        <v>49.9</v>
      </c>
      <c r="F33" s="72">
        <v>0.2</v>
      </c>
      <c r="G33" s="73">
        <v>349.3</v>
      </c>
      <c r="H33" s="70" t="s">
        <v>117</v>
      </c>
    </row>
    <row r="34" spans="1:8">
      <c r="A34" s="69">
        <v>44663</v>
      </c>
      <c r="B34" s="70" t="s">
        <v>84</v>
      </c>
      <c r="C34" s="70" t="s">
        <v>12</v>
      </c>
      <c r="D34" s="68">
        <v>11</v>
      </c>
      <c r="E34" s="71">
        <v>70</v>
      </c>
      <c r="F34" s="72">
        <v>0.2</v>
      </c>
      <c r="G34" s="73">
        <v>770</v>
      </c>
      <c r="H34" s="70" t="s">
        <v>117</v>
      </c>
    </row>
    <row r="35" spans="1:8">
      <c r="A35" s="69">
        <v>44664</v>
      </c>
      <c r="B35" s="70" t="s">
        <v>70</v>
      </c>
      <c r="C35" s="70" t="s">
        <v>12</v>
      </c>
      <c r="D35" s="68">
        <v>3</v>
      </c>
      <c r="E35" s="71">
        <v>146</v>
      </c>
      <c r="F35" s="72">
        <v>0.15</v>
      </c>
      <c r="G35" s="73">
        <v>438</v>
      </c>
      <c r="H35" s="70" t="s">
        <v>118</v>
      </c>
    </row>
    <row r="36" spans="1:8">
      <c r="A36" s="69">
        <v>44666</v>
      </c>
      <c r="B36" s="70" t="s">
        <v>103</v>
      </c>
      <c r="C36" s="70" t="s">
        <v>14</v>
      </c>
      <c r="D36" s="68">
        <v>8</v>
      </c>
      <c r="E36" s="71">
        <v>89.9</v>
      </c>
      <c r="F36" s="72">
        <v>0.15</v>
      </c>
      <c r="G36" s="73">
        <v>719.2</v>
      </c>
      <c r="H36" s="70" t="s">
        <v>118</v>
      </c>
    </row>
    <row r="37" spans="1:8">
      <c r="A37" s="69">
        <v>44673</v>
      </c>
      <c r="B37" s="70" t="s">
        <v>58</v>
      </c>
      <c r="C37" s="70" t="s">
        <v>13</v>
      </c>
      <c r="D37" s="68">
        <v>9</v>
      </c>
      <c r="E37" s="71">
        <v>120</v>
      </c>
      <c r="F37" s="72">
        <v>0.15</v>
      </c>
      <c r="G37" s="73">
        <v>1080</v>
      </c>
      <c r="H37" s="70" t="s">
        <v>115</v>
      </c>
    </row>
    <row r="38" spans="1:8">
      <c r="A38" s="69">
        <v>44674</v>
      </c>
      <c r="B38" s="70" t="s">
        <v>61</v>
      </c>
      <c r="C38" s="70" t="s">
        <v>14</v>
      </c>
      <c r="D38" s="68">
        <v>3</v>
      </c>
      <c r="E38" s="71">
        <v>259.89999999999998</v>
      </c>
      <c r="F38" s="72">
        <v>0.1</v>
      </c>
      <c r="G38" s="73">
        <v>779.7</v>
      </c>
      <c r="H38" s="70" t="s">
        <v>116</v>
      </c>
    </row>
    <row r="39" spans="1:8">
      <c r="A39" s="69">
        <v>44677</v>
      </c>
      <c r="B39" s="70" t="s">
        <v>51</v>
      </c>
      <c r="C39" s="70" t="s">
        <v>12</v>
      </c>
      <c r="D39" s="68">
        <v>6</v>
      </c>
      <c r="E39" s="71">
        <v>299.89999999999998</v>
      </c>
      <c r="F39" s="72">
        <v>0.1</v>
      </c>
      <c r="G39" s="73">
        <v>1799.4</v>
      </c>
      <c r="H39" s="70" t="s">
        <v>116</v>
      </c>
    </row>
    <row r="40" spans="1:8">
      <c r="A40" s="69">
        <v>44678</v>
      </c>
      <c r="B40" s="70" t="s">
        <v>110</v>
      </c>
      <c r="C40" s="70" t="s">
        <v>12</v>
      </c>
      <c r="D40" s="68">
        <v>11</v>
      </c>
      <c r="E40" s="71">
        <v>180</v>
      </c>
      <c r="F40" s="72">
        <v>0.15</v>
      </c>
      <c r="G40" s="73">
        <v>1980</v>
      </c>
      <c r="H40" s="70" t="s">
        <v>118</v>
      </c>
    </row>
    <row r="41" spans="1:8">
      <c r="A41" s="69">
        <v>44689</v>
      </c>
      <c r="B41" s="70" t="s">
        <v>56</v>
      </c>
      <c r="C41" s="70" t="s">
        <v>12</v>
      </c>
      <c r="D41" s="68">
        <v>10</v>
      </c>
      <c r="E41" s="71">
        <v>299.89999999999998</v>
      </c>
      <c r="F41" s="72">
        <v>0.15</v>
      </c>
      <c r="G41" s="73">
        <v>2999</v>
      </c>
      <c r="H41" s="70" t="s">
        <v>115</v>
      </c>
    </row>
    <row r="42" spans="1:8">
      <c r="A42" s="69">
        <v>44690</v>
      </c>
      <c r="B42" s="70" t="s">
        <v>107</v>
      </c>
      <c r="C42" s="70" t="s">
        <v>12</v>
      </c>
      <c r="D42" s="68">
        <v>8</v>
      </c>
      <c r="E42" s="71">
        <v>180</v>
      </c>
      <c r="F42" s="72">
        <v>0.15</v>
      </c>
      <c r="G42" s="73">
        <v>1440</v>
      </c>
      <c r="H42" s="70" t="s">
        <v>115</v>
      </c>
    </row>
    <row r="43" spans="1:8">
      <c r="A43" s="69">
        <v>44691</v>
      </c>
      <c r="B43" s="70" t="s">
        <v>58</v>
      </c>
      <c r="C43" s="70" t="s">
        <v>13</v>
      </c>
      <c r="D43" s="68">
        <v>5</v>
      </c>
      <c r="E43" s="71">
        <v>120</v>
      </c>
      <c r="F43" s="72">
        <v>0.15</v>
      </c>
      <c r="G43" s="73">
        <v>600</v>
      </c>
      <c r="H43" s="70" t="s">
        <v>118</v>
      </c>
    </row>
    <row r="44" spans="1:8">
      <c r="A44" s="69">
        <v>44692</v>
      </c>
      <c r="B44" s="70" t="s">
        <v>56</v>
      </c>
      <c r="C44" s="70" t="s">
        <v>12</v>
      </c>
      <c r="D44" s="68">
        <v>12</v>
      </c>
      <c r="E44" s="71">
        <v>299.89999999999998</v>
      </c>
      <c r="F44" s="72">
        <v>0.15</v>
      </c>
      <c r="G44" s="73">
        <v>3598.8</v>
      </c>
      <c r="H44" s="70" t="s">
        <v>115</v>
      </c>
    </row>
    <row r="45" spans="1:8">
      <c r="A45" s="69">
        <v>44693</v>
      </c>
      <c r="B45" s="70" t="s">
        <v>67</v>
      </c>
      <c r="C45" s="70" t="s">
        <v>12</v>
      </c>
      <c r="D45" s="68">
        <v>10</v>
      </c>
      <c r="E45" s="71">
        <v>93.5</v>
      </c>
      <c r="F45" s="72">
        <v>0.1</v>
      </c>
      <c r="G45" s="73">
        <v>935</v>
      </c>
      <c r="H45" s="70" t="s">
        <v>116</v>
      </c>
    </row>
    <row r="46" spans="1:8">
      <c r="A46" s="69">
        <v>44696</v>
      </c>
      <c r="B46" s="70" t="s">
        <v>94</v>
      </c>
      <c r="C46" s="70" t="s">
        <v>12</v>
      </c>
      <c r="D46" s="68">
        <v>1</v>
      </c>
      <c r="E46" s="71">
        <v>289.89999999999998</v>
      </c>
      <c r="F46" s="72">
        <v>0.1</v>
      </c>
      <c r="G46" s="73">
        <v>289.89999999999998</v>
      </c>
      <c r="H46" s="70" t="s">
        <v>114</v>
      </c>
    </row>
    <row r="47" spans="1:8">
      <c r="A47" s="69">
        <v>44699</v>
      </c>
      <c r="B47" s="70" t="s">
        <v>33</v>
      </c>
      <c r="C47" s="70" t="s">
        <v>12</v>
      </c>
      <c r="D47" s="68">
        <v>10</v>
      </c>
      <c r="E47" s="71">
        <v>69.900000000000006</v>
      </c>
      <c r="F47" s="72">
        <v>0.1</v>
      </c>
      <c r="G47" s="73">
        <v>699</v>
      </c>
      <c r="H47" s="70" t="s">
        <v>116</v>
      </c>
    </row>
    <row r="48" spans="1:8">
      <c r="A48" s="69">
        <v>44719</v>
      </c>
      <c r="B48" s="70" t="s">
        <v>66</v>
      </c>
      <c r="C48" s="70" t="s">
        <v>12</v>
      </c>
      <c r="D48" s="68">
        <v>10</v>
      </c>
      <c r="E48" s="71">
        <v>91.4</v>
      </c>
      <c r="F48" s="72">
        <v>0.15</v>
      </c>
      <c r="G48" s="73">
        <v>914</v>
      </c>
      <c r="H48" s="70" t="s">
        <v>118</v>
      </c>
    </row>
    <row r="49" spans="1:8">
      <c r="A49" s="69">
        <v>44719</v>
      </c>
      <c r="B49" s="70" t="s">
        <v>89</v>
      </c>
      <c r="C49" s="70" t="s">
        <v>12</v>
      </c>
      <c r="D49" s="68">
        <v>4</v>
      </c>
      <c r="E49" s="71">
        <v>72.5</v>
      </c>
      <c r="F49" s="72">
        <v>0.15</v>
      </c>
      <c r="G49" s="73">
        <v>290</v>
      </c>
      <c r="H49" s="70" t="s">
        <v>118</v>
      </c>
    </row>
    <row r="50" spans="1:8">
      <c r="A50" s="69">
        <v>44721</v>
      </c>
      <c r="B50" s="70" t="s">
        <v>101</v>
      </c>
      <c r="C50" s="70" t="s">
        <v>12</v>
      </c>
      <c r="D50" s="68">
        <v>9</v>
      </c>
      <c r="E50" s="71">
        <v>49.9</v>
      </c>
      <c r="F50" s="72">
        <v>0.2</v>
      </c>
      <c r="G50" s="73">
        <v>449.1</v>
      </c>
      <c r="H50" s="70" t="s">
        <v>114</v>
      </c>
    </row>
    <row r="51" spans="1:8">
      <c r="A51" s="69">
        <v>44721</v>
      </c>
      <c r="B51" s="70" t="s">
        <v>35</v>
      </c>
      <c r="C51" s="70" t="s">
        <v>13</v>
      </c>
      <c r="D51" s="68">
        <v>10</v>
      </c>
      <c r="E51" s="71">
        <v>145</v>
      </c>
      <c r="F51" s="72">
        <v>0.2</v>
      </c>
      <c r="G51" s="73">
        <v>1450</v>
      </c>
      <c r="H51" s="70" t="s">
        <v>114</v>
      </c>
    </row>
    <row r="52" spans="1:8">
      <c r="A52" s="69">
        <v>44723</v>
      </c>
      <c r="B52" s="70" t="s">
        <v>42</v>
      </c>
      <c r="C52" s="70" t="s">
        <v>12</v>
      </c>
      <c r="D52" s="68">
        <v>6</v>
      </c>
      <c r="E52" s="71">
        <v>46.9</v>
      </c>
      <c r="F52" s="72">
        <v>0.1</v>
      </c>
      <c r="G52" s="73">
        <v>281.39999999999998</v>
      </c>
      <c r="H52" s="70" t="s">
        <v>116</v>
      </c>
    </row>
    <row r="53" spans="1:8">
      <c r="A53" s="69">
        <v>44725</v>
      </c>
      <c r="B53" s="70" t="s">
        <v>57</v>
      </c>
      <c r="C53" s="70" t="s">
        <v>13</v>
      </c>
      <c r="D53" s="68">
        <v>4</v>
      </c>
      <c r="E53" s="71">
        <v>349.9</v>
      </c>
      <c r="F53" s="72">
        <v>0.15</v>
      </c>
      <c r="G53" s="73">
        <v>1399.6</v>
      </c>
      <c r="H53" s="70" t="s">
        <v>118</v>
      </c>
    </row>
    <row r="54" spans="1:8">
      <c r="A54" s="69">
        <v>44728</v>
      </c>
      <c r="B54" s="70" t="s">
        <v>47</v>
      </c>
      <c r="C54" s="70" t="s">
        <v>12</v>
      </c>
      <c r="D54" s="68">
        <v>6</v>
      </c>
      <c r="E54" s="71">
        <v>25.9</v>
      </c>
      <c r="F54" s="72">
        <v>0.2</v>
      </c>
      <c r="G54" s="73">
        <v>155.4</v>
      </c>
      <c r="H54" s="70" t="s">
        <v>117</v>
      </c>
    </row>
    <row r="55" spans="1:8">
      <c r="A55" s="69">
        <v>44728</v>
      </c>
      <c r="B55" s="70" t="s">
        <v>111</v>
      </c>
      <c r="C55" s="70" t="s">
        <v>12</v>
      </c>
      <c r="D55" s="68">
        <v>5</v>
      </c>
      <c r="E55" s="71">
        <v>180</v>
      </c>
      <c r="F55" s="72">
        <v>0.15</v>
      </c>
      <c r="G55" s="73">
        <v>900</v>
      </c>
      <c r="H55" s="70" t="s">
        <v>118</v>
      </c>
    </row>
    <row r="56" spans="1:8">
      <c r="A56" s="69">
        <v>44729</v>
      </c>
      <c r="B56" s="70" t="s">
        <v>61</v>
      </c>
      <c r="C56" s="70" t="s">
        <v>14</v>
      </c>
      <c r="D56" s="68">
        <v>5</v>
      </c>
      <c r="E56" s="71">
        <v>259.89999999999998</v>
      </c>
      <c r="F56" s="72">
        <v>0.1</v>
      </c>
      <c r="G56" s="73">
        <v>1299.5</v>
      </c>
      <c r="H56" s="70" t="s">
        <v>116</v>
      </c>
    </row>
    <row r="57" spans="1:8">
      <c r="A57" s="69">
        <v>44732</v>
      </c>
      <c r="B57" s="70" t="s">
        <v>68</v>
      </c>
      <c r="C57" s="70" t="s">
        <v>12</v>
      </c>
      <c r="D57" s="68">
        <v>9</v>
      </c>
      <c r="E57" s="71">
        <v>140</v>
      </c>
      <c r="F57" s="72">
        <v>0.2</v>
      </c>
      <c r="G57" s="73">
        <v>1260</v>
      </c>
      <c r="H57" s="70" t="s">
        <v>117</v>
      </c>
    </row>
    <row r="58" spans="1:8">
      <c r="A58" s="69">
        <v>44740</v>
      </c>
      <c r="B58" s="70" t="s">
        <v>35</v>
      </c>
      <c r="C58" s="70" t="s">
        <v>13</v>
      </c>
      <c r="D58" s="68">
        <v>10</v>
      </c>
      <c r="E58" s="71">
        <v>145</v>
      </c>
      <c r="F58" s="72">
        <v>0.2</v>
      </c>
      <c r="G58" s="73">
        <v>1450</v>
      </c>
      <c r="H58" s="70" t="s">
        <v>117</v>
      </c>
    </row>
    <row r="59" spans="1:8">
      <c r="A59" s="69">
        <v>44740</v>
      </c>
      <c r="B59" s="70" t="s">
        <v>60</v>
      </c>
      <c r="C59" s="70" t="s">
        <v>14</v>
      </c>
      <c r="D59" s="68">
        <v>1</v>
      </c>
      <c r="E59" s="71">
        <v>255</v>
      </c>
      <c r="F59" s="72">
        <v>0</v>
      </c>
      <c r="G59" s="73">
        <v>255</v>
      </c>
      <c r="H59" s="70" t="s">
        <v>117</v>
      </c>
    </row>
    <row r="60" spans="1:8">
      <c r="A60" s="69">
        <v>44741</v>
      </c>
      <c r="B60" s="70" t="s">
        <v>64</v>
      </c>
      <c r="C60" s="70" t="s">
        <v>14</v>
      </c>
      <c r="D60" s="68">
        <v>11</v>
      </c>
      <c r="E60" s="71">
        <v>259.89999999999998</v>
      </c>
      <c r="F60" s="72">
        <v>0.1</v>
      </c>
      <c r="G60" s="73">
        <v>2858.9</v>
      </c>
      <c r="H60" s="70" t="s">
        <v>116</v>
      </c>
    </row>
    <row r="61" spans="1:8">
      <c r="A61" s="69">
        <v>44742</v>
      </c>
      <c r="B61" s="70" t="s">
        <v>97</v>
      </c>
      <c r="C61" s="70" t="s">
        <v>12</v>
      </c>
      <c r="D61" s="68">
        <v>5</v>
      </c>
      <c r="E61" s="71">
        <v>32.9</v>
      </c>
      <c r="F61" s="72">
        <v>0.2</v>
      </c>
      <c r="G61" s="73">
        <v>164.5</v>
      </c>
      <c r="H61" s="70" t="s">
        <v>117</v>
      </c>
    </row>
    <row r="62" spans="1:8">
      <c r="A62" s="69">
        <v>44747</v>
      </c>
      <c r="B62" s="70" t="s">
        <v>40</v>
      </c>
      <c r="C62" s="70" t="s">
        <v>12</v>
      </c>
      <c r="D62" s="68">
        <v>3</v>
      </c>
      <c r="E62" s="71">
        <v>92.9</v>
      </c>
      <c r="F62" s="72">
        <v>0.1</v>
      </c>
      <c r="G62" s="73">
        <v>278.7</v>
      </c>
      <c r="H62" s="70" t="s">
        <v>116</v>
      </c>
    </row>
    <row r="63" spans="1:8">
      <c r="A63" s="69">
        <v>44748</v>
      </c>
      <c r="B63" s="70" t="s">
        <v>57</v>
      </c>
      <c r="C63" s="70" t="s">
        <v>13</v>
      </c>
      <c r="D63" s="68">
        <v>5</v>
      </c>
      <c r="E63" s="71">
        <v>349.9</v>
      </c>
      <c r="F63" s="72">
        <v>0.2</v>
      </c>
      <c r="G63" s="73">
        <v>1749.5</v>
      </c>
      <c r="H63" s="70" t="s">
        <v>114</v>
      </c>
    </row>
    <row r="64" spans="1:8">
      <c r="A64" s="69">
        <v>44749</v>
      </c>
      <c r="B64" s="70" t="s">
        <v>45</v>
      </c>
      <c r="C64" s="70" t="s">
        <v>12</v>
      </c>
      <c r="D64" s="68">
        <v>3</v>
      </c>
      <c r="E64" s="71">
        <v>39.9</v>
      </c>
      <c r="F64" s="72">
        <v>0.2</v>
      </c>
      <c r="G64" s="73">
        <v>119.7</v>
      </c>
      <c r="H64" s="70" t="s">
        <v>114</v>
      </c>
    </row>
    <row r="65" spans="1:8">
      <c r="A65" s="69">
        <v>44754</v>
      </c>
      <c r="B65" s="70" t="s">
        <v>41</v>
      </c>
      <c r="C65" s="70" t="s">
        <v>12</v>
      </c>
      <c r="D65" s="68">
        <v>6</v>
      </c>
      <c r="E65" s="71">
        <v>44.9</v>
      </c>
      <c r="F65" s="72">
        <v>0.15</v>
      </c>
      <c r="G65" s="73">
        <v>269.39999999999998</v>
      </c>
      <c r="H65" s="70" t="s">
        <v>118</v>
      </c>
    </row>
    <row r="66" spans="1:8">
      <c r="A66" s="69">
        <v>44755</v>
      </c>
      <c r="B66" s="70" t="s">
        <v>63</v>
      </c>
      <c r="C66" s="70" t="s">
        <v>14</v>
      </c>
      <c r="D66" s="68">
        <v>11</v>
      </c>
      <c r="E66" s="71">
        <v>250</v>
      </c>
      <c r="F66" s="72">
        <v>0.15</v>
      </c>
      <c r="G66" s="73">
        <v>2750</v>
      </c>
      <c r="H66" s="70" t="s">
        <v>115</v>
      </c>
    </row>
    <row r="67" spans="1:8">
      <c r="A67" s="69">
        <v>44759</v>
      </c>
      <c r="B67" s="70" t="s">
        <v>70</v>
      </c>
      <c r="C67" s="70" t="s">
        <v>12</v>
      </c>
      <c r="D67" s="68">
        <v>8</v>
      </c>
      <c r="E67" s="71">
        <v>146</v>
      </c>
      <c r="F67" s="72">
        <v>0.15</v>
      </c>
      <c r="G67" s="73">
        <v>1168</v>
      </c>
      <c r="H67" s="70" t="s">
        <v>115</v>
      </c>
    </row>
    <row r="68" spans="1:8">
      <c r="A68" s="69">
        <v>44765</v>
      </c>
      <c r="B68" s="70" t="s">
        <v>56</v>
      </c>
      <c r="C68" s="70" t="s">
        <v>12</v>
      </c>
      <c r="D68" s="68">
        <v>11</v>
      </c>
      <c r="E68" s="71">
        <v>299.89999999999998</v>
      </c>
      <c r="F68" s="72">
        <v>0.2</v>
      </c>
      <c r="G68" s="73">
        <v>3298.9</v>
      </c>
      <c r="H68" s="70" t="s">
        <v>114</v>
      </c>
    </row>
    <row r="69" spans="1:8">
      <c r="A69" s="69">
        <v>44768</v>
      </c>
      <c r="B69" s="70" t="s">
        <v>98</v>
      </c>
      <c r="C69" s="70" t="s">
        <v>12</v>
      </c>
      <c r="D69" s="68">
        <v>1</v>
      </c>
      <c r="E69" s="71">
        <v>32.9</v>
      </c>
      <c r="F69" s="72">
        <v>0.1</v>
      </c>
      <c r="G69" s="73">
        <v>32.9</v>
      </c>
      <c r="H69" s="70" t="s">
        <v>114</v>
      </c>
    </row>
    <row r="70" spans="1:8">
      <c r="A70" s="69">
        <v>44770</v>
      </c>
      <c r="B70" s="70" t="s">
        <v>101</v>
      </c>
      <c r="C70" s="70" t="s">
        <v>12</v>
      </c>
      <c r="D70" s="68">
        <v>2</v>
      </c>
      <c r="E70" s="71">
        <v>49.9</v>
      </c>
      <c r="F70" s="72">
        <v>0.15</v>
      </c>
      <c r="G70" s="73">
        <v>99.8</v>
      </c>
      <c r="H70" s="70" t="s">
        <v>114</v>
      </c>
    </row>
    <row r="71" spans="1:8">
      <c r="A71" s="69">
        <v>44771</v>
      </c>
      <c r="B71" s="70" t="s">
        <v>89</v>
      </c>
      <c r="C71" s="70" t="s">
        <v>12</v>
      </c>
      <c r="D71" s="68">
        <v>12</v>
      </c>
      <c r="E71" s="71">
        <v>72.5</v>
      </c>
      <c r="F71" s="72">
        <v>0.2</v>
      </c>
      <c r="G71" s="73">
        <v>870</v>
      </c>
      <c r="H71" s="70" t="s">
        <v>117</v>
      </c>
    </row>
    <row r="72" spans="1:8">
      <c r="A72" s="69">
        <v>44772</v>
      </c>
      <c r="B72" s="70" t="s">
        <v>68</v>
      </c>
      <c r="C72" s="70" t="s">
        <v>12</v>
      </c>
      <c r="D72" s="68">
        <v>4</v>
      </c>
      <c r="E72" s="71">
        <v>140</v>
      </c>
      <c r="F72" s="72">
        <v>0.2</v>
      </c>
      <c r="G72" s="73">
        <v>560</v>
      </c>
      <c r="H72" s="70" t="s">
        <v>117</v>
      </c>
    </row>
    <row r="73" spans="1:8">
      <c r="A73" s="69">
        <v>44778</v>
      </c>
      <c r="B73" s="70" t="s">
        <v>64</v>
      </c>
      <c r="C73" s="70" t="s">
        <v>14</v>
      </c>
      <c r="D73" s="68">
        <v>4</v>
      </c>
      <c r="E73" s="71">
        <v>259.89999999999998</v>
      </c>
      <c r="F73" s="72">
        <v>0.15</v>
      </c>
      <c r="G73" s="73">
        <v>1039.5999999999999</v>
      </c>
      <c r="H73" s="70" t="s">
        <v>115</v>
      </c>
    </row>
    <row r="74" spans="1:8">
      <c r="A74" s="69">
        <v>44779</v>
      </c>
      <c r="B74" s="70" t="s">
        <v>34</v>
      </c>
      <c r="C74" s="70" t="s">
        <v>12</v>
      </c>
      <c r="D74" s="68">
        <v>9</v>
      </c>
      <c r="E74" s="71">
        <v>70.900000000000006</v>
      </c>
      <c r="F74" s="72">
        <v>0.1</v>
      </c>
      <c r="G74" s="73">
        <v>638.1</v>
      </c>
      <c r="H74" s="70" t="s">
        <v>116</v>
      </c>
    </row>
    <row r="75" spans="1:8">
      <c r="A75" s="69">
        <v>44780</v>
      </c>
      <c r="B75" s="70" t="s">
        <v>107</v>
      </c>
      <c r="C75" s="70" t="s">
        <v>12</v>
      </c>
      <c r="D75" s="68">
        <v>5</v>
      </c>
      <c r="E75" s="71">
        <v>180</v>
      </c>
      <c r="F75" s="72">
        <v>0.2</v>
      </c>
      <c r="G75" s="73">
        <v>900</v>
      </c>
      <c r="H75" s="70" t="s">
        <v>117</v>
      </c>
    </row>
    <row r="76" spans="1:8">
      <c r="A76" s="69">
        <v>44781</v>
      </c>
      <c r="B76" s="70" t="s">
        <v>98</v>
      </c>
      <c r="C76" s="70" t="s">
        <v>12</v>
      </c>
      <c r="D76" s="68">
        <v>7</v>
      </c>
      <c r="E76" s="71">
        <v>32.9</v>
      </c>
      <c r="F76" s="72">
        <v>0.15</v>
      </c>
      <c r="G76" s="73">
        <v>230.3</v>
      </c>
      <c r="H76" s="70" t="s">
        <v>118</v>
      </c>
    </row>
    <row r="77" spans="1:8">
      <c r="A77" s="69">
        <v>44782</v>
      </c>
      <c r="B77" s="70" t="s">
        <v>89</v>
      </c>
      <c r="C77" s="70" t="s">
        <v>12</v>
      </c>
      <c r="D77" s="68">
        <v>2</v>
      </c>
      <c r="E77" s="71">
        <v>72.5</v>
      </c>
      <c r="F77" s="72">
        <v>0.15</v>
      </c>
      <c r="G77" s="73">
        <v>145</v>
      </c>
      <c r="H77" s="70" t="s">
        <v>118</v>
      </c>
    </row>
    <row r="78" spans="1:8">
      <c r="A78" s="69">
        <v>44783</v>
      </c>
      <c r="B78" s="70" t="s">
        <v>50</v>
      </c>
      <c r="C78" s="70" t="s">
        <v>13</v>
      </c>
      <c r="D78" s="68">
        <v>6</v>
      </c>
      <c r="E78" s="71">
        <v>49.9</v>
      </c>
      <c r="F78" s="72">
        <v>0.15</v>
      </c>
      <c r="G78" s="73">
        <v>299.39999999999998</v>
      </c>
      <c r="H78" s="70" t="s">
        <v>118</v>
      </c>
    </row>
    <row r="79" spans="1:8">
      <c r="A79" s="69">
        <v>44784</v>
      </c>
      <c r="B79" s="70" t="s">
        <v>67</v>
      </c>
      <c r="C79" s="70" t="s">
        <v>12</v>
      </c>
      <c r="D79" s="68">
        <v>1</v>
      </c>
      <c r="E79" s="71">
        <v>93.5</v>
      </c>
      <c r="F79" s="72">
        <v>0.1</v>
      </c>
      <c r="G79" s="73">
        <v>93.5</v>
      </c>
      <c r="H79" s="70" t="s">
        <v>116</v>
      </c>
    </row>
    <row r="80" spans="1:8">
      <c r="A80" s="69">
        <v>44785</v>
      </c>
      <c r="B80" s="70" t="s">
        <v>60</v>
      </c>
      <c r="C80" s="70" t="s">
        <v>14</v>
      </c>
      <c r="D80" s="68">
        <v>7</v>
      </c>
      <c r="E80" s="71">
        <v>255</v>
      </c>
      <c r="F80" s="72">
        <v>0.15</v>
      </c>
      <c r="G80" s="73">
        <v>1785</v>
      </c>
      <c r="H80" s="70" t="s">
        <v>115</v>
      </c>
    </row>
    <row r="81" spans="1:8">
      <c r="A81" s="69">
        <v>44786</v>
      </c>
      <c r="B81" s="70" t="s">
        <v>57</v>
      </c>
      <c r="C81" s="70" t="s">
        <v>13</v>
      </c>
      <c r="D81" s="68">
        <v>10</v>
      </c>
      <c r="E81" s="71">
        <v>349.9</v>
      </c>
      <c r="F81" s="72">
        <v>0.15</v>
      </c>
      <c r="G81" s="73">
        <v>3499</v>
      </c>
      <c r="H81" s="70" t="s">
        <v>118</v>
      </c>
    </row>
    <row r="82" spans="1:8">
      <c r="A82" s="69">
        <v>44787</v>
      </c>
      <c r="B82" s="70" t="s">
        <v>86</v>
      </c>
      <c r="C82" s="70" t="s">
        <v>12</v>
      </c>
      <c r="D82" s="68">
        <v>8</v>
      </c>
      <c r="E82" s="71">
        <v>54.9</v>
      </c>
      <c r="F82" s="72">
        <v>0.2</v>
      </c>
      <c r="G82" s="73">
        <v>439.2</v>
      </c>
      <c r="H82" s="70" t="s">
        <v>117</v>
      </c>
    </row>
    <row r="83" spans="1:8">
      <c r="A83" s="69">
        <v>44788</v>
      </c>
      <c r="B83" s="70" t="s">
        <v>42</v>
      </c>
      <c r="C83" s="70" t="s">
        <v>12</v>
      </c>
      <c r="D83" s="68">
        <v>11</v>
      </c>
      <c r="E83" s="71">
        <v>46.9</v>
      </c>
      <c r="F83" s="72">
        <v>0.2</v>
      </c>
      <c r="G83" s="73">
        <v>515.9</v>
      </c>
      <c r="H83" s="70" t="s">
        <v>117</v>
      </c>
    </row>
    <row r="84" spans="1:8">
      <c r="A84" s="69">
        <v>44809</v>
      </c>
      <c r="B84" s="70" t="s">
        <v>98</v>
      </c>
      <c r="C84" s="70" t="s">
        <v>12</v>
      </c>
      <c r="D84" s="68">
        <v>7</v>
      </c>
      <c r="E84" s="71">
        <v>32.9</v>
      </c>
      <c r="F84" s="72">
        <v>0.15</v>
      </c>
      <c r="G84" s="73">
        <v>230.3</v>
      </c>
      <c r="H84" s="70" t="s">
        <v>118</v>
      </c>
    </row>
    <row r="85" spans="1:8">
      <c r="A85" s="69">
        <v>44810</v>
      </c>
      <c r="B85" s="70" t="s">
        <v>42</v>
      </c>
      <c r="C85" s="70" t="s">
        <v>12</v>
      </c>
      <c r="D85" s="68">
        <v>12</v>
      </c>
      <c r="E85" s="71">
        <v>46.9</v>
      </c>
      <c r="F85" s="72">
        <v>0.2</v>
      </c>
      <c r="G85" s="73">
        <v>562.79999999999995</v>
      </c>
      <c r="H85" s="70" t="s">
        <v>114</v>
      </c>
    </row>
    <row r="86" spans="1:8">
      <c r="A86" s="69">
        <v>44811</v>
      </c>
      <c r="B86" s="70" t="s">
        <v>51</v>
      </c>
      <c r="C86" s="70" t="s">
        <v>12</v>
      </c>
      <c r="D86" s="68">
        <v>9</v>
      </c>
      <c r="E86" s="71">
        <v>299.89999999999998</v>
      </c>
      <c r="F86" s="72">
        <v>0.15</v>
      </c>
      <c r="G86" s="73">
        <v>2699.1</v>
      </c>
      <c r="H86" s="70" t="s">
        <v>115</v>
      </c>
    </row>
    <row r="87" spans="1:8">
      <c r="A87" s="69">
        <v>44812</v>
      </c>
      <c r="B87" s="70" t="s">
        <v>91</v>
      </c>
      <c r="C87" s="70" t="s">
        <v>12</v>
      </c>
      <c r="D87" s="68">
        <v>6</v>
      </c>
      <c r="E87" s="71">
        <v>289.89999999999998</v>
      </c>
      <c r="F87" s="72">
        <v>0.1</v>
      </c>
      <c r="G87" s="73">
        <v>1739.4</v>
      </c>
      <c r="H87" s="70" t="s">
        <v>116</v>
      </c>
    </row>
    <row r="88" spans="1:8">
      <c r="A88" s="69">
        <v>44813</v>
      </c>
      <c r="B88" s="70" t="s">
        <v>53</v>
      </c>
      <c r="C88" s="70" t="s">
        <v>12</v>
      </c>
      <c r="D88" s="68">
        <v>2</v>
      </c>
      <c r="E88" s="71">
        <v>300</v>
      </c>
      <c r="F88" s="72">
        <v>0.15</v>
      </c>
      <c r="G88" s="73">
        <v>600</v>
      </c>
      <c r="H88" s="70" t="s">
        <v>118</v>
      </c>
    </row>
    <row r="89" spans="1:8">
      <c r="A89" s="69">
        <v>44814</v>
      </c>
      <c r="B89" s="70" t="s">
        <v>64</v>
      </c>
      <c r="C89" s="70" t="s">
        <v>14</v>
      </c>
      <c r="D89" s="68">
        <v>3</v>
      </c>
      <c r="E89" s="71">
        <v>259.89999999999998</v>
      </c>
      <c r="F89" s="72">
        <v>0.1</v>
      </c>
      <c r="G89" s="73">
        <v>779.7</v>
      </c>
      <c r="H89" s="70" t="s">
        <v>116</v>
      </c>
    </row>
    <row r="90" spans="1:8">
      <c r="A90" s="69">
        <v>44815</v>
      </c>
      <c r="B90" s="70" t="s">
        <v>38</v>
      </c>
      <c r="C90" s="70" t="s">
        <v>12</v>
      </c>
      <c r="D90" s="68">
        <v>9</v>
      </c>
      <c r="E90" s="71">
        <v>85.9</v>
      </c>
      <c r="F90" s="72">
        <v>0.2</v>
      </c>
      <c r="G90" s="73">
        <v>773.1</v>
      </c>
      <c r="H90" s="70" t="s">
        <v>117</v>
      </c>
    </row>
    <row r="91" spans="1:8">
      <c r="A91" s="69">
        <v>44816</v>
      </c>
      <c r="B91" s="70" t="s">
        <v>90</v>
      </c>
      <c r="C91" s="70" t="s">
        <v>12</v>
      </c>
      <c r="D91" s="68">
        <v>4</v>
      </c>
      <c r="E91" s="71">
        <v>72.5</v>
      </c>
      <c r="F91" s="72">
        <v>0.2</v>
      </c>
      <c r="G91" s="73">
        <v>290</v>
      </c>
      <c r="H91" s="70" t="s">
        <v>114</v>
      </c>
    </row>
    <row r="92" spans="1:8">
      <c r="A92" s="69">
        <v>44817</v>
      </c>
      <c r="B92" s="70" t="s">
        <v>106</v>
      </c>
      <c r="C92" s="70" t="s">
        <v>14</v>
      </c>
      <c r="D92" s="68">
        <v>1</v>
      </c>
      <c r="E92" s="71">
        <v>89.9</v>
      </c>
      <c r="F92" s="72">
        <v>0</v>
      </c>
      <c r="G92" s="73">
        <v>89.9</v>
      </c>
      <c r="H92" s="70" t="s">
        <v>117</v>
      </c>
    </row>
    <row r="93" spans="1:8">
      <c r="A93" s="69">
        <v>44818</v>
      </c>
      <c r="B93" s="70" t="s">
        <v>52</v>
      </c>
      <c r="C93" s="70" t="s">
        <v>12</v>
      </c>
      <c r="D93" s="68">
        <v>11</v>
      </c>
      <c r="E93" s="71">
        <v>302.89999999999998</v>
      </c>
      <c r="F93" s="72">
        <v>0.15</v>
      </c>
      <c r="G93" s="73">
        <v>3331.9</v>
      </c>
      <c r="H93" s="70" t="s">
        <v>118</v>
      </c>
    </row>
    <row r="94" spans="1:8">
      <c r="A94" s="69">
        <v>44819</v>
      </c>
      <c r="B94" s="70" t="s">
        <v>49</v>
      </c>
      <c r="C94" s="70" t="s">
        <v>12</v>
      </c>
      <c r="D94" s="68">
        <v>6</v>
      </c>
      <c r="E94" s="71">
        <v>32.9</v>
      </c>
      <c r="F94" s="72">
        <v>0.2</v>
      </c>
      <c r="G94" s="73">
        <v>197.4</v>
      </c>
      <c r="H94" s="70" t="s">
        <v>114</v>
      </c>
    </row>
    <row r="95" spans="1:8">
      <c r="A95" s="69">
        <v>44839</v>
      </c>
      <c r="B95" s="70" t="s">
        <v>84</v>
      </c>
      <c r="C95" s="70" t="s">
        <v>12</v>
      </c>
      <c r="D95" s="68">
        <v>5</v>
      </c>
      <c r="E95" s="71">
        <v>70</v>
      </c>
      <c r="F95" s="72">
        <v>0.15</v>
      </c>
      <c r="G95" s="73">
        <v>350</v>
      </c>
      <c r="H95" s="70" t="s">
        <v>118</v>
      </c>
    </row>
    <row r="96" spans="1:8">
      <c r="A96" s="69">
        <v>44840</v>
      </c>
      <c r="B96" s="70" t="s">
        <v>44</v>
      </c>
      <c r="C96" s="70" t="s">
        <v>12</v>
      </c>
      <c r="D96" s="68">
        <v>10</v>
      </c>
      <c r="E96" s="71">
        <v>39.9</v>
      </c>
      <c r="F96" s="72">
        <v>0.2</v>
      </c>
      <c r="G96" s="73">
        <v>399</v>
      </c>
      <c r="H96" s="70" t="s">
        <v>114</v>
      </c>
    </row>
    <row r="97" spans="1:8">
      <c r="A97" s="69">
        <v>44841</v>
      </c>
      <c r="B97" s="70" t="s">
        <v>34</v>
      </c>
      <c r="C97" s="70" t="s">
        <v>12</v>
      </c>
      <c r="D97" s="68">
        <v>8</v>
      </c>
      <c r="E97" s="71">
        <v>70.900000000000006</v>
      </c>
      <c r="F97" s="72">
        <v>0.15</v>
      </c>
      <c r="G97" s="73">
        <v>567.20000000000005</v>
      </c>
      <c r="H97" s="70" t="s">
        <v>115</v>
      </c>
    </row>
    <row r="98" spans="1:8">
      <c r="A98" s="69">
        <v>44842</v>
      </c>
      <c r="B98" s="70" t="s">
        <v>36</v>
      </c>
      <c r="C98" s="70" t="s">
        <v>13</v>
      </c>
      <c r="D98" s="68">
        <v>11</v>
      </c>
      <c r="E98" s="71">
        <v>259.89999999999998</v>
      </c>
      <c r="F98" s="72">
        <v>0.2</v>
      </c>
      <c r="G98" s="73">
        <v>2858.9</v>
      </c>
      <c r="H98" s="70" t="s">
        <v>117</v>
      </c>
    </row>
    <row r="99" spans="1:8">
      <c r="A99" s="69">
        <v>44843</v>
      </c>
      <c r="B99" s="70" t="s">
        <v>93</v>
      </c>
      <c r="C99" s="70" t="s">
        <v>12</v>
      </c>
      <c r="D99" s="68">
        <v>4</v>
      </c>
      <c r="E99" s="71">
        <v>289.89999999999998</v>
      </c>
      <c r="F99" s="72">
        <v>0.2</v>
      </c>
      <c r="G99" s="73">
        <v>1159.5999999999999</v>
      </c>
      <c r="H99" s="70" t="s">
        <v>117</v>
      </c>
    </row>
    <row r="100" spans="1:8">
      <c r="A100" s="69">
        <v>44844</v>
      </c>
      <c r="B100" s="70" t="s">
        <v>57</v>
      </c>
      <c r="C100" s="70" t="s">
        <v>13</v>
      </c>
      <c r="D100" s="68">
        <v>2</v>
      </c>
      <c r="E100" s="71">
        <v>349.9</v>
      </c>
      <c r="F100" s="72">
        <v>0.05</v>
      </c>
      <c r="G100" s="73">
        <v>699.8</v>
      </c>
      <c r="H100" s="70" t="s">
        <v>114</v>
      </c>
    </row>
    <row r="101" spans="1:8">
      <c r="A101" s="69">
        <v>44845</v>
      </c>
      <c r="B101" s="70" t="s">
        <v>99</v>
      </c>
      <c r="C101" s="70" t="s">
        <v>12</v>
      </c>
      <c r="D101" s="68">
        <v>11</v>
      </c>
      <c r="E101" s="71">
        <v>49.9</v>
      </c>
      <c r="F101" s="72">
        <v>0.1</v>
      </c>
      <c r="G101" s="73">
        <v>548.9</v>
      </c>
      <c r="H101" s="70" t="s">
        <v>116</v>
      </c>
    </row>
    <row r="102" spans="1:8">
      <c r="A102" s="69">
        <v>44846</v>
      </c>
      <c r="B102" s="70" t="s">
        <v>46</v>
      </c>
      <c r="C102" s="70" t="s">
        <v>12</v>
      </c>
      <c r="D102" s="68">
        <v>8</v>
      </c>
      <c r="E102" s="71">
        <v>42.5</v>
      </c>
      <c r="F102" s="72">
        <v>0.2</v>
      </c>
      <c r="G102" s="73">
        <v>340</v>
      </c>
      <c r="H102" s="70" t="s">
        <v>117</v>
      </c>
    </row>
    <row r="103" spans="1:8">
      <c r="A103" s="69">
        <v>44847</v>
      </c>
      <c r="B103" s="70" t="s">
        <v>97</v>
      </c>
      <c r="C103" s="70" t="s">
        <v>12</v>
      </c>
      <c r="D103" s="68">
        <v>12</v>
      </c>
      <c r="E103" s="71">
        <v>32.9</v>
      </c>
      <c r="F103" s="72">
        <v>0.15</v>
      </c>
      <c r="G103" s="73">
        <v>394.8</v>
      </c>
      <c r="H103" s="70" t="s">
        <v>118</v>
      </c>
    </row>
    <row r="104" spans="1:8">
      <c r="A104" s="69">
        <v>44848</v>
      </c>
      <c r="B104" s="70" t="s">
        <v>90</v>
      </c>
      <c r="C104" s="70" t="s">
        <v>12</v>
      </c>
      <c r="D104" s="68">
        <v>7</v>
      </c>
      <c r="E104" s="71">
        <v>72.5</v>
      </c>
      <c r="F104" s="72">
        <v>0.15</v>
      </c>
      <c r="G104" s="73">
        <v>507.5</v>
      </c>
      <c r="H104" s="70" t="s">
        <v>118</v>
      </c>
    </row>
    <row r="105" spans="1:8">
      <c r="A105" s="69">
        <v>44849</v>
      </c>
      <c r="B105" s="70" t="s">
        <v>63</v>
      </c>
      <c r="C105" s="70" t="s">
        <v>14</v>
      </c>
      <c r="D105" s="68">
        <v>6</v>
      </c>
      <c r="E105" s="71">
        <v>250</v>
      </c>
      <c r="F105" s="72">
        <v>0.15</v>
      </c>
      <c r="G105" s="73">
        <v>1500</v>
      </c>
      <c r="H105" s="70" t="s">
        <v>115</v>
      </c>
    </row>
    <row r="106" spans="1:8">
      <c r="A106" s="69">
        <v>44870</v>
      </c>
      <c r="B106" s="70" t="s">
        <v>70</v>
      </c>
      <c r="C106" s="70" t="s">
        <v>12</v>
      </c>
      <c r="D106" s="68">
        <v>4</v>
      </c>
      <c r="E106" s="71">
        <v>146</v>
      </c>
      <c r="F106" s="72">
        <v>0.15</v>
      </c>
      <c r="G106" s="73">
        <v>584</v>
      </c>
      <c r="H106" s="70" t="s">
        <v>115</v>
      </c>
    </row>
    <row r="107" spans="1:8">
      <c r="A107" s="69">
        <v>44871</v>
      </c>
      <c r="B107" s="70" t="s">
        <v>48</v>
      </c>
      <c r="C107" s="70" t="s">
        <v>12</v>
      </c>
      <c r="D107" s="68">
        <v>7</v>
      </c>
      <c r="E107" s="71">
        <v>29.9</v>
      </c>
      <c r="F107" s="72">
        <v>0.15</v>
      </c>
      <c r="G107" s="73">
        <v>209.3</v>
      </c>
      <c r="H107" s="70" t="s">
        <v>118</v>
      </c>
    </row>
    <row r="108" spans="1:8">
      <c r="A108" s="69">
        <v>44872</v>
      </c>
      <c r="B108" s="70" t="s">
        <v>47</v>
      </c>
      <c r="C108" s="70" t="s">
        <v>12</v>
      </c>
      <c r="D108" s="68">
        <v>1</v>
      </c>
      <c r="E108" s="71">
        <v>25.9</v>
      </c>
      <c r="F108" s="72">
        <v>0.1</v>
      </c>
      <c r="G108" s="73">
        <v>25.9</v>
      </c>
      <c r="H108" s="70" t="s">
        <v>116</v>
      </c>
    </row>
    <row r="109" spans="1:8">
      <c r="A109" s="69">
        <v>44873</v>
      </c>
      <c r="B109" s="70" t="s">
        <v>89</v>
      </c>
      <c r="C109" s="70" t="s">
        <v>12</v>
      </c>
      <c r="D109" s="68">
        <v>10</v>
      </c>
      <c r="E109" s="71">
        <v>72.5</v>
      </c>
      <c r="F109" s="72">
        <v>0.15</v>
      </c>
      <c r="G109" s="73">
        <v>725</v>
      </c>
      <c r="H109" s="70" t="s">
        <v>115</v>
      </c>
    </row>
    <row r="110" spans="1:8">
      <c r="A110" s="69">
        <v>44874</v>
      </c>
      <c r="B110" s="70" t="s">
        <v>103</v>
      </c>
      <c r="C110" s="70" t="s">
        <v>14</v>
      </c>
      <c r="D110" s="68">
        <v>8</v>
      </c>
      <c r="E110" s="71">
        <v>89.9</v>
      </c>
      <c r="F110" s="72">
        <v>0.1</v>
      </c>
      <c r="G110" s="73">
        <v>719.2</v>
      </c>
      <c r="H110" s="70" t="s">
        <v>116</v>
      </c>
    </row>
    <row r="111" spans="1:8">
      <c r="A111" s="69">
        <v>44875</v>
      </c>
      <c r="B111" s="70" t="s">
        <v>70</v>
      </c>
      <c r="C111" s="70" t="s">
        <v>12</v>
      </c>
      <c r="D111" s="68">
        <v>9</v>
      </c>
      <c r="E111" s="71">
        <v>146</v>
      </c>
      <c r="F111" s="72">
        <v>0.1</v>
      </c>
      <c r="G111" s="73">
        <v>1314</v>
      </c>
      <c r="H111" s="70" t="s">
        <v>116</v>
      </c>
    </row>
    <row r="112" spans="1:8">
      <c r="A112" s="69">
        <v>44876</v>
      </c>
      <c r="B112" s="70" t="s">
        <v>104</v>
      </c>
      <c r="C112" s="70" t="s">
        <v>14</v>
      </c>
      <c r="D112" s="68">
        <v>3</v>
      </c>
      <c r="E112" s="71">
        <v>89.9</v>
      </c>
      <c r="F112" s="72">
        <v>0.15</v>
      </c>
      <c r="G112" s="73">
        <v>269.7</v>
      </c>
      <c r="H112" s="70" t="s">
        <v>117</v>
      </c>
    </row>
    <row r="113" spans="1:8">
      <c r="A113" s="69">
        <v>44877</v>
      </c>
      <c r="B113" s="70" t="s">
        <v>50</v>
      </c>
      <c r="C113" s="70" t="s">
        <v>13</v>
      </c>
      <c r="D113" s="68">
        <v>3</v>
      </c>
      <c r="E113" s="71">
        <v>49.9</v>
      </c>
      <c r="F113" s="72">
        <v>0.15</v>
      </c>
      <c r="G113" s="73">
        <v>149.69999999999999</v>
      </c>
      <c r="H113" s="70" t="s">
        <v>117</v>
      </c>
    </row>
    <row r="114" spans="1:8">
      <c r="A114" s="69">
        <v>44878</v>
      </c>
      <c r="B114" s="70" t="s">
        <v>59</v>
      </c>
      <c r="C114" s="70" t="s">
        <v>14</v>
      </c>
      <c r="D114" s="68">
        <v>3</v>
      </c>
      <c r="E114" s="71">
        <v>249.9</v>
      </c>
      <c r="F114" s="72">
        <v>0.1</v>
      </c>
      <c r="G114" s="73">
        <v>749.7</v>
      </c>
      <c r="H114" s="70" t="s">
        <v>116</v>
      </c>
    </row>
    <row r="115" spans="1:8">
      <c r="A115" s="69">
        <v>44879</v>
      </c>
      <c r="B115" s="70" t="s">
        <v>45</v>
      </c>
      <c r="C115" s="70" t="s">
        <v>12</v>
      </c>
      <c r="D115" s="68">
        <v>2</v>
      </c>
      <c r="E115" s="71">
        <v>39.9</v>
      </c>
      <c r="F115" s="72">
        <v>0.15</v>
      </c>
      <c r="G115" s="73">
        <v>79.8</v>
      </c>
      <c r="H115" s="70" t="s">
        <v>115</v>
      </c>
    </row>
    <row r="116" spans="1:8">
      <c r="A116" s="69">
        <v>44880</v>
      </c>
      <c r="B116" s="70" t="s">
        <v>101</v>
      </c>
      <c r="C116" s="70" t="s">
        <v>12</v>
      </c>
      <c r="D116" s="68">
        <v>2</v>
      </c>
      <c r="E116" s="71">
        <v>49.9</v>
      </c>
      <c r="F116" s="72">
        <v>0.15</v>
      </c>
      <c r="G116" s="73">
        <v>99.8</v>
      </c>
      <c r="H116" s="70" t="s">
        <v>115</v>
      </c>
    </row>
    <row r="117" spans="1:8">
      <c r="A117" s="69">
        <v>44900</v>
      </c>
      <c r="B117" s="70" t="s">
        <v>90</v>
      </c>
      <c r="C117" s="70" t="s">
        <v>12</v>
      </c>
      <c r="D117" s="68">
        <v>7</v>
      </c>
      <c r="E117" s="71">
        <v>72.5</v>
      </c>
      <c r="F117" s="72">
        <v>0.2</v>
      </c>
      <c r="G117" s="73">
        <v>507.5</v>
      </c>
      <c r="H117" s="70" t="s">
        <v>117</v>
      </c>
    </row>
    <row r="118" spans="1:8">
      <c r="A118" s="69">
        <v>44901</v>
      </c>
      <c r="B118" s="70" t="s">
        <v>47</v>
      </c>
      <c r="C118" s="70" t="s">
        <v>12</v>
      </c>
      <c r="D118" s="68">
        <v>5</v>
      </c>
      <c r="E118" s="71">
        <v>25.9</v>
      </c>
      <c r="F118" s="72">
        <v>0.1</v>
      </c>
      <c r="G118" s="73">
        <v>129.5</v>
      </c>
      <c r="H118" s="70" t="s">
        <v>116</v>
      </c>
    </row>
    <row r="119" spans="1:8">
      <c r="A119" s="69">
        <v>44902</v>
      </c>
      <c r="B119" s="70" t="s">
        <v>63</v>
      </c>
      <c r="C119" s="70" t="s">
        <v>14</v>
      </c>
      <c r="D119" s="68">
        <v>6</v>
      </c>
      <c r="E119" s="71">
        <v>250</v>
      </c>
      <c r="F119" s="72">
        <v>0.15</v>
      </c>
      <c r="G119" s="73">
        <v>1500</v>
      </c>
      <c r="H119" s="70" t="s">
        <v>115</v>
      </c>
    </row>
    <row r="120" spans="1:8">
      <c r="A120" s="69">
        <v>44903</v>
      </c>
      <c r="B120" s="70" t="s">
        <v>36</v>
      </c>
      <c r="C120" s="70" t="s">
        <v>13</v>
      </c>
      <c r="D120" s="68">
        <v>10</v>
      </c>
      <c r="E120" s="71">
        <v>259.89999999999998</v>
      </c>
      <c r="F120" s="72">
        <v>0.15</v>
      </c>
      <c r="G120" s="73">
        <v>2599</v>
      </c>
      <c r="H120" s="70" t="s">
        <v>118</v>
      </c>
    </row>
    <row r="121" spans="1:8">
      <c r="A121" s="69">
        <v>44904</v>
      </c>
      <c r="B121" s="70" t="s">
        <v>91</v>
      </c>
      <c r="C121" s="70" t="s">
        <v>12</v>
      </c>
      <c r="D121" s="68">
        <v>3</v>
      </c>
      <c r="E121" s="71">
        <v>289.89999999999998</v>
      </c>
      <c r="F121" s="72">
        <v>0.2</v>
      </c>
      <c r="G121" s="73">
        <v>869.7</v>
      </c>
      <c r="H121" s="70" t="s">
        <v>114</v>
      </c>
    </row>
    <row r="122" spans="1:8">
      <c r="A122" s="69">
        <v>44905</v>
      </c>
      <c r="B122" s="70" t="s">
        <v>52</v>
      </c>
      <c r="C122" s="70" t="s">
        <v>12</v>
      </c>
      <c r="D122" s="68">
        <v>4</v>
      </c>
      <c r="E122" s="71">
        <v>302.89999999999998</v>
      </c>
      <c r="F122" s="72">
        <v>0.15</v>
      </c>
      <c r="G122" s="73">
        <v>1211.5999999999999</v>
      </c>
      <c r="H122" s="70" t="s">
        <v>118</v>
      </c>
    </row>
    <row r="123" spans="1:8">
      <c r="A123" s="69">
        <v>44906</v>
      </c>
      <c r="B123" s="70" t="s">
        <v>110</v>
      </c>
      <c r="C123" s="70" t="s">
        <v>12</v>
      </c>
      <c r="D123" s="68">
        <v>9</v>
      </c>
      <c r="E123" s="71">
        <v>180</v>
      </c>
      <c r="F123" s="72">
        <v>0.15</v>
      </c>
      <c r="G123" s="73">
        <v>1620</v>
      </c>
      <c r="H123" s="70" t="s">
        <v>118</v>
      </c>
    </row>
    <row r="124" spans="1:8">
      <c r="A124" s="69">
        <v>44907</v>
      </c>
      <c r="B124" s="70" t="s">
        <v>32</v>
      </c>
      <c r="C124" s="70" t="s">
        <v>12</v>
      </c>
      <c r="D124" s="68">
        <v>5</v>
      </c>
      <c r="E124" s="71">
        <v>65.900000000000006</v>
      </c>
      <c r="F124" s="72">
        <v>0.15</v>
      </c>
      <c r="G124" s="73">
        <v>329.5</v>
      </c>
      <c r="H124" s="70" t="s">
        <v>115</v>
      </c>
    </row>
    <row r="125" spans="1:8">
      <c r="A125" s="69">
        <v>44908</v>
      </c>
      <c r="B125" s="70" t="s">
        <v>43</v>
      </c>
      <c r="C125" s="70" t="s">
        <v>12</v>
      </c>
      <c r="D125" s="68">
        <v>10</v>
      </c>
      <c r="E125" s="71">
        <v>48.9</v>
      </c>
      <c r="F125" s="72">
        <v>0.1</v>
      </c>
      <c r="G125" s="73">
        <v>489</v>
      </c>
      <c r="H125" s="70" t="s">
        <v>116</v>
      </c>
    </row>
    <row r="126" spans="1:8">
      <c r="A126" s="69">
        <v>44909</v>
      </c>
      <c r="B126" s="70" t="s">
        <v>91</v>
      </c>
      <c r="C126" s="70" t="s">
        <v>12</v>
      </c>
      <c r="D126" s="68">
        <v>2</v>
      </c>
      <c r="E126" s="71">
        <v>289.89999999999998</v>
      </c>
      <c r="F126" s="72">
        <v>0.15</v>
      </c>
      <c r="G126" s="73">
        <v>579.79999999999995</v>
      </c>
      <c r="H126" s="70" t="s">
        <v>115</v>
      </c>
    </row>
    <row r="127" spans="1:8">
      <c r="A127" s="69">
        <v>44910</v>
      </c>
      <c r="B127" s="70" t="s">
        <v>65</v>
      </c>
      <c r="C127" s="70" t="s">
        <v>12</v>
      </c>
      <c r="D127" s="68">
        <v>2</v>
      </c>
      <c r="E127" s="71">
        <v>89.9</v>
      </c>
      <c r="F127" s="72">
        <v>0.15</v>
      </c>
      <c r="G127" s="73">
        <v>179.8</v>
      </c>
      <c r="H127" s="70" t="s">
        <v>117</v>
      </c>
    </row>
    <row r="128" spans="1:8">
      <c r="A128" s="69">
        <v>44201</v>
      </c>
      <c r="B128" s="70" t="s">
        <v>107</v>
      </c>
      <c r="C128" s="70" t="s">
        <v>12</v>
      </c>
      <c r="D128" s="68">
        <v>11</v>
      </c>
      <c r="E128" s="71">
        <v>180</v>
      </c>
      <c r="F128" s="72">
        <v>0.2</v>
      </c>
      <c r="G128" s="73">
        <v>1980</v>
      </c>
      <c r="H128" s="70" t="s">
        <v>114</v>
      </c>
    </row>
    <row r="129" spans="1:8">
      <c r="A129" s="69">
        <v>44202</v>
      </c>
      <c r="B129" s="70" t="s">
        <v>85</v>
      </c>
      <c r="C129" s="70" t="s">
        <v>12</v>
      </c>
      <c r="D129" s="68">
        <v>3</v>
      </c>
      <c r="E129" s="71">
        <v>54.9</v>
      </c>
      <c r="F129" s="72">
        <v>0.2</v>
      </c>
      <c r="G129" s="73">
        <v>164.7</v>
      </c>
      <c r="H129" s="70" t="s">
        <v>114</v>
      </c>
    </row>
    <row r="130" spans="1:8">
      <c r="A130" s="69">
        <v>44203</v>
      </c>
      <c r="B130" s="70" t="s">
        <v>66</v>
      </c>
      <c r="C130" s="70" t="s">
        <v>12</v>
      </c>
      <c r="D130" s="68">
        <v>5</v>
      </c>
      <c r="E130" s="71">
        <v>91.4</v>
      </c>
      <c r="F130" s="72">
        <v>0.15</v>
      </c>
      <c r="G130" s="73">
        <v>457</v>
      </c>
      <c r="H130" s="70" t="s">
        <v>118</v>
      </c>
    </row>
    <row r="131" spans="1:8">
      <c r="A131" s="69">
        <v>44208</v>
      </c>
      <c r="B131" s="70" t="s">
        <v>93</v>
      </c>
      <c r="C131" s="70" t="s">
        <v>12</v>
      </c>
      <c r="D131" s="68">
        <v>7</v>
      </c>
      <c r="E131" s="71">
        <v>289.89999999999998</v>
      </c>
      <c r="F131" s="72">
        <v>0.1</v>
      </c>
      <c r="G131" s="73">
        <v>2029.3</v>
      </c>
      <c r="H131" s="70" t="s">
        <v>116</v>
      </c>
    </row>
    <row r="132" spans="1:8">
      <c r="A132" s="69">
        <v>44209</v>
      </c>
      <c r="B132" s="70" t="s">
        <v>43</v>
      </c>
      <c r="C132" s="70" t="s">
        <v>12</v>
      </c>
      <c r="D132" s="68">
        <v>5</v>
      </c>
      <c r="E132" s="71">
        <v>48.9</v>
      </c>
      <c r="F132" s="72">
        <v>0.2</v>
      </c>
      <c r="G132" s="73">
        <v>244.5</v>
      </c>
      <c r="H132" s="70" t="s">
        <v>117</v>
      </c>
    </row>
    <row r="133" spans="1:8">
      <c r="A133" s="69">
        <v>44213</v>
      </c>
      <c r="B133" s="70" t="s">
        <v>36</v>
      </c>
      <c r="C133" s="70" t="s">
        <v>13</v>
      </c>
      <c r="D133" s="68">
        <v>11</v>
      </c>
      <c r="E133" s="71">
        <v>259.89999999999998</v>
      </c>
      <c r="F133" s="72">
        <v>0.2</v>
      </c>
      <c r="G133" s="73">
        <v>2858.9</v>
      </c>
      <c r="H133" s="70" t="s">
        <v>114</v>
      </c>
    </row>
    <row r="134" spans="1:8">
      <c r="A134" s="69">
        <v>44219</v>
      </c>
      <c r="B134" s="70" t="s">
        <v>66</v>
      </c>
      <c r="C134" s="70" t="s">
        <v>12</v>
      </c>
      <c r="D134" s="68">
        <v>3</v>
      </c>
      <c r="E134" s="71">
        <v>91.4</v>
      </c>
      <c r="F134" s="72">
        <v>0.1</v>
      </c>
      <c r="G134" s="73">
        <v>274.2</v>
      </c>
      <c r="H134" s="70" t="s">
        <v>116</v>
      </c>
    </row>
    <row r="135" spans="1:8">
      <c r="A135" s="69">
        <v>44222</v>
      </c>
      <c r="B135" s="70" t="s">
        <v>104</v>
      </c>
      <c r="C135" s="70" t="s">
        <v>14</v>
      </c>
      <c r="D135" s="68">
        <v>3</v>
      </c>
      <c r="E135" s="71">
        <v>89.9</v>
      </c>
      <c r="F135" s="72">
        <v>0.1</v>
      </c>
      <c r="G135" s="73">
        <v>269.7</v>
      </c>
      <c r="H135" s="70" t="s">
        <v>116</v>
      </c>
    </row>
    <row r="136" spans="1:8">
      <c r="A136" s="69">
        <v>44224</v>
      </c>
      <c r="B136" s="70" t="s">
        <v>37</v>
      </c>
      <c r="C136" s="70" t="s">
        <v>13</v>
      </c>
      <c r="D136" s="68">
        <v>12</v>
      </c>
      <c r="E136" s="71">
        <v>39.9</v>
      </c>
      <c r="F136" s="72">
        <v>0.15</v>
      </c>
      <c r="G136" s="73">
        <v>478.8</v>
      </c>
      <c r="H136" s="70" t="s">
        <v>115</v>
      </c>
    </row>
    <row r="137" spans="1:8">
      <c r="A137" s="69">
        <v>44225</v>
      </c>
      <c r="B137" s="70" t="s">
        <v>50</v>
      </c>
      <c r="C137" s="70" t="s">
        <v>13</v>
      </c>
      <c r="D137" s="68">
        <v>11</v>
      </c>
      <c r="E137" s="71">
        <v>49.9</v>
      </c>
      <c r="F137" s="72">
        <v>0.15</v>
      </c>
      <c r="G137" s="73">
        <v>548.9</v>
      </c>
      <c r="H137" s="70" t="s">
        <v>118</v>
      </c>
    </row>
    <row r="138" spans="1:8">
      <c r="A138" s="69">
        <v>44226</v>
      </c>
      <c r="B138" s="70" t="s">
        <v>55</v>
      </c>
      <c r="C138" s="70" t="s">
        <v>12</v>
      </c>
      <c r="D138" s="68">
        <v>3</v>
      </c>
      <c r="E138" s="71">
        <v>259.89999999999998</v>
      </c>
      <c r="F138" s="72">
        <v>0.2</v>
      </c>
      <c r="G138" s="73">
        <v>779.7</v>
      </c>
      <c r="H138" s="70" t="s">
        <v>117</v>
      </c>
    </row>
    <row r="139" spans="1:8">
      <c r="A139" s="69">
        <v>44230</v>
      </c>
      <c r="B139" s="70" t="s">
        <v>45</v>
      </c>
      <c r="C139" s="70" t="s">
        <v>12</v>
      </c>
      <c r="D139" s="68">
        <v>10</v>
      </c>
      <c r="E139" s="71">
        <v>39.9</v>
      </c>
      <c r="F139" s="72">
        <v>0.15</v>
      </c>
      <c r="G139" s="73">
        <v>399</v>
      </c>
      <c r="H139" s="70" t="s">
        <v>115</v>
      </c>
    </row>
    <row r="140" spans="1:8">
      <c r="A140" s="69">
        <v>44232</v>
      </c>
      <c r="B140" s="70" t="s">
        <v>54</v>
      </c>
      <c r="C140" s="70" t="s">
        <v>12</v>
      </c>
      <c r="D140" s="68">
        <v>1</v>
      </c>
      <c r="E140" s="71">
        <v>249.9</v>
      </c>
      <c r="F140" s="72">
        <v>0.1</v>
      </c>
      <c r="G140" s="73">
        <v>249.9</v>
      </c>
      <c r="H140" s="70" t="s">
        <v>117</v>
      </c>
    </row>
    <row r="141" spans="1:8">
      <c r="A141" s="69">
        <v>44245</v>
      </c>
      <c r="B141" s="70" t="s">
        <v>43</v>
      </c>
      <c r="C141" s="70" t="s">
        <v>12</v>
      </c>
      <c r="D141" s="68">
        <v>6</v>
      </c>
      <c r="E141" s="71">
        <v>48.9</v>
      </c>
      <c r="F141" s="72">
        <v>0.15</v>
      </c>
      <c r="G141" s="73">
        <v>293.39999999999998</v>
      </c>
      <c r="H141" s="70" t="s">
        <v>118</v>
      </c>
    </row>
    <row r="142" spans="1:8">
      <c r="A142" s="69">
        <v>44248</v>
      </c>
      <c r="B142" s="70" t="s">
        <v>51</v>
      </c>
      <c r="C142" s="70" t="s">
        <v>12</v>
      </c>
      <c r="D142" s="68">
        <v>6</v>
      </c>
      <c r="E142" s="71">
        <v>299.89999999999998</v>
      </c>
      <c r="F142" s="72">
        <v>0.2</v>
      </c>
      <c r="G142" s="73">
        <v>1799.4</v>
      </c>
      <c r="H142" s="70" t="s">
        <v>117</v>
      </c>
    </row>
    <row r="143" spans="1:8">
      <c r="A143" s="69">
        <v>44251</v>
      </c>
      <c r="B143" s="70" t="s">
        <v>47</v>
      </c>
      <c r="C143" s="70" t="s">
        <v>12</v>
      </c>
      <c r="D143" s="68">
        <v>9</v>
      </c>
      <c r="E143" s="71">
        <v>25.9</v>
      </c>
      <c r="F143" s="72">
        <v>0.2</v>
      </c>
      <c r="G143" s="73">
        <v>233.1</v>
      </c>
      <c r="H143" s="70" t="s">
        <v>117</v>
      </c>
    </row>
    <row r="144" spans="1:8">
      <c r="A144" s="69">
        <v>44252</v>
      </c>
      <c r="B144" s="70" t="s">
        <v>98</v>
      </c>
      <c r="C144" s="70" t="s">
        <v>12</v>
      </c>
      <c r="D144" s="68">
        <v>8</v>
      </c>
      <c r="E144" s="71">
        <v>32.9</v>
      </c>
      <c r="F144" s="72">
        <v>0.2</v>
      </c>
      <c r="G144" s="73">
        <v>263.2</v>
      </c>
      <c r="H144" s="70" t="s">
        <v>117</v>
      </c>
    </row>
    <row r="145" spans="1:8">
      <c r="A145" s="69">
        <v>44253</v>
      </c>
      <c r="B145" s="70" t="s">
        <v>44</v>
      </c>
      <c r="C145" s="70" t="s">
        <v>12</v>
      </c>
      <c r="D145" s="68">
        <v>9</v>
      </c>
      <c r="E145" s="71">
        <v>39.9</v>
      </c>
      <c r="F145" s="72">
        <v>0.15</v>
      </c>
      <c r="G145" s="73">
        <v>359.1</v>
      </c>
      <c r="H145" s="70" t="s">
        <v>118</v>
      </c>
    </row>
    <row r="146" spans="1:8">
      <c r="A146" s="69">
        <v>44256</v>
      </c>
      <c r="B146" s="70" t="s">
        <v>33</v>
      </c>
      <c r="C146" s="70" t="s">
        <v>12</v>
      </c>
      <c r="D146" s="68">
        <v>9</v>
      </c>
      <c r="E146" s="71">
        <v>69.900000000000006</v>
      </c>
      <c r="F146" s="72">
        <v>0.15</v>
      </c>
      <c r="G146" s="73">
        <v>629.1</v>
      </c>
      <c r="H146" s="70" t="s">
        <v>115</v>
      </c>
    </row>
    <row r="147" spans="1:8">
      <c r="A147" s="69">
        <v>44256</v>
      </c>
      <c r="B147" s="70" t="s">
        <v>36</v>
      </c>
      <c r="C147" s="70" t="s">
        <v>13</v>
      </c>
      <c r="D147" s="68">
        <v>1</v>
      </c>
      <c r="E147" s="71">
        <v>259.89999999999998</v>
      </c>
      <c r="F147" s="72">
        <v>0</v>
      </c>
      <c r="G147" s="73">
        <v>259.89999999999998</v>
      </c>
      <c r="H147" s="70" t="s">
        <v>117</v>
      </c>
    </row>
    <row r="148" spans="1:8">
      <c r="A148" s="69">
        <v>44257</v>
      </c>
      <c r="B148" s="70" t="s">
        <v>38</v>
      </c>
      <c r="C148" s="70" t="s">
        <v>12</v>
      </c>
      <c r="D148" s="68">
        <v>1</v>
      </c>
      <c r="E148" s="71">
        <v>85.9</v>
      </c>
      <c r="F148" s="72">
        <v>0.1</v>
      </c>
      <c r="G148" s="73">
        <v>85.9</v>
      </c>
      <c r="H148" s="70" t="s">
        <v>116</v>
      </c>
    </row>
    <row r="149" spans="1:8">
      <c r="A149" s="69">
        <v>44258</v>
      </c>
      <c r="B149" s="70" t="s">
        <v>101</v>
      </c>
      <c r="C149" s="70" t="s">
        <v>12</v>
      </c>
      <c r="D149" s="68">
        <v>7</v>
      </c>
      <c r="E149" s="71">
        <v>49.9</v>
      </c>
      <c r="F149" s="72">
        <v>0.2</v>
      </c>
      <c r="G149" s="73">
        <v>349.3</v>
      </c>
      <c r="H149" s="70" t="s">
        <v>114</v>
      </c>
    </row>
    <row r="150" spans="1:8">
      <c r="A150" s="69">
        <v>44259</v>
      </c>
      <c r="B150" s="70" t="s">
        <v>44</v>
      </c>
      <c r="C150" s="70" t="s">
        <v>12</v>
      </c>
      <c r="D150" s="68">
        <v>4</v>
      </c>
      <c r="E150" s="71">
        <v>39.9</v>
      </c>
      <c r="F150" s="72">
        <v>0.1</v>
      </c>
      <c r="G150" s="73">
        <v>159.6</v>
      </c>
      <c r="H150" s="70" t="s">
        <v>116</v>
      </c>
    </row>
    <row r="151" spans="1:8">
      <c r="A151" s="69">
        <v>44264</v>
      </c>
      <c r="B151" s="70" t="s">
        <v>98</v>
      </c>
      <c r="C151" s="70" t="s">
        <v>12</v>
      </c>
      <c r="D151" s="68">
        <v>5</v>
      </c>
      <c r="E151" s="71">
        <v>32.9</v>
      </c>
      <c r="F151" s="72">
        <v>0.2</v>
      </c>
      <c r="G151" s="73">
        <v>164.5</v>
      </c>
      <c r="H151" s="70" t="s">
        <v>114</v>
      </c>
    </row>
    <row r="152" spans="1:8">
      <c r="A152" s="69">
        <v>44269</v>
      </c>
      <c r="B152" s="70" t="s">
        <v>40</v>
      </c>
      <c r="C152" s="70" t="s">
        <v>12</v>
      </c>
      <c r="D152" s="68">
        <v>8</v>
      </c>
      <c r="E152" s="71">
        <v>92.9</v>
      </c>
      <c r="F152" s="72">
        <v>0.2</v>
      </c>
      <c r="G152" s="73">
        <v>743.2</v>
      </c>
      <c r="H152" s="70" t="s">
        <v>114</v>
      </c>
    </row>
    <row r="153" spans="1:8">
      <c r="A153" s="69">
        <v>44274</v>
      </c>
      <c r="B153" s="70" t="s">
        <v>44</v>
      </c>
      <c r="C153" s="70" t="s">
        <v>12</v>
      </c>
      <c r="D153" s="68">
        <v>9</v>
      </c>
      <c r="E153" s="71">
        <v>39.9</v>
      </c>
      <c r="F153" s="72">
        <v>0.2</v>
      </c>
      <c r="G153" s="73">
        <v>359.1</v>
      </c>
      <c r="H153" s="70" t="s">
        <v>117</v>
      </c>
    </row>
    <row r="154" spans="1:8">
      <c r="A154" s="69">
        <v>44276</v>
      </c>
      <c r="B154" s="70" t="s">
        <v>43</v>
      </c>
      <c r="C154" s="70" t="s">
        <v>12</v>
      </c>
      <c r="D154" s="68">
        <v>9</v>
      </c>
      <c r="E154" s="71">
        <v>48.9</v>
      </c>
      <c r="F154" s="72">
        <v>0.1</v>
      </c>
      <c r="G154" s="73">
        <v>440.1</v>
      </c>
      <c r="H154" s="70" t="s">
        <v>116</v>
      </c>
    </row>
    <row r="155" spans="1:8">
      <c r="A155" s="69">
        <v>44280</v>
      </c>
      <c r="B155" s="70" t="s">
        <v>54</v>
      </c>
      <c r="C155" s="70" t="s">
        <v>12</v>
      </c>
      <c r="D155" s="68">
        <v>1</v>
      </c>
      <c r="E155" s="71">
        <v>249.9</v>
      </c>
      <c r="F155" s="72">
        <v>0.1</v>
      </c>
      <c r="G155" s="73">
        <v>249.9</v>
      </c>
      <c r="H155" s="70" t="s">
        <v>118</v>
      </c>
    </row>
    <row r="156" spans="1:8">
      <c r="A156" s="69">
        <v>44288</v>
      </c>
      <c r="B156" s="70" t="s">
        <v>54</v>
      </c>
      <c r="C156" s="70" t="s">
        <v>12</v>
      </c>
      <c r="D156" s="68">
        <v>10</v>
      </c>
      <c r="E156" s="71">
        <v>249.9</v>
      </c>
      <c r="F156" s="72">
        <v>0.15</v>
      </c>
      <c r="G156" s="73">
        <v>2499</v>
      </c>
      <c r="H156" s="70" t="s">
        <v>115</v>
      </c>
    </row>
    <row r="157" spans="1:8">
      <c r="A157" s="69">
        <v>44290</v>
      </c>
      <c r="B157" s="70" t="s">
        <v>48</v>
      </c>
      <c r="C157" s="70" t="s">
        <v>12</v>
      </c>
      <c r="D157" s="68">
        <v>4</v>
      </c>
      <c r="E157" s="71">
        <v>29.9</v>
      </c>
      <c r="F157" s="72">
        <v>0.15</v>
      </c>
      <c r="G157" s="73">
        <v>119.6</v>
      </c>
      <c r="H157" s="70" t="s">
        <v>118</v>
      </c>
    </row>
    <row r="158" spans="1:8">
      <c r="A158" s="69">
        <v>44294</v>
      </c>
      <c r="B158" s="70" t="s">
        <v>87</v>
      </c>
      <c r="C158" s="70" t="s">
        <v>12</v>
      </c>
      <c r="D158" s="68">
        <v>1</v>
      </c>
      <c r="E158" s="71">
        <v>72.5</v>
      </c>
      <c r="F158" s="72">
        <v>0.1</v>
      </c>
      <c r="G158" s="73">
        <v>72.5</v>
      </c>
      <c r="H158" s="70" t="s">
        <v>115</v>
      </c>
    </row>
    <row r="159" spans="1:8">
      <c r="A159" s="69">
        <v>44297</v>
      </c>
      <c r="B159" s="70" t="s">
        <v>70</v>
      </c>
      <c r="C159" s="70" t="s">
        <v>12</v>
      </c>
      <c r="D159" s="68">
        <v>10</v>
      </c>
      <c r="E159" s="71">
        <v>146</v>
      </c>
      <c r="F159" s="72">
        <v>0.15</v>
      </c>
      <c r="G159" s="73">
        <v>1460</v>
      </c>
      <c r="H159" s="70" t="s">
        <v>118</v>
      </c>
    </row>
    <row r="160" spans="1:8">
      <c r="A160" s="69">
        <v>44298</v>
      </c>
      <c r="B160" s="70" t="s">
        <v>34</v>
      </c>
      <c r="C160" s="70" t="s">
        <v>12</v>
      </c>
      <c r="D160" s="68">
        <v>5</v>
      </c>
      <c r="E160" s="71">
        <v>70.900000000000006</v>
      </c>
      <c r="F160" s="72">
        <v>0.15</v>
      </c>
      <c r="G160" s="73">
        <v>354.5</v>
      </c>
      <c r="H160" s="70" t="s">
        <v>115</v>
      </c>
    </row>
    <row r="161" spans="1:8">
      <c r="A161" s="69">
        <v>44299</v>
      </c>
      <c r="B161" s="70" t="s">
        <v>103</v>
      </c>
      <c r="C161" s="70" t="s">
        <v>14</v>
      </c>
      <c r="D161" s="68">
        <v>11</v>
      </c>
      <c r="E161" s="71">
        <v>89.9</v>
      </c>
      <c r="F161" s="72">
        <v>0.2</v>
      </c>
      <c r="G161" s="73">
        <v>988.9</v>
      </c>
      <c r="H161" s="70" t="s">
        <v>114</v>
      </c>
    </row>
    <row r="162" spans="1:8">
      <c r="A162" s="69">
        <v>44301</v>
      </c>
      <c r="B162" s="70" t="s">
        <v>38</v>
      </c>
      <c r="C162" s="70" t="s">
        <v>12</v>
      </c>
      <c r="D162" s="68">
        <v>6</v>
      </c>
      <c r="E162" s="71">
        <v>85.9</v>
      </c>
      <c r="F162" s="72">
        <v>0.15</v>
      </c>
      <c r="G162" s="73">
        <v>515.4</v>
      </c>
      <c r="H162" s="70" t="s">
        <v>118</v>
      </c>
    </row>
    <row r="163" spans="1:8">
      <c r="A163" s="69">
        <v>44308</v>
      </c>
      <c r="B163" s="70" t="s">
        <v>68</v>
      </c>
      <c r="C163" s="70" t="s">
        <v>12</v>
      </c>
      <c r="D163" s="68">
        <v>2</v>
      </c>
      <c r="E163" s="71">
        <v>140</v>
      </c>
      <c r="F163" s="72">
        <v>0.1</v>
      </c>
      <c r="G163" s="73">
        <v>280</v>
      </c>
      <c r="H163" s="70" t="s">
        <v>116</v>
      </c>
    </row>
    <row r="164" spans="1:8">
      <c r="A164" s="69">
        <v>44309</v>
      </c>
      <c r="B164" s="70" t="s">
        <v>89</v>
      </c>
      <c r="C164" s="70" t="s">
        <v>12</v>
      </c>
      <c r="D164" s="68">
        <v>7</v>
      </c>
      <c r="E164" s="71">
        <v>72.5</v>
      </c>
      <c r="F164" s="72">
        <v>0.15</v>
      </c>
      <c r="G164" s="73">
        <v>507.5</v>
      </c>
      <c r="H164" s="70" t="s">
        <v>115</v>
      </c>
    </row>
    <row r="165" spans="1:8">
      <c r="A165" s="69">
        <v>44312</v>
      </c>
      <c r="B165" s="70" t="s">
        <v>101</v>
      </c>
      <c r="C165" s="70" t="s">
        <v>12</v>
      </c>
      <c r="D165" s="68">
        <v>12</v>
      </c>
      <c r="E165" s="71">
        <v>49.9</v>
      </c>
      <c r="F165" s="72">
        <v>0.15</v>
      </c>
      <c r="G165" s="73">
        <v>598.79999999999995</v>
      </c>
      <c r="H165" s="70" t="s">
        <v>115</v>
      </c>
    </row>
    <row r="166" spans="1:8">
      <c r="A166" s="69">
        <v>44313</v>
      </c>
      <c r="B166" s="70" t="s">
        <v>44</v>
      </c>
      <c r="C166" s="70" t="s">
        <v>12</v>
      </c>
      <c r="D166" s="68">
        <v>7</v>
      </c>
      <c r="E166" s="71">
        <v>39.9</v>
      </c>
      <c r="F166" s="72">
        <v>0.15</v>
      </c>
      <c r="G166" s="73">
        <v>279.3</v>
      </c>
      <c r="H166" s="70" t="s">
        <v>118</v>
      </c>
    </row>
    <row r="167" spans="1:8">
      <c r="A167" s="69">
        <v>44324</v>
      </c>
      <c r="B167" s="70" t="s">
        <v>102</v>
      </c>
      <c r="C167" s="70" t="s">
        <v>12</v>
      </c>
      <c r="D167" s="68">
        <v>6</v>
      </c>
      <c r="E167" s="71">
        <v>49.9</v>
      </c>
      <c r="F167" s="72">
        <v>0.15</v>
      </c>
      <c r="G167" s="73">
        <v>299.39999999999998</v>
      </c>
      <c r="H167" s="70" t="s">
        <v>115</v>
      </c>
    </row>
    <row r="168" spans="1:8">
      <c r="A168" s="69">
        <v>44325</v>
      </c>
      <c r="B168" s="70" t="s">
        <v>66</v>
      </c>
      <c r="C168" s="70" t="s">
        <v>12</v>
      </c>
      <c r="D168" s="68">
        <v>11</v>
      </c>
      <c r="E168" s="71">
        <v>91.4</v>
      </c>
      <c r="F168" s="72">
        <v>0.2</v>
      </c>
      <c r="G168" s="73">
        <v>1005.4</v>
      </c>
      <c r="H168" s="70" t="s">
        <v>117</v>
      </c>
    </row>
    <row r="169" spans="1:8">
      <c r="A169" s="69">
        <v>44326</v>
      </c>
      <c r="B169" s="70" t="s">
        <v>36</v>
      </c>
      <c r="C169" s="70" t="s">
        <v>13</v>
      </c>
      <c r="D169" s="68">
        <v>11</v>
      </c>
      <c r="E169" s="71">
        <v>259.89999999999998</v>
      </c>
      <c r="F169" s="72">
        <v>0.2</v>
      </c>
      <c r="G169" s="73">
        <v>2858.9</v>
      </c>
      <c r="H169" s="70" t="s">
        <v>117</v>
      </c>
    </row>
    <row r="170" spans="1:8">
      <c r="A170" s="69">
        <v>44327</v>
      </c>
      <c r="B170" s="70" t="s">
        <v>70</v>
      </c>
      <c r="C170" s="70" t="s">
        <v>12</v>
      </c>
      <c r="D170" s="68">
        <v>3</v>
      </c>
      <c r="E170" s="71">
        <v>146</v>
      </c>
      <c r="F170" s="72">
        <v>0.15</v>
      </c>
      <c r="G170" s="73">
        <v>438</v>
      </c>
      <c r="H170" s="70" t="s">
        <v>118</v>
      </c>
    </row>
    <row r="171" spans="1:8">
      <c r="A171" s="69">
        <v>44328</v>
      </c>
      <c r="B171" s="70" t="s">
        <v>95</v>
      </c>
      <c r="C171" s="70" t="s">
        <v>12</v>
      </c>
      <c r="D171" s="68">
        <v>8</v>
      </c>
      <c r="E171" s="71">
        <v>32.9</v>
      </c>
      <c r="F171" s="72">
        <v>0.15</v>
      </c>
      <c r="G171" s="73">
        <v>263.2</v>
      </c>
      <c r="H171" s="70" t="s">
        <v>118</v>
      </c>
    </row>
    <row r="172" spans="1:8">
      <c r="A172" s="69">
        <v>44331</v>
      </c>
      <c r="B172" s="70" t="s">
        <v>56</v>
      </c>
      <c r="C172" s="70" t="s">
        <v>12</v>
      </c>
      <c r="D172" s="68">
        <v>11</v>
      </c>
      <c r="E172" s="71">
        <v>299.89999999999998</v>
      </c>
      <c r="F172" s="72">
        <v>0.15</v>
      </c>
      <c r="G172" s="73">
        <v>3298.9</v>
      </c>
      <c r="H172" s="70" t="s">
        <v>115</v>
      </c>
    </row>
    <row r="173" spans="1:8">
      <c r="A173" s="69">
        <v>44334</v>
      </c>
      <c r="B173" s="70" t="s">
        <v>62</v>
      </c>
      <c r="C173" s="70" t="s">
        <v>14</v>
      </c>
      <c r="D173" s="68">
        <v>8</v>
      </c>
      <c r="E173" s="71">
        <v>245</v>
      </c>
      <c r="F173" s="72">
        <v>0.2</v>
      </c>
      <c r="G173" s="73">
        <v>1960</v>
      </c>
      <c r="H173" s="70" t="s">
        <v>117</v>
      </c>
    </row>
    <row r="174" spans="1:8">
      <c r="A174" s="69">
        <v>44354</v>
      </c>
      <c r="B174" s="70" t="s">
        <v>63</v>
      </c>
      <c r="C174" s="70" t="s">
        <v>14</v>
      </c>
      <c r="D174" s="68">
        <v>6</v>
      </c>
      <c r="E174" s="71">
        <v>250</v>
      </c>
      <c r="F174" s="72">
        <v>0.15</v>
      </c>
      <c r="G174" s="73">
        <v>1500</v>
      </c>
      <c r="H174" s="70" t="s">
        <v>115</v>
      </c>
    </row>
    <row r="175" spans="1:8">
      <c r="A175" s="69">
        <v>44354</v>
      </c>
      <c r="B175" s="70" t="s">
        <v>42</v>
      </c>
      <c r="C175" s="70" t="s">
        <v>12</v>
      </c>
      <c r="D175" s="68">
        <v>2</v>
      </c>
      <c r="E175" s="71">
        <v>46.9</v>
      </c>
      <c r="F175" s="72">
        <v>0.15</v>
      </c>
      <c r="G175" s="73">
        <v>93.8</v>
      </c>
      <c r="H175" s="70" t="s">
        <v>114</v>
      </c>
    </row>
    <row r="176" spans="1:8">
      <c r="A176" s="69">
        <v>44356</v>
      </c>
      <c r="B176" s="70" t="s">
        <v>68</v>
      </c>
      <c r="C176" s="70" t="s">
        <v>12</v>
      </c>
      <c r="D176" s="68">
        <v>1</v>
      </c>
      <c r="E176" s="71">
        <v>140</v>
      </c>
      <c r="F176" s="72">
        <v>0.1</v>
      </c>
      <c r="G176" s="73">
        <v>140</v>
      </c>
      <c r="H176" s="70" t="s">
        <v>117</v>
      </c>
    </row>
    <row r="177" spans="1:8">
      <c r="A177" s="69">
        <v>44356</v>
      </c>
      <c r="B177" s="70" t="s">
        <v>102</v>
      </c>
      <c r="C177" s="70" t="s">
        <v>12</v>
      </c>
      <c r="D177" s="68">
        <v>1</v>
      </c>
      <c r="E177" s="71">
        <v>49.9</v>
      </c>
      <c r="F177" s="72">
        <v>0.1</v>
      </c>
      <c r="G177" s="73">
        <v>49.9</v>
      </c>
      <c r="H177" s="70" t="s">
        <v>117</v>
      </c>
    </row>
    <row r="178" spans="1:8">
      <c r="A178" s="69">
        <v>44358</v>
      </c>
      <c r="B178" s="70" t="s">
        <v>104</v>
      </c>
      <c r="C178" s="70" t="s">
        <v>14</v>
      </c>
      <c r="D178" s="68">
        <v>5</v>
      </c>
      <c r="E178" s="71">
        <v>89.9</v>
      </c>
      <c r="F178" s="72">
        <v>0.15</v>
      </c>
      <c r="G178" s="73">
        <v>449.5</v>
      </c>
      <c r="H178" s="70" t="s">
        <v>115</v>
      </c>
    </row>
    <row r="179" spans="1:8">
      <c r="A179" s="69">
        <v>44360</v>
      </c>
      <c r="B179" s="70" t="s">
        <v>66</v>
      </c>
      <c r="C179" s="70" t="s">
        <v>12</v>
      </c>
      <c r="D179" s="68">
        <v>11</v>
      </c>
      <c r="E179" s="71">
        <v>91.4</v>
      </c>
      <c r="F179" s="72">
        <v>0.15</v>
      </c>
      <c r="G179" s="73">
        <v>1005.4</v>
      </c>
      <c r="H179" s="70" t="s">
        <v>115</v>
      </c>
    </row>
    <row r="180" spans="1:8">
      <c r="A180" s="69">
        <v>44363</v>
      </c>
      <c r="B180" s="70" t="s">
        <v>48</v>
      </c>
      <c r="C180" s="70" t="s">
        <v>12</v>
      </c>
      <c r="D180" s="68">
        <v>11</v>
      </c>
      <c r="E180" s="71">
        <v>29.9</v>
      </c>
      <c r="F180" s="72">
        <v>0.2</v>
      </c>
      <c r="G180" s="73">
        <v>328.9</v>
      </c>
      <c r="H180" s="70" t="s">
        <v>117</v>
      </c>
    </row>
    <row r="181" spans="1:8">
      <c r="A181" s="69">
        <v>44363</v>
      </c>
      <c r="B181" s="70" t="s">
        <v>99</v>
      </c>
      <c r="C181" s="70" t="s">
        <v>12</v>
      </c>
      <c r="D181" s="68">
        <v>12</v>
      </c>
      <c r="E181" s="71">
        <v>49.9</v>
      </c>
      <c r="F181" s="72">
        <v>0.15</v>
      </c>
      <c r="G181" s="73">
        <v>598.79999999999995</v>
      </c>
      <c r="H181" s="70" t="s">
        <v>115</v>
      </c>
    </row>
    <row r="182" spans="1:8">
      <c r="A182" s="69">
        <v>44364</v>
      </c>
      <c r="B182" s="70" t="s">
        <v>57</v>
      </c>
      <c r="C182" s="70" t="s">
        <v>13</v>
      </c>
      <c r="D182" s="68">
        <v>9</v>
      </c>
      <c r="E182" s="71">
        <v>349.9</v>
      </c>
      <c r="F182" s="72">
        <v>0.2</v>
      </c>
      <c r="G182" s="73">
        <v>3149.1</v>
      </c>
      <c r="H182" s="70" t="s">
        <v>114</v>
      </c>
    </row>
    <row r="183" spans="1:8">
      <c r="A183" s="69">
        <v>44367</v>
      </c>
      <c r="B183" s="70" t="s">
        <v>101</v>
      </c>
      <c r="C183" s="70" t="s">
        <v>12</v>
      </c>
      <c r="D183" s="68">
        <v>4</v>
      </c>
      <c r="E183" s="71">
        <v>49.9</v>
      </c>
      <c r="F183" s="72">
        <v>0.15</v>
      </c>
      <c r="G183" s="73">
        <v>199.6</v>
      </c>
      <c r="H183" s="70" t="s">
        <v>115</v>
      </c>
    </row>
    <row r="184" spans="1:8">
      <c r="A184" s="69">
        <v>44375</v>
      </c>
      <c r="B184" s="70" t="s">
        <v>111</v>
      </c>
      <c r="C184" s="70" t="s">
        <v>12</v>
      </c>
      <c r="D184" s="68">
        <v>6</v>
      </c>
      <c r="E184" s="71">
        <v>180</v>
      </c>
      <c r="F184" s="72">
        <v>0.2</v>
      </c>
      <c r="G184" s="73">
        <v>1080</v>
      </c>
      <c r="H184" s="70" t="s">
        <v>114</v>
      </c>
    </row>
    <row r="185" spans="1:8">
      <c r="A185" s="69">
        <v>44375</v>
      </c>
      <c r="B185" s="70" t="s">
        <v>48</v>
      </c>
      <c r="C185" s="70" t="s">
        <v>12</v>
      </c>
      <c r="D185" s="68">
        <v>12</v>
      </c>
      <c r="E185" s="71">
        <v>29.9</v>
      </c>
      <c r="F185" s="72">
        <v>0.2</v>
      </c>
      <c r="G185" s="73">
        <v>358.8</v>
      </c>
      <c r="H185" s="70" t="s">
        <v>114</v>
      </c>
    </row>
    <row r="186" spans="1:8">
      <c r="A186" s="69">
        <v>44376</v>
      </c>
      <c r="B186" s="70" t="s">
        <v>37</v>
      </c>
      <c r="C186" s="70" t="s">
        <v>13</v>
      </c>
      <c r="D186" s="68">
        <v>9</v>
      </c>
      <c r="E186" s="71">
        <v>39.9</v>
      </c>
      <c r="F186" s="72">
        <v>0.2</v>
      </c>
      <c r="G186" s="73">
        <v>359.1</v>
      </c>
      <c r="H186" s="70" t="s">
        <v>117</v>
      </c>
    </row>
    <row r="187" spans="1:8">
      <c r="A187" s="69">
        <v>44377</v>
      </c>
      <c r="B187" s="70" t="s">
        <v>70</v>
      </c>
      <c r="C187" s="70" t="s">
        <v>12</v>
      </c>
      <c r="D187" s="68">
        <v>1</v>
      </c>
      <c r="E187" s="71">
        <v>146</v>
      </c>
      <c r="F187" s="72">
        <v>0.1</v>
      </c>
      <c r="G187" s="73">
        <v>146</v>
      </c>
      <c r="H187" s="70" t="s">
        <v>118</v>
      </c>
    </row>
    <row r="188" spans="1:8">
      <c r="A188" s="69">
        <v>44382</v>
      </c>
      <c r="B188" s="70" t="s">
        <v>93</v>
      </c>
      <c r="C188" s="70" t="s">
        <v>12</v>
      </c>
      <c r="D188" s="68">
        <v>1</v>
      </c>
      <c r="E188" s="71">
        <v>289.89999999999998</v>
      </c>
      <c r="F188" s="72">
        <v>0.1</v>
      </c>
      <c r="G188" s="73">
        <v>289.89999999999998</v>
      </c>
      <c r="H188" s="70" t="s">
        <v>114</v>
      </c>
    </row>
    <row r="189" spans="1:8">
      <c r="A189" s="69">
        <v>44383</v>
      </c>
      <c r="B189" s="70" t="s">
        <v>37</v>
      </c>
      <c r="C189" s="70" t="s">
        <v>13</v>
      </c>
      <c r="D189" s="68">
        <v>6</v>
      </c>
      <c r="E189" s="71">
        <v>39.9</v>
      </c>
      <c r="F189" s="72">
        <v>0.15</v>
      </c>
      <c r="G189" s="73">
        <v>239.4</v>
      </c>
      <c r="H189" s="70" t="s">
        <v>115</v>
      </c>
    </row>
    <row r="190" spans="1:8">
      <c r="A190" s="69">
        <v>44384</v>
      </c>
      <c r="B190" s="70" t="s">
        <v>66</v>
      </c>
      <c r="C190" s="70" t="s">
        <v>12</v>
      </c>
      <c r="D190" s="68">
        <v>9</v>
      </c>
      <c r="E190" s="71">
        <v>91.4</v>
      </c>
      <c r="F190" s="72">
        <v>0.1</v>
      </c>
      <c r="G190" s="73">
        <v>822.6</v>
      </c>
      <c r="H190" s="70" t="s">
        <v>116</v>
      </c>
    </row>
    <row r="191" spans="1:8">
      <c r="A191" s="69">
        <v>44389</v>
      </c>
      <c r="B191" s="70" t="s">
        <v>87</v>
      </c>
      <c r="C191" s="70" t="s">
        <v>12</v>
      </c>
      <c r="D191" s="68">
        <v>8</v>
      </c>
      <c r="E191" s="71">
        <v>72.5</v>
      </c>
      <c r="F191" s="72">
        <v>0.15</v>
      </c>
      <c r="G191" s="73">
        <v>580</v>
      </c>
      <c r="H191" s="70" t="s">
        <v>118</v>
      </c>
    </row>
    <row r="192" spans="1:8">
      <c r="A192" s="69">
        <v>44390</v>
      </c>
      <c r="B192" s="70" t="s">
        <v>70</v>
      </c>
      <c r="C192" s="70" t="s">
        <v>12</v>
      </c>
      <c r="D192" s="68">
        <v>5</v>
      </c>
      <c r="E192" s="71">
        <v>146</v>
      </c>
      <c r="F192" s="72">
        <v>0.15</v>
      </c>
      <c r="G192" s="73">
        <v>730</v>
      </c>
      <c r="H192" s="70" t="s">
        <v>118</v>
      </c>
    </row>
    <row r="193" spans="1:8">
      <c r="A193" s="69">
        <v>44394</v>
      </c>
      <c r="B193" s="70" t="s">
        <v>63</v>
      </c>
      <c r="C193" s="70" t="s">
        <v>14</v>
      </c>
      <c r="D193" s="68">
        <v>3</v>
      </c>
      <c r="E193" s="71">
        <v>250</v>
      </c>
      <c r="F193" s="72">
        <v>0.15</v>
      </c>
      <c r="G193" s="73">
        <v>750</v>
      </c>
      <c r="H193" s="70" t="s">
        <v>115</v>
      </c>
    </row>
    <row r="194" spans="1:8">
      <c r="A194" s="69">
        <v>44400</v>
      </c>
      <c r="B194" s="70" t="s">
        <v>55</v>
      </c>
      <c r="C194" s="70" t="s">
        <v>12</v>
      </c>
      <c r="D194" s="68">
        <v>3</v>
      </c>
      <c r="E194" s="71">
        <v>259.89999999999998</v>
      </c>
      <c r="F194" s="72">
        <v>0.1</v>
      </c>
      <c r="G194" s="73">
        <v>779.7</v>
      </c>
      <c r="H194" s="70" t="s">
        <v>116</v>
      </c>
    </row>
    <row r="195" spans="1:8">
      <c r="A195" s="69">
        <v>44403</v>
      </c>
      <c r="B195" s="70" t="s">
        <v>97</v>
      </c>
      <c r="C195" s="70" t="s">
        <v>12</v>
      </c>
      <c r="D195" s="68">
        <v>8</v>
      </c>
      <c r="E195" s="71">
        <v>32.9</v>
      </c>
      <c r="F195" s="72">
        <v>0.15</v>
      </c>
      <c r="G195" s="73">
        <v>263.2</v>
      </c>
      <c r="H195" s="70" t="s">
        <v>118</v>
      </c>
    </row>
    <row r="196" spans="1:8">
      <c r="A196" s="69">
        <v>44405</v>
      </c>
      <c r="B196" s="70" t="s">
        <v>103</v>
      </c>
      <c r="C196" s="70" t="s">
        <v>14</v>
      </c>
      <c r="D196" s="68">
        <v>7</v>
      </c>
      <c r="E196" s="71">
        <v>89.9</v>
      </c>
      <c r="F196" s="72">
        <v>0.2</v>
      </c>
      <c r="G196" s="73">
        <v>629.29999999999995</v>
      </c>
      <c r="H196" s="70" t="s">
        <v>114</v>
      </c>
    </row>
    <row r="197" spans="1:8">
      <c r="A197" s="69">
        <v>44406</v>
      </c>
      <c r="B197" s="70" t="s">
        <v>63</v>
      </c>
      <c r="C197" s="70" t="s">
        <v>14</v>
      </c>
      <c r="D197" s="68">
        <v>8</v>
      </c>
      <c r="E197" s="71">
        <v>250</v>
      </c>
      <c r="F197" s="72">
        <v>0.1</v>
      </c>
      <c r="G197" s="73">
        <v>2000</v>
      </c>
      <c r="H197" s="70" t="s">
        <v>116</v>
      </c>
    </row>
    <row r="198" spans="1:8">
      <c r="A198" s="69">
        <v>44407</v>
      </c>
      <c r="B198" s="70" t="s">
        <v>101</v>
      </c>
      <c r="C198" s="70" t="s">
        <v>12</v>
      </c>
      <c r="D198" s="68">
        <v>9</v>
      </c>
      <c r="E198" s="71">
        <v>49.9</v>
      </c>
      <c r="F198" s="72">
        <v>0.15</v>
      </c>
      <c r="G198" s="73">
        <v>449.1</v>
      </c>
      <c r="H198" s="70" t="s">
        <v>115</v>
      </c>
    </row>
    <row r="199" spans="1:8">
      <c r="A199" s="69">
        <v>44413</v>
      </c>
      <c r="B199" s="70" t="s">
        <v>66</v>
      </c>
      <c r="C199" s="70" t="s">
        <v>12</v>
      </c>
      <c r="D199" s="68">
        <v>3</v>
      </c>
      <c r="E199" s="71">
        <v>91.4</v>
      </c>
      <c r="F199" s="72">
        <v>0.1</v>
      </c>
      <c r="G199" s="73">
        <v>274.2</v>
      </c>
      <c r="H199" s="70" t="s">
        <v>116</v>
      </c>
    </row>
    <row r="200" spans="1:8">
      <c r="A200" s="69">
        <v>44414</v>
      </c>
      <c r="B200" s="70" t="s">
        <v>93</v>
      </c>
      <c r="C200" s="70" t="s">
        <v>12</v>
      </c>
      <c r="D200" s="68">
        <v>12</v>
      </c>
      <c r="E200" s="71">
        <v>289.89999999999998</v>
      </c>
      <c r="F200" s="72">
        <v>0.15</v>
      </c>
      <c r="G200" s="73">
        <v>3478.8</v>
      </c>
      <c r="H200" s="70" t="s">
        <v>115</v>
      </c>
    </row>
    <row r="201" spans="1:8">
      <c r="A201" s="69">
        <v>44415</v>
      </c>
      <c r="B201" s="70" t="s">
        <v>59</v>
      </c>
      <c r="C201" s="70" t="s">
        <v>14</v>
      </c>
      <c r="D201" s="68">
        <v>1</v>
      </c>
      <c r="E201" s="71">
        <v>249.9</v>
      </c>
      <c r="F201" s="72">
        <v>0</v>
      </c>
      <c r="G201" s="73">
        <v>249.9</v>
      </c>
      <c r="H201" s="70" t="s">
        <v>118</v>
      </c>
    </row>
    <row r="202" spans="1:8">
      <c r="A202" s="69">
        <v>44416</v>
      </c>
      <c r="B202" s="70" t="s">
        <v>110</v>
      </c>
      <c r="C202" s="70" t="s">
        <v>12</v>
      </c>
      <c r="D202" s="68">
        <v>3</v>
      </c>
      <c r="E202" s="71">
        <v>180</v>
      </c>
      <c r="F202" s="72">
        <v>0.15</v>
      </c>
      <c r="G202" s="73">
        <v>540</v>
      </c>
      <c r="H202" s="70" t="s">
        <v>118</v>
      </c>
    </row>
    <row r="203" spans="1:8">
      <c r="A203" s="69">
        <v>44417</v>
      </c>
      <c r="B203" s="70" t="s">
        <v>44</v>
      </c>
      <c r="C203" s="70" t="s">
        <v>12</v>
      </c>
      <c r="D203" s="68">
        <v>7</v>
      </c>
      <c r="E203" s="71">
        <v>39.9</v>
      </c>
      <c r="F203" s="72">
        <v>0.2</v>
      </c>
      <c r="G203" s="73">
        <v>279.3</v>
      </c>
      <c r="H203" s="70" t="s">
        <v>114</v>
      </c>
    </row>
    <row r="204" spans="1:8">
      <c r="A204" s="69">
        <v>44418</v>
      </c>
      <c r="B204" s="70" t="s">
        <v>93</v>
      </c>
      <c r="C204" s="70" t="s">
        <v>12</v>
      </c>
      <c r="D204" s="68">
        <v>7</v>
      </c>
      <c r="E204" s="71">
        <v>289.89999999999998</v>
      </c>
      <c r="F204" s="72">
        <v>0.1</v>
      </c>
      <c r="G204" s="73">
        <v>2029.3</v>
      </c>
      <c r="H204" s="70" t="s">
        <v>116</v>
      </c>
    </row>
    <row r="205" spans="1:8">
      <c r="A205" s="69">
        <v>44419</v>
      </c>
      <c r="B205" s="70" t="s">
        <v>66</v>
      </c>
      <c r="C205" s="70" t="s">
        <v>12</v>
      </c>
      <c r="D205" s="68">
        <v>11</v>
      </c>
      <c r="E205" s="71">
        <v>91.4</v>
      </c>
      <c r="F205" s="72">
        <v>0.15</v>
      </c>
      <c r="G205" s="73">
        <v>1005.4</v>
      </c>
      <c r="H205" s="70" t="s">
        <v>115</v>
      </c>
    </row>
    <row r="206" spans="1:8">
      <c r="A206" s="69">
        <v>44420</v>
      </c>
      <c r="B206" s="70" t="s">
        <v>104</v>
      </c>
      <c r="C206" s="70" t="s">
        <v>14</v>
      </c>
      <c r="D206" s="68">
        <v>6</v>
      </c>
      <c r="E206" s="71">
        <v>89.9</v>
      </c>
      <c r="F206" s="72">
        <v>0.15</v>
      </c>
      <c r="G206" s="73">
        <v>539.4</v>
      </c>
      <c r="H206" s="70" t="s">
        <v>118</v>
      </c>
    </row>
    <row r="207" spans="1:8">
      <c r="A207" s="69">
        <v>44421</v>
      </c>
      <c r="B207" s="70" t="s">
        <v>95</v>
      </c>
      <c r="C207" s="70" t="s">
        <v>12</v>
      </c>
      <c r="D207" s="68">
        <v>12</v>
      </c>
      <c r="E207" s="71">
        <v>32.9</v>
      </c>
      <c r="F207" s="72">
        <v>0.2</v>
      </c>
      <c r="G207" s="73">
        <v>394.8</v>
      </c>
      <c r="H207" s="70" t="s">
        <v>114</v>
      </c>
    </row>
    <row r="208" spans="1:8">
      <c r="A208" s="69">
        <v>44422</v>
      </c>
      <c r="B208" s="70" t="s">
        <v>62</v>
      </c>
      <c r="C208" s="70" t="s">
        <v>14</v>
      </c>
      <c r="D208" s="68">
        <v>12</v>
      </c>
      <c r="E208" s="71">
        <v>245</v>
      </c>
      <c r="F208" s="72">
        <v>0.15</v>
      </c>
      <c r="G208" s="73">
        <v>2940</v>
      </c>
      <c r="H208" s="70" t="s">
        <v>118</v>
      </c>
    </row>
    <row r="209" spans="1:8">
      <c r="A209" s="69">
        <v>44423</v>
      </c>
      <c r="B209" s="70" t="s">
        <v>39</v>
      </c>
      <c r="C209" s="70" t="s">
        <v>12</v>
      </c>
      <c r="D209" s="68">
        <v>3</v>
      </c>
      <c r="E209" s="71">
        <v>89.9</v>
      </c>
      <c r="F209" s="72">
        <v>0.1</v>
      </c>
      <c r="G209" s="73">
        <v>269.7</v>
      </c>
      <c r="H209" s="70" t="s">
        <v>116</v>
      </c>
    </row>
    <row r="210" spans="1:8">
      <c r="A210" s="69">
        <v>44444</v>
      </c>
      <c r="B210" s="70" t="s">
        <v>46</v>
      </c>
      <c r="C210" s="70" t="s">
        <v>12</v>
      </c>
      <c r="D210" s="68">
        <v>11</v>
      </c>
      <c r="E210" s="71">
        <v>42.5</v>
      </c>
      <c r="F210" s="72">
        <v>0.15</v>
      </c>
      <c r="G210" s="73">
        <v>467.5</v>
      </c>
      <c r="H210" s="70" t="s">
        <v>118</v>
      </c>
    </row>
    <row r="211" spans="1:8">
      <c r="A211" s="69">
        <v>44445</v>
      </c>
      <c r="B211" s="70" t="s">
        <v>90</v>
      </c>
      <c r="C211" s="70" t="s">
        <v>12</v>
      </c>
      <c r="D211" s="68">
        <v>11</v>
      </c>
      <c r="E211" s="71">
        <v>72.5</v>
      </c>
      <c r="F211" s="72">
        <v>0.15</v>
      </c>
      <c r="G211" s="73">
        <v>797.5</v>
      </c>
      <c r="H211" s="70" t="s">
        <v>118</v>
      </c>
    </row>
    <row r="212" spans="1:8">
      <c r="A212" s="69">
        <v>44446</v>
      </c>
      <c r="B212" s="70" t="s">
        <v>67</v>
      </c>
      <c r="C212" s="70" t="s">
        <v>12</v>
      </c>
      <c r="D212" s="68">
        <v>4</v>
      </c>
      <c r="E212" s="71">
        <v>93.5</v>
      </c>
      <c r="F212" s="72">
        <v>0.15</v>
      </c>
      <c r="G212" s="73">
        <v>374</v>
      </c>
      <c r="H212" s="70" t="s">
        <v>115</v>
      </c>
    </row>
    <row r="213" spans="1:8">
      <c r="A213" s="69">
        <v>44447</v>
      </c>
      <c r="B213" s="70" t="s">
        <v>63</v>
      </c>
      <c r="C213" s="70" t="s">
        <v>14</v>
      </c>
      <c r="D213" s="68">
        <v>9</v>
      </c>
      <c r="E213" s="71">
        <v>250</v>
      </c>
      <c r="F213" s="72">
        <v>0.15</v>
      </c>
      <c r="G213" s="73">
        <v>2250</v>
      </c>
      <c r="H213" s="70" t="s">
        <v>118</v>
      </c>
    </row>
    <row r="214" spans="1:8">
      <c r="A214" s="69">
        <v>44448</v>
      </c>
      <c r="B214" s="70" t="s">
        <v>95</v>
      </c>
      <c r="C214" s="70" t="s">
        <v>12</v>
      </c>
      <c r="D214" s="68">
        <v>2</v>
      </c>
      <c r="E214" s="71">
        <v>32.9</v>
      </c>
      <c r="F214" s="72">
        <v>0.15</v>
      </c>
      <c r="G214" s="73">
        <v>65.8</v>
      </c>
      <c r="H214" s="70" t="s">
        <v>117</v>
      </c>
    </row>
    <row r="215" spans="1:8">
      <c r="A215" s="69">
        <v>44449</v>
      </c>
      <c r="B215" s="70" t="s">
        <v>51</v>
      </c>
      <c r="C215" s="70" t="s">
        <v>12</v>
      </c>
      <c r="D215" s="68">
        <v>5</v>
      </c>
      <c r="E215" s="71">
        <v>299.89999999999998</v>
      </c>
      <c r="F215" s="72">
        <v>0.15</v>
      </c>
      <c r="G215" s="73">
        <v>1499.5</v>
      </c>
      <c r="H215" s="70" t="s">
        <v>118</v>
      </c>
    </row>
    <row r="216" spans="1:8">
      <c r="A216" s="69">
        <v>44450</v>
      </c>
      <c r="B216" s="70" t="s">
        <v>34</v>
      </c>
      <c r="C216" s="70" t="s">
        <v>12</v>
      </c>
      <c r="D216" s="68">
        <v>10</v>
      </c>
      <c r="E216" s="71">
        <v>70.900000000000006</v>
      </c>
      <c r="F216" s="72">
        <v>0.2</v>
      </c>
      <c r="G216" s="73">
        <v>709</v>
      </c>
      <c r="H216" s="70" t="s">
        <v>117</v>
      </c>
    </row>
    <row r="217" spans="1:8">
      <c r="A217" s="69">
        <v>44451</v>
      </c>
      <c r="B217" s="70" t="s">
        <v>98</v>
      </c>
      <c r="C217" s="70" t="s">
        <v>12</v>
      </c>
      <c r="D217" s="68">
        <v>11</v>
      </c>
      <c r="E217" s="71">
        <v>32.9</v>
      </c>
      <c r="F217" s="72">
        <v>0.2</v>
      </c>
      <c r="G217" s="73">
        <v>361.9</v>
      </c>
      <c r="H217" s="70" t="s">
        <v>114</v>
      </c>
    </row>
    <row r="218" spans="1:8">
      <c r="A218" s="69">
        <v>44452</v>
      </c>
      <c r="B218" s="70" t="s">
        <v>33</v>
      </c>
      <c r="C218" s="70" t="s">
        <v>12</v>
      </c>
      <c r="D218" s="68">
        <v>9</v>
      </c>
      <c r="E218" s="71">
        <v>69.900000000000006</v>
      </c>
      <c r="F218" s="72">
        <v>0.2</v>
      </c>
      <c r="G218" s="73">
        <v>629.1</v>
      </c>
      <c r="H218" s="70" t="s">
        <v>114</v>
      </c>
    </row>
    <row r="219" spans="1:8">
      <c r="A219" s="69">
        <v>44453</v>
      </c>
      <c r="B219" s="70" t="s">
        <v>69</v>
      </c>
      <c r="C219" s="70" t="s">
        <v>12</v>
      </c>
      <c r="D219" s="68">
        <v>8</v>
      </c>
      <c r="E219" s="71">
        <v>142.9</v>
      </c>
      <c r="F219" s="72">
        <v>0.15</v>
      </c>
      <c r="G219" s="73">
        <v>1143.2</v>
      </c>
      <c r="H219" s="70" t="s">
        <v>118</v>
      </c>
    </row>
    <row r="220" spans="1:8">
      <c r="A220" s="69">
        <v>44454</v>
      </c>
      <c r="B220" s="70" t="s">
        <v>36</v>
      </c>
      <c r="C220" s="70" t="s">
        <v>13</v>
      </c>
      <c r="D220" s="68">
        <v>1</v>
      </c>
      <c r="E220" s="71">
        <v>259.89999999999998</v>
      </c>
      <c r="F220" s="72">
        <v>0</v>
      </c>
      <c r="G220" s="73">
        <v>259.89999999999998</v>
      </c>
      <c r="H220" s="70" t="s">
        <v>116</v>
      </c>
    </row>
    <row r="221" spans="1:8">
      <c r="A221" s="69">
        <v>44474</v>
      </c>
      <c r="B221" s="70" t="s">
        <v>101</v>
      </c>
      <c r="C221" s="70" t="s">
        <v>12</v>
      </c>
      <c r="D221" s="68">
        <v>10</v>
      </c>
      <c r="E221" s="71">
        <v>49.9</v>
      </c>
      <c r="F221" s="72">
        <v>0.1</v>
      </c>
      <c r="G221" s="73">
        <v>499</v>
      </c>
      <c r="H221" s="70" t="s">
        <v>116</v>
      </c>
    </row>
    <row r="222" spans="1:8">
      <c r="A222" s="69">
        <v>44475</v>
      </c>
      <c r="B222" s="70" t="s">
        <v>91</v>
      </c>
      <c r="C222" s="70" t="s">
        <v>12</v>
      </c>
      <c r="D222" s="68">
        <v>2</v>
      </c>
      <c r="E222" s="71">
        <v>289.89999999999998</v>
      </c>
      <c r="F222" s="72">
        <v>0.1</v>
      </c>
      <c r="G222" s="73">
        <v>579.79999999999995</v>
      </c>
      <c r="H222" s="70" t="s">
        <v>116</v>
      </c>
    </row>
    <row r="223" spans="1:8">
      <c r="A223" s="69">
        <v>44476</v>
      </c>
      <c r="B223" s="70" t="s">
        <v>32</v>
      </c>
      <c r="C223" s="70" t="s">
        <v>12</v>
      </c>
      <c r="D223" s="68">
        <v>1</v>
      </c>
      <c r="E223" s="71">
        <v>65.900000000000006</v>
      </c>
      <c r="F223" s="72">
        <v>0.1</v>
      </c>
      <c r="G223" s="73">
        <v>65.900000000000006</v>
      </c>
      <c r="H223" s="70" t="s">
        <v>117</v>
      </c>
    </row>
    <row r="224" spans="1:8">
      <c r="A224" s="69">
        <v>44477</v>
      </c>
      <c r="B224" s="70" t="s">
        <v>55</v>
      </c>
      <c r="C224" s="70" t="s">
        <v>12</v>
      </c>
      <c r="D224" s="68">
        <v>7</v>
      </c>
      <c r="E224" s="71">
        <v>259.89999999999998</v>
      </c>
      <c r="F224" s="72">
        <v>0.1</v>
      </c>
      <c r="G224" s="73">
        <v>1819.3</v>
      </c>
      <c r="H224" s="70" t="s">
        <v>116</v>
      </c>
    </row>
    <row r="225" spans="1:8">
      <c r="A225" s="69">
        <v>44478</v>
      </c>
      <c r="B225" s="70" t="s">
        <v>42</v>
      </c>
      <c r="C225" s="70" t="s">
        <v>12</v>
      </c>
      <c r="D225" s="68">
        <v>11</v>
      </c>
      <c r="E225" s="71">
        <v>46.9</v>
      </c>
      <c r="F225" s="72">
        <v>0.2</v>
      </c>
      <c r="G225" s="73">
        <v>515.9</v>
      </c>
      <c r="H225" s="70" t="s">
        <v>114</v>
      </c>
    </row>
    <row r="226" spans="1:8">
      <c r="A226" s="69">
        <v>44479</v>
      </c>
      <c r="B226" s="70" t="s">
        <v>106</v>
      </c>
      <c r="C226" s="70" t="s">
        <v>14</v>
      </c>
      <c r="D226" s="68">
        <v>1</v>
      </c>
      <c r="E226" s="71">
        <v>89.9</v>
      </c>
      <c r="F226" s="72">
        <v>0</v>
      </c>
      <c r="G226" s="73">
        <v>89.9</v>
      </c>
      <c r="H226" s="70" t="s">
        <v>116</v>
      </c>
    </row>
    <row r="227" spans="1:8">
      <c r="A227" s="69">
        <v>44480</v>
      </c>
      <c r="B227" s="70" t="s">
        <v>69</v>
      </c>
      <c r="C227" s="70" t="s">
        <v>12</v>
      </c>
      <c r="D227" s="68">
        <v>9</v>
      </c>
      <c r="E227" s="71">
        <v>142.9</v>
      </c>
      <c r="F227" s="72">
        <v>0.2</v>
      </c>
      <c r="G227" s="73">
        <v>1286.0999999999999</v>
      </c>
      <c r="H227" s="70" t="s">
        <v>114</v>
      </c>
    </row>
    <row r="228" spans="1:8">
      <c r="A228" s="69">
        <v>44481</v>
      </c>
      <c r="B228" s="70" t="s">
        <v>89</v>
      </c>
      <c r="C228" s="70" t="s">
        <v>12</v>
      </c>
      <c r="D228" s="68">
        <v>4</v>
      </c>
      <c r="E228" s="71">
        <v>72.5</v>
      </c>
      <c r="F228" s="72">
        <v>0.1</v>
      </c>
      <c r="G228" s="73">
        <v>290</v>
      </c>
      <c r="H228" s="70" t="s">
        <v>116</v>
      </c>
    </row>
    <row r="229" spans="1:8">
      <c r="A229" s="69">
        <v>44482</v>
      </c>
      <c r="B229" s="70" t="s">
        <v>33</v>
      </c>
      <c r="C229" s="70" t="s">
        <v>12</v>
      </c>
      <c r="D229" s="68">
        <v>10</v>
      </c>
      <c r="E229" s="71">
        <v>69.900000000000006</v>
      </c>
      <c r="F229" s="72">
        <v>0.2</v>
      </c>
      <c r="G229" s="73">
        <v>699</v>
      </c>
      <c r="H229" s="70" t="s">
        <v>114</v>
      </c>
    </row>
    <row r="230" spans="1:8">
      <c r="A230" s="69">
        <v>44483</v>
      </c>
      <c r="B230" s="70" t="s">
        <v>41</v>
      </c>
      <c r="C230" s="70" t="s">
        <v>12</v>
      </c>
      <c r="D230" s="68">
        <v>2</v>
      </c>
      <c r="E230" s="71">
        <v>44.9</v>
      </c>
      <c r="F230" s="72">
        <v>0.15</v>
      </c>
      <c r="G230" s="73">
        <v>89.8</v>
      </c>
      <c r="H230" s="70" t="s">
        <v>114</v>
      </c>
    </row>
    <row r="231" spans="1:8">
      <c r="A231" s="69">
        <v>44484</v>
      </c>
      <c r="B231" s="70" t="s">
        <v>45</v>
      </c>
      <c r="C231" s="70" t="s">
        <v>12</v>
      </c>
      <c r="D231" s="68">
        <v>10</v>
      </c>
      <c r="E231" s="71">
        <v>39.9</v>
      </c>
      <c r="F231" s="72">
        <v>0.2</v>
      </c>
      <c r="G231" s="73">
        <v>399</v>
      </c>
      <c r="H231" s="70" t="s">
        <v>114</v>
      </c>
    </row>
    <row r="232" spans="1:8">
      <c r="A232" s="69">
        <v>44505</v>
      </c>
      <c r="B232" s="70" t="s">
        <v>90</v>
      </c>
      <c r="C232" s="70" t="s">
        <v>12</v>
      </c>
      <c r="D232" s="68">
        <v>1</v>
      </c>
      <c r="E232" s="71">
        <v>72.5</v>
      </c>
      <c r="F232" s="72">
        <v>0.1</v>
      </c>
      <c r="G232" s="73">
        <v>72.5</v>
      </c>
      <c r="H232" s="70" t="s">
        <v>114</v>
      </c>
    </row>
    <row r="233" spans="1:8">
      <c r="A233" s="69">
        <v>44506</v>
      </c>
      <c r="B233" s="70" t="s">
        <v>85</v>
      </c>
      <c r="C233" s="70" t="s">
        <v>12</v>
      </c>
      <c r="D233" s="68">
        <v>3</v>
      </c>
      <c r="E233" s="71">
        <v>54.9</v>
      </c>
      <c r="F233" s="72">
        <v>0.15</v>
      </c>
      <c r="G233" s="73">
        <v>164.7</v>
      </c>
      <c r="H233" s="70" t="s">
        <v>118</v>
      </c>
    </row>
    <row r="234" spans="1:8">
      <c r="A234" s="69">
        <v>44507</v>
      </c>
      <c r="B234" s="70" t="s">
        <v>90</v>
      </c>
      <c r="C234" s="70" t="s">
        <v>12</v>
      </c>
      <c r="D234" s="68">
        <v>4</v>
      </c>
      <c r="E234" s="71">
        <v>72.5</v>
      </c>
      <c r="F234" s="72">
        <v>0.2</v>
      </c>
      <c r="G234" s="73">
        <v>290</v>
      </c>
      <c r="H234" s="70" t="s">
        <v>117</v>
      </c>
    </row>
    <row r="235" spans="1:8">
      <c r="A235" s="69">
        <v>44508</v>
      </c>
      <c r="B235" s="70" t="s">
        <v>90</v>
      </c>
      <c r="C235" s="70" t="s">
        <v>12</v>
      </c>
      <c r="D235" s="68">
        <v>2</v>
      </c>
      <c r="E235" s="71">
        <v>72.5</v>
      </c>
      <c r="F235" s="72">
        <v>0.15</v>
      </c>
      <c r="G235" s="73">
        <v>145</v>
      </c>
      <c r="H235" s="70" t="s">
        <v>114</v>
      </c>
    </row>
    <row r="236" spans="1:8">
      <c r="A236" s="69">
        <v>44509</v>
      </c>
      <c r="B236" s="70" t="s">
        <v>39</v>
      </c>
      <c r="C236" s="70" t="s">
        <v>12</v>
      </c>
      <c r="D236" s="68">
        <v>3</v>
      </c>
      <c r="E236" s="71">
        <v>89.9</v>
      </c>
      <c r="F236" s="72">
        <v>0.15</v>
      </c>
      <c r="G236" s="73">
        <v>269.7</v>
      </c>
      <c r="H236" s="70" t="s">
        <v>118</v>
      </c>
    </row>
    <row r="237" spans="1:8">
      <c r="A237" s="69">
        <v>44510</v>
      </c>
      <c r="B237" s="70" t="s">
        <v>104</v>
      </c>
      <c r="C237" s="70" t="s">
        <v>14</v>
      </c>
      <c r="D237" s="68">
        <v>4</v>
      </c>
      <c r="E237" s="71">
        <v>89.9</v>
      </c>
      <c r="F237" s="72">
        <v>0.15</v>
      </c>
      <c r="G237" s="73">
        <v>359.6</v>
      </c>
      <c r="H237" s="70" t="s">
        <v>117</v>
      </c>
    </row>
    <row r="238" spans="1:8">
      <c r="A238" s="69">
        <v>44511</v>
      </c>
      <c r="B238" s="70" t="s">
        <v>84</v>
      </c>
      <c r="C238" s="70" t="s">
        <v>12</v>
      </c>
      <c r="D238" s="68">
        <v>9</v>
      </c>
      <c r="E238" s="71">
        <v>70</v>
      </c>
      <c r="F238" s="72">
        <v>0.15</v>
      </c>
      <c r="G238" s="73">
        <v>630</v>
      </c>
      <c r="H238" s="70" t="s">
        <v>115</v>
      </c>
    </row>
    <row r="239" spans="1:8">
      <c r="A239" s="69">
        <v>44512</v>
      </c>
      <c r="B239" s="70" t="s">
        <v>34</v>
      </c>
      <c r="C239" s="70" t="s">
        <v>12</v>
      </c>
      <c r="D239" s="68">
        <v>2</v>
      </c>
      <c r="E239" s="71">
        <v>70.900000000000006</v>
      </c>
      <c r="F239" s="72">
        <v>0.15</v>
      </c>
      <c r="G239" s="73">
        <v>141.80000000000001</v>
      </c>
      <c r="H239" s="70" t="s">
        <v>114</v>
      </c>
    </row>
    <row r="240" spans="1:8">
      <c r="A240" s="69">
        <v>44513</v>
      </c>
      <c r="B240" s="70" t="s">
        <v>39</v>
      </c>
      <c r="C240" s="70" t="s">
        <v>12</v>
      </c>
      <c r="D240" s="68">
        <v>3</v>
      </c>
      <c r="E240" s="71">
        <v>89.9</v>
      </c>
      <c r="F240" s="72">
        <v>0.15</v>
      </c>
      <c r="G240" s="73">
        <v>269.7</v>
      </c>
      <c r="H240" s="70" t="s">
        <v>115</v>
      </c>
    </row>
    <row r="241" spans="1:8">
      <c r="A241" s="69">
        <v>44514</v>
      </c>
      <c r="B241" s="70" t="s">
        <v>52</v>
      </c>
      <c r="C241" s="70" t="s">
        <v>12</v>
      </c>
      <c r="D241" s="68">
        <v>7</v>
      </c>
      <c r="E241" s="71">
        <v>302.89999999999998</v>
      </c>
      <c r="F241" s="72">
        <v>0.15</v>
      </c>
      <c r="G241" s="73">
        <v>2120.3000000000002</v>
      </c>
      <c r="H241" s="70" t="s">
        <v>118</v>
      </c>
    </row>
    <row r="242" spans="1:8">
      <c r="A242" s="69">
        <v>44515</v>
      </c>
      <c r="B242" s="70" t="s">
        <v>98</v>
      </c>
      <c r="C242" s="70" t="s">
        <v>12</v>
      </c>
      <c r="D242" s="68">
        <v>2</v>
      </c>
      <c r="E242" s="71">
        <v>32.9</v>
      </c>
      <c r="F242" s="72">
        <v>0.1</v>
      </c>
      <c r="G242" s="73">
        <v>65.8</v>
      </c>
      <c r="H242" s="70" t="s">
        <v>116</v>
      </c>
    </row>
    <row r="243" spans="1:8">
      <c r="A243" s="69">
        <v>44535</v>
      </c>
      <c r="B243" s="70" t="s">
        <v>111</v>
      </c>
      <c r="C243" s="70" t="s">
        <v>12</v>
      </c>
      <c r="D243" s="68">
        <v>3</v>
      </c>
      <c r="E243" s="71">
        <v>180</v>
      </c>
      <c r="F243" s="72">
        <v>0.1</v>
      </c>
      <c r="G243" s="73">
        <v>540</v>
      </c>
      <c r="H243" s="70" t="s">
        <v>116</v>
      </c>
    </row>
    <row r="244" spans="1:8">
      <c r="A244" s="69">
        <v>44536</v>
      </c>
      <c r="B244" s="70" t="s">
        <v>95</v>
      </c>
      <c r="C244" s="70" t="s">
        <v>12</v>
      </c>
      <c r="D244" s="68">
        <v>9</v>
      </c>
      <c r="E244" s="71">
        <v>32.9</v>
      </c>
      <c r="F244" s="72">
        <v>0.15</v>
      </c>
      <c r="G244" s="73">
        <v>296.10000000000002</v>
      </c>
      <c r="H244" s="70" t="s">
        <v>115</v>
      </c>
    </row>
    <row r="245" spans="1:8">
      <c r="A245" s="69">
        <v>44537</v>
      </c>
      <c r="B245" s="70" t="s">
        <v>65</v>
      </c>
      <c r="C245" s="70" t="s">
        <v>12</v>
      </c>
      <c r="D245" s="68">
        <v>6</v>
      </c>
      <c r="E245" s="71">
        <v>89.9</v>
      </c>
      <c r="F245" s="72">
        <v>0.2</v>
      </c>
      <c r="G245" s="73">
        <v>539.4</v>
      </c>
      <c r="H245" s="70" t="s">
        <v>117</v>
      </c>
    </row>
    <row r="246" spans="1:8">
      <c r="A246" s="69">
        <v>44538</v>
      </c>
      <c r="B246" s="70" t="s">
        <v>63</v>
      </c>
      <c r="C246" s="70" t="s">
        <v>14</v>
      </c>
      <c r="D246" s="68">
        <v>8</v>
      </c>
      <c r="E246" s="71">
        <v>250</v>
      </c>
      <c r="F246" s="72">
        <v>0.15</v>
      </c>
      <c r="G246" s="73">
        <v>2000</v>
      </c>
      <c r="H246" s="70" t="s">
        <v>118</v>
      </c>
    </row>
    <row r="247" spans="1:8">
      <c r="A247" s="69">
        <v>44539</v>
      </c>
      <c r="B247" s="70" t="s">
        <v>64</v>
      </c>
      <c r="C247" s="70" t="s">
        <v>14</v>
      </c>
      <c r="D247" s="68">
        <v>8</v>
      </c>
      <c r="E247" s="71">
        <v>259.89999999999998</v>
      </c>
      <c r="F247" s="72">
        <v>0.2</v>
      </c>
      <c r="G247" s="73">
        <v>2079.1999999999998</v>
      </c>
      <c r="H247" s="70" t="s">
        <v>117</v>
      </c>
    </row>
    <row r="248" spans="1:8">
      <c r="A248" s="69">
        <v>44540</v>
      </c>
      <c r="B248" s="70" t="s">
        <v>33</v>
      </c>
      <c r="C248" s="70" t="s">
        <v>12</v>
      </c>
      <c r="D248" s="68">
        <v>4</v>
      </c>
      <c r="E248" s="71">
        <v>69.900000000000006</v>
      </c>
      <c r="F248" s="72">
        <v>0.15</v>
      </c>
      <c r="G248" s="73">
        <v>279.60000000000002</v>
      </c>
      <c r="H248" s="70" t="s">
        <v>118</v>
      </c>
    </row>
    <row r="249" spans="1:8">
      <c r="A249" s="69">
        <v>44541</v>
      </c>
      <c r="B249" s="70" t="s">
        <v>39</v>
      </c>
      <c r="C249" s="70" t="s">
        <v>12</v>
      </c>
      <c r="D249" s="68">
        <v>3</v>
      </c>
      <c r="E249" s="71">
        <v>89.9</v>
      </c>
      <c r="F249" s="72">
        <v>0.2</v>
      </c>
      <c r="G249" s="73">
        <v>269.7</v>
      </c>
      <c r="H249" s="70" t="s">
        <v>114</v>
      </c>
    </row>
    <row r="250" spans="1:8">
      <c r="A250" s="69">
        <v>44542</v>
      </c>
      <c r="B250" s="70" t="s">
        <v>106</v>
      </c>
      <c r="C250" s="70" t="s">
        <v>14</v>
      </c>
      <c r="D250" s="68">
        <v>10</v>
      </c>
      <c r="E250" s="71">
        <v>89.9</v>
      </c>
      <c r="F250" s="72">
        <v>0.2</v>
      </c>
      <c r="G250" s="73">
        <v>899</v>
      </c>
      <c r="H250" s="70" t="s">
        <v>114</v>
      </c>
    </row>
    <row r="251" spans="1:8">
      <c r="A251" s="69">
        <v>44543</v>
      </c>
      <c r="B251" s="70" t="s">
        <v>89</v>
      </c>
      <c r="C251" s="70" t="s">
        <v>12</v>
      </c>
      <c r="D251" s="68">
        <v>6</v>
      </c>
      <c r="E251" s="71">
        <v>72.5</v>
      </c>
      <c r="F251" s="72">
        <v>0.15</v>
      </c>
      <c r="G251" s="73">
        <v>435</v>
      </c>
      <c r="H251" s="70" t="s">
        <v>115</v>
      </c>
    </row>
    <row r="252" spans="1:8">
      <c r="A252" s="69">
        <v>44544</v>
      </c>
      <c r="B252" s="70" t="s">
        <v>33</v>
      </c>
      <c r="C252" s="70" t="s">
        <v>12</v>
      </c>
      <c r="D252" s="68">
        <v>1</v>
      </c>
      <c r="E252" s="71">
        <v>69.900000000000006</v>
      </c>
      <c r="F252" s="72">
        <v>0.1</v>
      </c>
      <c r="G252" s="73">
        <v>69.900000000000006</v>
      </c>
      <c r="H252" s="70" t="s">
        <v>117</v>
      </c>
    </row>
    <row r="253" spans="1:8">
      <c r="A253" s="69">
        <v>44545</v>
      </c>
      <c r="B253" s="70" t="s">
        <v>91</v>
      </c>
      <c r="C253" s="70" t="s">
        <v>12</v>
      </c>
      <c r="D253" s="68">
        <v>8</v>
      </c>
      <c r="E253" s="71">
        <v>289.89999999999998</v>
      </c>
      <c r="F253" s="72">
        <v>0.2</v>
      </c>
      <c r="G253" s="73">
        <v>2319.1999999999998</v>
      </c>
      <c r="H253" s="70" t="s">
        <v>117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13" customFormat="1" ht="40.15" customHeight="1">
      <c r="A1" s="16"/>
      <c r="B1" s="20" t="s">
        <v>132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6" t="s">
        <v>141</v>
      </c>
      <c r="C4" s="76"/>
      <c r="D4" s="15"/>
      <c r="E4" s="76" t="s">
        <v>148</v>
      </c>
      <c r="F4" s="76"/>
    </row>
    <row r="5" spans="1:9" ht="5.25" customHeight="1" thickBot="1"/>
    <row r="6" spans="1:9" ht="24.6" customHeight="1" thickBot="1">
      <c r="B6" s="45" t="s">
        <v>142</v>
      </c>
      <c r="C6" s="44" t="s">
        <v>103</v>
      </c>
      <c r="E6" s="45" t="s">
        <v>147</v>
      </c>
      <c r="F6" s="49">
        <v>44949</v>
      </c>
    </row>
    <row r="7" spans="1:9" ht="24.6" customHeight="1" thickTop="1" thickBot="1">
      <c r="B7" s="45" t="s">
        <v>143</v>
      </c>
      <c r="C7" s="23" t="str">
        <f>IFERROR(VLOOKUP(C6,TB_Produtos[#All],2,FALSE),"")</f>
        <v>Sandália Rasteira</v>
      </c>
      <c r="E7" s="45" t="s">
        <v>150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144</v>
      </c>
      <c r="C8" s="21" cm="1">
        <f t="array" ref="C8">_xlfn.XLOOKUP(C6,TB_Produtos[[#All],[Código]],TB_Produtos[[#All],[Tamanho]],"")</f>
        <v>35</v>
      </c>
      <c r="E8" s="46" t="s">
        <v>151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145</v>
      </c>
      <c r="C9" s="21" t="str">
        <f>IFERROR(VLOOKUP($C$6,Produtos!$B$6:$G$66,4,0),"")</f>
        <v>Calçado</v>
      </c>
      <c r="E9" s="48" t="s">
        <v>149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152</v>
      </c>
      <c r="C10" s="50">
        <f>_xlfn.XLOOKUP($C$6,Produtos!$B$6:$B$66,Produtos!$G$6:$G$66,"")</f>
        <v>89.9</v>
      </c>
      <c r="G10" s="22"/>
    </row>
    <row r="11" spans="1:9" ht="24.6" customHeight="1" thickTop="1" thickBot="1">
      <c r="B11" s="46" t="s">
        <v>146</v>
      </c>
      <c r="C11" s="21" cm="1">
        <f t="array" ref="C11">_xlfn.XLOOKUP($C$6,TB_Produtos[[#All],[Código]],TB_Produtos[[#All],[Estoque]],"")</f>
        <v>48</v>
      </c>
      <c r="G11" s="22"/>
    </row>
    <row r="12" spans="1:9" ht="23.25" thickTop="1" thickBot="1">
      <c r="B12" s="47" t="s">
        <v>153</v>
      </c>
      <c r="C12" s="21" t="str" cm="1">
        <f t="array" ref="C12">_xlfn.IFS(C11=0,"Estoque Zerado",C11&gt;=C13,"Estoque OK",1,"Rever Estoque")</f>
        <v>Estoque OK</v>
      </c>
      <c r="E12" s="51"/>
    </row>
    <row r="13" spans="1:9" ht="24.75" thickTop="1" thickBot="1">
      <c r="B13" s="48" t="s">
        <v>155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B37C-C3B8-47B4-B53E-9A8A45E5E4BE}">
  <sheetPr>
    <tabColor rgb="FFFFFF00"/>
  </sheetPr>
  <dimension ref="A7:F11"/>
  <sheetViews>
    <sheetView workbookViewId="0">
      <selection activeCell="C28" sqref="C28:AN46"/>
    </sheetView>
  </sheetViews>
  <sheetFormatPr defaultRowHeight="15"/>
  <cols>
    <col min="1" max="1" width="18" bestFit="1" customWidth="1"/>
    <col min="2" max="2" width="16.28515625" bestFit="1" customWidth="1"/>
    <col min="3" max="3" width="22" bestFit="1" customWidth="1"/>
    <col min="5" max="5" width="18" bestFit="1" customWidth="1"/>
    <col min="6" max="6" width="21.5703125" bestFit="1" customWidth="1"/>
  </cols>
  <sheetData>
    <row r="7" spans="1:6" ht="17.25" customHeight="1">
      <c r="A7" s="63" t="s">
        <v>161</v>
      </c>
      <c r="B7" t="s">
        <v>165</v>
      </c>
      <c r="C7" t="s">
        <v>164</v>
      </c>
      <c r="E7" s="63" t="s">
        <v>161</v>
      </c>
      <c r="F7" t="s">
        <v>166</v>
      </c>
    </row>
    <row r="8" spans="1:6">
      <c r="A8" s="64" t="s">
        <v>13</v>
      </c>
      <c r="B8" s="65">
        <v>159</v>
      </c>
      <c r="C8" s="66">
        <v>964.59999999999991</v>
      </c>
      <c r="E8" s="64" t="s">
        <v>13</v>
      </c>
      <c r="F8" s="65">
        <v>6</v>
      </c>
    </row>
    <row r="9" spans="1:6">
      <c r="A9" s="64" t="s">
        <v>14</v>
      </c>
      <c r="B9" s="65">
        <v>350</v>
      </c>
      <c r="C9" s="66">
        <v>1789.4</v>
      </c>
      <c r="E9" s="64" t="s">
        <v>14</v>
      </c>
      <c r="F9" s="65">
        <v>9</v>
      </c>
    </row>
    <row r="10" spans="1:6">
      <c r="A10" s="64" t="s">
        <v>12</v>
      </c>
      <c r="B10" s="65">
        <v>1482</v>
      </c>
      <c r="C10" s="66">
        <v>5298.699999999998</v>
      </c>
      <c r="E10" s="64" t="s">
        <v>12</v>
      </c>
      <c r="F10" s="65">
        <v>45</v>
      </c>
    </row>
    <row r="11" spans="1:6">
      <c r="A11" s="64" t="s">
        <v>162</v>
      </c>
      <c r="B11" s="65">
        <v>1991</v>
      </c>
      <c r="C11" s="66">
        <v>8052.699999999998</v>
      </c>
      <c r="E11" s="64" t="s">
        <v>162</v>
      </c>
      <c r="F11" s="65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CF79-B7C2-44E8-9565-F88D56F450C3}">
  <sheetPr>
    <tabColor rgb="FFFFFF00"/>
  </sheetPr>
  <dimension ref="A3:M12"/>
  <sheetViews>
    <sheetView topLeftCell="A3" workbookViewId="0">
      <selection activeCell="C28" sqref="C28:AN46"/>
    </sheetView>
  </sheetViews>
  <sheetFormatPr defaultRowHeight="15"/>
  <cols>
    <col min="1" max="1" width="18" bestFit="1" customWidth="1"/>
    <col min="2" max="2" width="13.5703125" bestFit="1" customWidth="1"/>
    <col min="3" max="3" width="12.28515625" bestFit="1" customWidth="1"/>
    <col min="4" max="4" width="11" bestFit="1" customWidth="1"/>
    <col min="5" max="5" width="11" customWidth="1"/>
    <col min="6" max="6" width="18" bestFit="1" customWidth="1"/>
    <col min="7" max="7" width="11" bestFit="1" customWidth="1"/>
    <col min="8" max="8" width="10" bestFit="1" customWidth="1"/>
    <col min="9" max="9" width="13.5703125" bestFit="1" customWidth="1"/>
    <col min="11" max="11" width="10.42578125" bestFit="1" customWidth="1"/>
  </cols>
  <sheetData>
    <row r="3" spans="1:13">
      <c r="A3" s="63" t="s">
        <v>161</v>
      </c>
      <c r="B3" t="s">
        <v>175</v>
      </c>
      <c r="C3" t="s">
        <v>163</v>
      </c>
      <c r="F3" s="63" t="s">
        <v>161</v>
      </c>
      <c r="G3" t="s">
        <v>176</v>
      </c>
      <c r="H3" t="s">
        <v>177</v>
      </c>
      <c r="I3" t="s">
        <v>175</v>
      </c>
    </row>
    <row r="4" spans="1:13">
      <c r="A4" s="64" t="s">
        <v>167</v>
      </c>
      <c r="B4" s="66">
        <v>1750.9</v>
      </c>
      <c r="C4" s="65">
        <v>14</v>
      </c>
      <c r="E4" s="67"/>
      <c r="F4" s="64" t="s">
        <v>13</v>
      </c>
      <c r="G4" s="67">
        <v>0.15879092503182729</v>
      </c>
      <c r="H4" s="67">
        <v>0.84120907496817265</v>
      </c>
      <c r="I4" s="66">
        <v>5288.5</v>
      </c>
      <c r="K4" t="str">
        <f t="shared" ref="K4:M6" si="0">F4</f>
        <v>Acessórios</v>
      </c>
      <c r="L4" s="67">
        <f t="shared" si="0"/>
        <v>0.15879092503182729</v>
      </c>
      <c r="M4" s="67">
        <f t="shared" si="0"/>
        <v>0.84120907496817265</v>
      </c>
    </row>
    <row r="5" spans="1:13">
      <c r="A5" s="64" t="s">
        <v>168</v>
      </c>
      <c r="B5" s="66">
        <v>2974.9</v>
      </c>
      <c r="C5" s="65">
        <v>15</v>
      </c>
      <c r="E5" s="67"/>
      <c r="F5" s="64" t="s">
        <v>14</v>
      </c>
      <c r="G5" s="67">
        <v>0.10835675338089411</v>
      </c>
      <c r="H5" s="67">
        <v>0.89164324661910588</v>
      </c>
      <c r="I5" s="66">
        <v>3608.8000000000006</v>
      </c>
      <c r="K5" t="str">
        <f t="shared" si="0"/>
        <v>Calçado</v>
      </c>
      <c r="L5" s="67">
        <f t="shared" si="0"/>
        <v>0.10835675338089411</v>
      </c>
      <c r="M5" s="67">
        <f t="shared" si="0"/>
        <v>0.89164324661910588</v>
      </c>
    </row>
    <row r="6" spans="1:13">
      <c r="A6" s="64" t="s">
        <v>169</v>
      </c>
      <c r="B6" s="66">
        <v>3698.1</v>
      </c>
      <c r="C6" s="65">
        <v>26</v>
      </c>
      <c r="E6" s="67"/>
      <c r="F6" s="64" t="s">
        <v>12</v>
      </c>
      <c r="G6" s="67">
        <v>0.73285232158727887</v>
      </c>
      <c r="H6" s="67">
        <v>0.26714767841272113</v>
      </c>
      <c r="I6" s="66">
        <v>24407.499999999996</v>
      </c>
      <c r="K6" t="str">
        <f t="shared" si="0"/>
        <v>Vestuário</v>
      </c>
      <c r="L6" s="67">
        <f t="shared" si="0"/>
        <v>0.73285232158727887</v>
      </c>
      <c r="M6" s="67">
        <f t="shared" si="0"/>
        <v>0.26714767841272113</v>
      </c>
    </row>
    <row r="7" spans="1:13">
      <c r="A7" s="64" t="s">
        <v>170</v>
      </c>
      <c r="B7" s="66">
        <v>3651.0999999999995</v>
      </c>
      <c r="C7" s="65">
        <v>28</v>
      </c>
      <c r="E7" s="67"/>
      <c r="F7" s="64" t="s">
        <v>162</v>
      </c>
      <c r="G7" s="67">
        <v>1</v>
      </c>
      <c r="H7" s="67">
        <v>0</v>
      </c>
      <c r="I7" s="66">
        <v>33304.799999999988</v>
      </c>
    </row>
    <row r="8" spans="1:13">
      <c r="A8" s="64" t="s">
        <v>171</v>
      </c>
      <c r="B8" s="66">
        <v>2776.2999999999997</v>
      </c>
      <c r="C8" s="65">
        <v>17</v>
      </c>
      <c r="E8" s="67"/>
    </row>
    <row r="9" spans="1:13">
      <c r="A9" s="64" t="s">
        <v>172</v>
      </c>
      <c r="B9" s="66">
        <v>3477.7000000000007</v>
      </c>
      <c r="C9" s="65">
        <v>41</v>
      </c>
      <c r="E9" s="67"/>
    </row>
    <row r="10" spans="1:13">
      <c r="A10" s="64" t="s">
        <v>173</v>
      </c>
      <c r="B10" s="66">
        <v>8602.0999999999985</v>
      </c>
      <c r="C10" s="65">
        <v>53</v>
      </c>
      <c r="E10" s="67"/>
    </row>
    <row r="11" spans="1:13">
      <c r="A11" s="64" t="s">
        <v>174</v>
      </c>
      <c r="B11" s="66">
        <v>6373.7</v>
      </c>
      <c r="C11" s="65">
        <v>56</v>
      </c>
      <c r="E11" s="67"/>
    </row>
    <row r="12" spans="1:13">
      <c r="A12" s="64" t="s">
        <v>162</v>
      </c>
      <c r="B12" s="66">
        <v>33304.799999999988</v>
      </c>
      <c r="C12" s="65">
        <v>250</v>
      </c>
      <c r="E12" s="67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B87D-0EC3-4AE0-9872-77777B348E0B}">
  <sheetPr>
    <tabColor rgb="FFFFFF00"/>
  </sheetPr>
  <dimension ref="A3:B9"/>
  <sheetViews>
    <sheetView workbookViewId="0">
      <selection activeCell="C28" sqref="C28:AN46"/>
    </sheetView>
  </sheetViews>
  <sheetFormatPr defaultRowHeight="15"/>
  <cols>
    <col min="1" max="1" width="18" bestFit="1" customWidth="1"/>
    <col min="2" max="2" width="13.5703125" bestFit="1" customWidth="1"/>
    <col min="3" max="3" width="10.7109375" bestFit="1" customWidth="1"/>
  </cols>
  <sheetData>
    <row r="3" spans="1:2">
      <c r="A3" s="63" t="s">
        <v>161</v>
      </c>
      <c r="B3" t="s">
        <v>175</v>
      </c>
    </row>
    <row r="4" spans="1:2">
      <c r="A4" s="64" t="s">
        <v>71</v>
      </c>
      <c r="B4" s="66">
        <v>3259.7000000000003</v>
      </c>
    </row>
    <row r="5" spans="1:2">
      <c r="A5" s="64" t="s">
        <v>120</v>
      </c>
      <c r="B5" s="66">
        <v>6552.6</v>
      </c>
    </row>
    <row r="6" spans="1:2">
      <c r="A6" s="64" t="s">
        <v>119</v>
      </c>
      <c r="B6" s="66">
        <v>6811.2</v>
      </c>
    </row>
    <row r="7" spans="1:2">
      <c r="A7" s="64" t="s">
        <v>74</v>
      </c>
      <c r="B7" s="66">
        <v>8079.7</v>
      </c>
    </row>
    <row r="8" spans="1:2">
      <c r="A8" s="64" t="s">
        <v>72</v>
      </c>
      <c r="B8" s="66">
        <v>8601.5999999999985</v>
      </c>
    </row>
    <row r="9" spans="1:2">
      <c r="A9" s="64" t="s">
        <v>162</v>
      </c>
      <c r="B9" s="66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90B0-2484-4ACD-A1BB-5422B60A7221}">
  <sheetPr>
    <tabColor rgb="FFFFFF00"/>
  </sheetPr>
  <dimension ref="A1:O16"/>
  <sheetViews>
    <sheetView workbookViewId="0">
      <selection activeCell="A4" sqref="A4"/>
    </sheetView>
  </sheetViews>
  <sheetFormatPr defaultRowHeight="15"/>
  <cols>
    <col min="1" max="1" width="18" bestFit="1" customWidth="1"/>
    <col min="2" max="2" width="13.5703125" bestFit="1" customWidth="1"/>
    <col min="3" max="3" width="12.28515625" bestFit="1" customWidth="1"/>
    <col min="4" max="4" width="6.7109375" customWidth="1"/>
    <col min="5" max="5" width="18" bestFit="1" customWidth="1"/>
    <col min="6" max="6" width="13.5703125" bestFit="1" customWidth="1"/>
    <col min="7" max="7" width="4.85546875" customWidth="1"/>
    <col min="8" max="8" width="18" bestFit="1" customWidth="1"/>
    <col min="9" max="9" width="11.42578125" bestFit="1" customWidth="1"/>
    <col min="10" max="10" width="7.140625" bestFit="1" customWidth="1"/>
    <col min="11" max="11" width="13.5703125" bestFit="1" customWidth="1"/>
    <col min="12" max="12" width="4.7109375" customWidth="1"/>
    <col min="13" max="13" width="10.7109375" customWidth="1"/>
    <col min="14" max="15" width="19.5703125" customWidth="1"/>
    <col min="16" max="242" width="19.5703125" bestFit="1" customWidth="1"/>
    <col min="243" max="243" width="10.7109375" bestFit="1" customWidth="1"/>
  </cols>
  <sheetData>
    <row r="1" spans="1:15" ht="23.25">
      <c r="A1" s="110" t="s">
        <v>80</v>
      </c>
      <c r="B1" s="110"/>
      <c r="C1" s="110"/>
      <c r="E1" s="110" t="s">
        <v>184</v>
      </c>
      <c r="F1" s="110"/>
      <c r="H1" s="110" t="s">
        <v>185</v>
      </c>
      <c r="I1" s="110"/>
      <c r="J1" s="110"/>
      <c r="K1" s="110"/>
    </row>
    <row r="2" spans="1:15" ht="6" customHeight="1">
      <c r="A2" s="111"/>
      <c r="B2" s="111"/>
      <c r="C2" s="111"/>
      <c r="E2" s="111"/>
      <c r="F2" s="111"/>
      <c r="H2" s="111"/>
      <c r="I2" s="111"/>
      <c r="J2" s="111"/>
      <c r="K2" s="111"/>
    </row>
    <row r="3" spans="1:15">
      <c r="A3" s="63" t="s">
        <v>161</v>
      </c>
      <c r="B3" t="s">
        <v>175</v>
      </c>
      <c r="C3" t="s">
        <v>163</v>
      </c>
      <c r="E3" s="63" t="s">
        <v>161</v>
      </c>
      <c r="F3" t="s">
        <v>175</v>
      </c>
      <c r="H3" s="63" t="s">
        <v>161</v>
      </c>
      <c r="I3" t="s">
        <v>182</v>
      </c>
      <c r="J3" t="s">
        <v>183</v>
      </c>
      <c r="K3" t="s">
        <v>175</v>
      </c>
    </row>
    <row r="4" spans="1:15">
      <c r="A4" s="64" t="s">
        <v>167</v>
      </c>
      <c r="B4" s="66">
        <v>27065.5</v>
      </c>
      <c r="C4" s="65">
        <v>154</v>
      </c>
      <c r="E4" s="64" t="s">
        <v>71</v>
      </c>
      <c r="F4" s="66">
        <v>36204.6</v>
      </c>
      <c r="H4" s="64" t="s">
        <v>13</v>
      </c>
      <c r="I4" s="67">
        <v>0.15173704728715764</v>
      </c>
      <c r="J4" s="67">
        <v>0.84826295271284236</v>
      </c>
      <c r="K4" s="66">
        <v>31476.5</v>
      </c>
      <c r="M4" t="str">
        <f>H4</f>
        <v>Acessórios</v>
      </c>
      <c r="N4" s="67">
        <f>I4</f>
        <v>0.15173704728715764</v>
      </c>
      <c r="O4" s="67">
        <f>J4</f>
        <v>0.84826295271284236</v>
      </c>
    </row>
    <row r="5" spans="1:15">
      <c r="A5" s="64" t="s">
        <v>168</v>
      </c>
      <c r="B5" s="66">
        <v>7502.6</v>
      </c>
      <c r="C5" s="65">
        <v>83</v>
      </c>
      <c r="E5" s="64" t="s">
        <v>72</v>
      </c>
      <c r="F5" s="66">
        <v>36468.6</v>
      </c>
      <c r="H5" s="64" t="s">
        <v>14</v>
      </c>
      <c r="I5" s="67">
        <v>0.19696868171254395</v>
      </c>
      <c r="J5" s="67">
        <v>0.803031318287456</v>
      </c>
      <c r="K5" s="66">
        <v>40859.4</v>
      </c>
      <c r="M5" t="str">
        <f t="shared" ref="M5:M6" si="0">H5</f>
        <v>Calçado</v>
      </c>
      <c r="N5" s="67">
        <f t="shared" ref="N5:N6" si="1">I5</f>
        <v>0.19696868171254395</v>
      </c>
      <c r="O5" s="67">
        <f t="shared" ref="O5:O6" si="2">J5</f>
        <v>0.803031318287456</v>
      </c>
    </row>
    <row r="6" spans="1:15">
      <c r="A6" s="64" t="s">
        <v>169</v>
      </c>
      <c r="B6" s="66">
        <v>7197.4</v>
      </c>
      <c r="C6" s="65">
        <v>114</v>
      </c>
      <c r="E6" s="64" t="s">
        <v>119</v>
      </c>
      <c r="F6" s="66">
        <v>37864</v>
      </c>
      <c r="H6" s="64" t="s">
        <v>12</v>
      </c>
      <c r="I6" s="67">
        <v>0.65129427100029846</v>
      </c>
      <c r="J6" s="67">
        <v>0.34870572899970154</v>
      </c>
      <c r="K6" s="66">
        <v>135105.20000000001</v>
      </c>
      <c r="M6" t="str">
        <f t="shared" si="0"/>
        <v>Vestuário</v>
      </c>
      <c r="N6" s="67">
        <f t="shared" si="1"/>
        <v>0.65129427100029846</v>
      </c>
      <c r="O6" s="67">
        <f t="shared" si="2"/>
        <v>0.34870572899970154</v>
      </c>
    </row>
    <row r="7" spans="1:15">
      <c r="A7" s="64" t="s">
        <v>170</v>
      </c>
      <c r="B7" s="66">
        <v>17379.8</v>
      </c>
      <c r="C7" s="65">
        <v>146</v>
      </c>
      <c r="E7" s="64" t="s">
        <v>74</v>
      </c>
      <c r="F7" s="66">
        <v>47690</v>
      </c>
      <c r="H7" s="64" t="s">
        <v>162</v>
      </c>
      <c r="I7" s="67">
        <v>1</v>
      </c>
      <c r="J7" s="67">
        <v>0</v>
      </c>
      <c r="K7" s="66">
        <v>207441.1</v>
      </c>
      <c r="N7" s="67"/>
      <c r="O7" s="67"/>
    </row>
    <row r="8" spans="1:15">
      <c r="A8" s="64" t="s">
        <v>171</v>
      </c>
      <c r="B8" s="66">
        <v>20685.5</v>
      </c>
      <c r="C8" s="65">
        <v>114</v>
      </c>
      <c r="E8" s="64" t="s">
        <v>120</v>
      </c>
      <c r="F8" s="66">
        <v>49213.9</v>
      </c>
      <c r="N8" s="67"/>
      <c r="O8" s="67"/>
    </row>
    <row r="9" spans="1:15" ht="15.75" customHeight="1">
      <c r="A9" s="64" t="s">
        <v>172</v>
      </c>
      <c r="B9" s="66">
        <v>22586.3</v>
      </c>
      <c r="C9" s="65">
        <v>185</v>
      </c>
      <c r="E9" s="64" t="s">
        <v>162</v>
      </c>
      <c r="F9" s="66">
        <v>207441.1</v>
      </c>
      <c r="N9" s="67"/>
      <c r="O9" s="67"/>
    </row>
    <row r="10" spans="1:15">
      <c r="A10" s="64" t="s">
        <v>173</v>
      </c>
      <c r="B10" s="66">
        <v>18730.099999999999</v>
      </c>
      <c r="C10" s="65">
        <v>133</v>
      </c>
      <c r="N10" s="67"/>
      <c r="O10" s="67"/>
    </row>
    <row r="11" spans="1:15">
      <c r="A11" s="64" t="s">
        <v>174</v>
      </c>
      <c r="B11" s="66">
        <v>21585.8</v>
      </c>
      <c r="C11" s="65">
        <v>147</v>
      </c>
    </row>
    <row r="12" spans="1:15">
      <c r="A12" s="64" t="s">
        <v>178</v>
      </c>
      <c r="B12" s="66">
        <v>19851</v>
      </c>
      <c r="C12" s="65">
        <v>151</v>
      </c>
    </row>
    <row r="13" spans="1:15">
      <c r="A13" s="64" t="s">
        <v>179</v>
      </c>
      <c r="B13" s="66">
        <v>15659.4</v>
      </c>
      <c r="C13" s="65">
        <v>151</v>
      </c>
    </row>
    <row r="14" spans="1:15">
      <c r="A14" s="64" t="s">
        <v>180</v>
      </c>
      <c r="B14" s="66">
        <v>9455.2000000000007</v>
      </c>
      <c r="C14" s="65">
        <v>92</v>
      </c>
    </row>
    <row r="15" spans="1:15">
      <c r="A15" s="64" t="s">
        <v>181</v>
      </c>
      <c r="B15" s="66">
        <v>19742.5</v>
      </c>
      <c r="C15" s="65">
        <v>129</v>
      </c>
    </row>
    <row r="16" spans="1:15">
      <c r="A16" s="64" t="s">
        <v>162</v>
      </c>
      <c r="B16" s="66">
        <v>207441.1</v>
      </c>
      <c r="C16" s="65">
        <v>1599</v>
      </c>
    </row>
  </sheetData>
  <mergeCells count="3">
    <mergeCell ref="A1:C1"/>
    <mergeCell ref="E1:F1"/>
    <mergeCell ref="H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13" customFormat="1" ht="40.15" customHeight="1">
      <c r="B1" s="36" t="s">
        <v>123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5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5" thickBot="1">
      <c r="B5" s="27" t="s">
        <v>124</v>
      </c>
      <c r="C5" s="28" t="s">
        <v>125</v>
      </c>
      <c r="D5" s="28" t="s">
        <v>126</v>
      </c>
      <c r="E5" s="28" t="s">
        <v>127</v>
      </c>
      <c r="F5" s="28" t="s">
        <v>128</v>
      </c>
      <c r="G5" s="28" t="s">
        <v>129</v>
      </c>
      <c r="H5" s="28" t="s">
        <v>130</v>
      </c>
      <c r="I5" s="28" t="s">
        <v>131</v>
      </c>
    </row>
    <row r="7" spans="2:10" ht="15.75" thickBot="1"/>
    <row r="8" spans="2:10" ht="44.25" thickBot="1">
      <c r="B8" s="33" t="s">
        <v>140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154</v>
      </c>
    </row>
    <row r="9" spans="2:10" ht="18.75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8.75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8.75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8.75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8.75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25">
      <c r="B15" s="52"/>
      <c r="C15" s="52"/>
      <c r="D15" s="52"/>
      <c r="E15" s="52"/>
      <c r="F15" s="52"/>
    </row>
    <row r="16" spans="2:10" ht="23.25">
      <c r="B16" s="52"/>
      <c r="C16" s="52"/>
      <c r="D16" s="52"/>
      <c r="E16" s="52"/>
      <c r="F16" s="52"/>
    </row>
    <row r="17" spans="2:6" ht="23.25">
      <c r="B17" s="52"/>
      <c r="C17" s="52"/>
      <c r="D17" s="62"/>
      <c r="E17" s="52"/>
      <c r="F17" s="52"/>
    </row>
    <row r="18" spans="2:6" ht="23.25">
      <c r="B18" s="52"/>
      <c r="C18" s="52"/>
      <c r="D18" s="52"/>
      <c r="E18" s="52"/>
      <c r="F18" s="62"/>
    </row>
    <row r="19" spans="2:6" ht="23.25">
      <c r="B19" s="52"/>
      <c r="C19" s="52"/>
      <c r="D19" s="52"/>
      <c r="E19" s="52"/>
      <c r="F19" s="52"/>
    </row>
    <row r="20" spans="2:6" ht="23.25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C28" sqref="C28:AN46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7" t="s">
        <v>77</v>
      </c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9"/>
      <c r="AQ2" s="77" t="s">
        <v>78</v>
      </c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9"/>
      <c r="BK2" s="77" t="s">
        <v>79</v>
      </c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9"/>
    </row>
    <row r="3" spans="3:80" ht="9.75" customHeight="1" thickBot="1">
      <c r="W3" s="80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  <c r="AQ3" s="80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2"/>
      <c r="BK3" s="80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2"/>
    </row>
    <row r="4" spans="3:80" ht="9.75" customHeight="1">
      <c r="W4" s="83">
        <f>DN_Produtos!F11</f>
        <v>60</v>
      </c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5"/>
      <c r="AQ4" s="83">
        <f>DN_Vendas!C12</f>
        <v>250</v>
      </c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5"/>
      <c r="BK4" s="92">
        <f>DN_Vendas!B12</f>
        <v>33304.799999999988</v>
      </c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4"/>
    </row>
    <row r="5" spans="3:80" ht="9.75" customHeight="1">
      <c r="W5" s="86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8"/>
      <c r="AQ5" s="86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8"/>
      <c r="BK5" s="95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7"/>
    </row>
    <row r="6" spans="3:80" ht="9.75" customHeight="1">
      <c r="W6" s="86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8"/>
      <c r="AQ6" s="86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8"/>
      <c r="BK6" s="95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7"/>
    </row>
    <row r="7" spans="3:80" ht="9.75" customHeight="1" thickBot="1">
      <c r="W7" s="89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1"/>
      <c r="AQ7" s="89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1"/>
      <c r="BK7" s="98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100"/>
    </row>
    <row r="8" spans="3:80" ht="9.75" customHeight="1" thickBot="1"/>
    <row r="9" spans="3:80" ht="9.75" customHeight="1">
      <c r="C9" s="77" t="s">
        <v>80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9"/>
    </row>
    <row r="10" spans="3:80" ht="9.75" customHeight="1" thickBot="1">
      <c r="C10" s="80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2"/>
    </row>
    <row r="11" spans="3:80" ht="9.75" customHeight="1">
      <c r="C11" s="101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3"/>
    </row>
    <row r="12" spans="3:80" ht="9.75" customHeight="1">
      <c r="C12" s="104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6"/>
    </row>
    <row r="13" spans="3:80" ht="9.75" customHeight="1">
      <c r="C13" s="104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  <c r="AV13" s="105"/>
      <c r="AW13" s="105"/>
      <c r="AX13" s="105"/>
      <c r="AY13" s="105"/>
      <c r="AZ13" s="105"/>
      <c r="BA13" s="105"/>
      <c r="BB13" s="105"/>
      <c r="BC13" s="105"/>
      <c r="BD13" s="105"/>
      <c r="BE13" s="105"/>
      <c r="BF13" s="105"/>
      <c r="BG13" s="105"/>
      <c r="BH13" s="105"/>
      <c r="BI13" s="105"/>
      <c r="BJ13" s="105"/>
      <c r="BK13" s="105"/>
      <c r="BL13" s="105"/>
      <c r="BM13" s="105"/>
      <c r="BN13" s="105"/>
      <c r="BO13" s="105"/>
      <c r="BP13" s="105"/>
      <c r="BQ13" s="105"/>
      <c r="BR13" s="105"/>
      <c r="BS13" s="105"/>
      <c r="BT13" s="105"/>
      <c r="BU13" s="105"/>
      <c r="BV13" s="105"/>
      <c r="BW13" s="105"/>
      <c r="BX13" s="105"/>
      <c r="BY13" s="105"/>
      <c r="BZ13" s="105"/>
      <c r="CA13" s="105"/>
      <c r="CB13" s="106"/>
    </row>
    <row r="14" spans="3:80" ht="9.75" customHeight="1">
      <c r="C14" s="104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6"/>
    </row>
    <row r="15" spans="3:80" ht="9.75" customHeight="1">
      <c r="C15" s="104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5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6"/>
    </row>
    <row r="16" spans="3:80" ht="9.75" customHeight="1">
      <c r="C16" s="104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6"/>
    </row>
    <row r="17" spans="3:80" ht="9.75" customHeight="1">
      <c r="C17" s="104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  <c r="BM17" s="105"/>
      <c r="BN17" s="105"/>
      <c r="BO17" s="105"/>
      <c r="BP17" s="105"/>
      <c r="BQ17" s="105"/>
      <c r="BR17" s="105"/>
      <c r="BS17" s="105"/>
      <c r="BT17" s="105"/>
      <c r="BU17" s="105"/>
      <c r="BV17" s="105"/>
      <c r="BW17" s="105"/>
      <c r="BX17" s="105"/>
      <c r="BY17" s="105"/>
      <c r="BZ17" s="105"/>
      <c r="CA17" s="105"/>
      <c r="CB17" s="106"/>
    </row>
    <row r="18" spans="3:80" ht="9.75" customHeight="1">
      <c r="C18" s="104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6"/>
    </row>
    <row r="19" spans="3:80" ht="9.75" customHeight="1">
      <c r="C19" s="104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6"/>
    </row>
    <row r="20" spans="3:80" ht="9.75" customHeight="1">
      <c r="C20" s="104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6"/>
    </row>
    <row r="21" spans="3:80" ht="9.75" customHeight="1">
      <c r="C21" s="104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6"/>
    </row>
    <row r="22" spans="3:80" ht="9.75" customHeight="1">
      <c r="C22" s="104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6"/>
    </row>
    <row r="23" spans="3:80" ht="9.75" customHeight="1">
      <c r="C23" s="104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5"/>
      <c r="CA23" s="105"/>
      <c r="CB23" s="106"/>
    </row>
    <row r="24" spans="3:80" ht="9.75" customHeight="1" thickBot="1">
      <c r="C24" s="107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108"/>
      <c r="BR24" s="108"/>
      <c r="BS24" s="108"/>
      <c r="BT24" s="108"/>
      <c r="BU24" s="108"/>
      <c r="BV24" s="108"/>
      <c r="BW24" s="108"/>
      <c r="BX24" s="108"/>
      <c r="BY24" s="108"/>
      <c r="BZ24" s="108"/>
      <c r="CA24" s="108"/>
      <c r="CB24" s="109"/>
    </row>
    <row r="25" spans="3:80" ht="9.75" customHeight="1" thickBot="1"/>
    <row r="26" spans="3:80" ht="9.75" customHeight="1">
      <c r="C26" s="77" t="s">
        <v>81</v>
      </c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9"/>
      <c r="AO26" s="6"/>
      <c r="AP26" s="6"/>
      <c r="AQ26" s="77" t="s">
        <v>82</v>
      </c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9"/>
    </row>
    <row r="27" spans="3:80" ht="9.75" customHeight="1" thickBot="1">
      <c r="C27" s="80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2"/>
      <c r="AO27" s="6"/>
      <c r="AP27" s="6"/>
      <c r="AQ27" s="80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2"/>
    </row>
    <row r="28" spans="3:80" ht="9.75" customHeight="1">
      <c r="C28" s="101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Q28" s="101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2"/>
      <c r="CB28" s="103"/>
    </row>
    <row r="29" spans="3:80" ht="9.75" customHeight="1">
      <c r="C29" s="104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6"/>
      <c r="AQ29" s="104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6"/>
    </row>
    <row r="30" spans="3:80" ht="9.75" customHeight="1">
      <c r="C30" s="104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6"/>
      <c r="AQ30" s="104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6"/>
    </row>
    <row r="31" spans="3:80" ht="9.75" customHeight="1">
      <c r="C31" s="104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6"/>
      <c r="AQ31" s="104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  <c r="CB31" s="106"/>
    </row>
    <row r="32" spans="3:80" ht="9.75" customHeight="1">
      <c r="C32" s="104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6"/>
      <c r="AQ32" s="104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6"/>
    </row>
    <row r="33" spans="3:80" ht="9.75" customHeight="1">
      <c r="C33" s="104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6"/>
      <c r="AQ33" s="104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5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  <c r="CB33" s="106"/>
    </row>
    <row r="34" spans="3:80" ht="9.75" customHeight="1">
      <c r="C34" s="104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6"/>
      <c r="AQ34" s="104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105"/>
      <c r="BM34" s="105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6"/>
    </row>
    <row r="35" spans="3:80" ht="9.75" customHeight="1">
      <c r="C35" s="104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6"/>
      <c r="AQ35" s="104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  <c r="BK35" s="105"/>
      <c r="BL35" s="105"/>
      <c r="BM35" s="105"/>
      <c r="BN35" s="105"/>
      <c r="BO35" s="105"/>
      <c r="BP35" s="105"/>
      <c r="BQ35" s="105"/>
      <c r="BR35" s="105"/>
      <c r="BS35" s="105"/>
      <c r="BT35" s="105"/>
      <c r="BU35" s="105"/>
      <c r="BV35" s="105"/>
      <c r="BW35" s="105"/>
      <c r="BX35" s="105"/>
      <c r="BY35" s="105"/>
      <c r="BZ35" s="105"/>
      <c r="CA35" s="105"/>
      <c r="CB35" s="106"/>
    </row>
    <row r="36" spans="3:80" ht="9.75" customHeight="1">
      <c r="C36" s="104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6"/>
      <c r="AQ36" s="104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  <c r="BM36" s="105"/>
      <c r="BN36" s="105"/>
      <c r="BO36" s="105"/>
      <c r="BP36" s="105"/>
      <c r="BQ36" s="105"/>
      <c r="BR36" s="105"/>
      <c r="BS36" s="105"/>
      <c r="BT36" s="105"/>
      <c r="BU36" s="105"/>
      <c r="BV36" s="105"/>
      <c r="BW36" s="105"/>
      <c r="BX36" s="105"/>
      <c r="BY36" s="105"/>
      <c r="BZ36" s="105"/>
      <c r="CA36" s="105"/>
      <c r="CB36" s="106"/>
    </row>
    <row r="37" spans="3:80" ht="9.75" customHeight="1">
      <c r="C37" s="104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6"/>
      <c r="AQ37" s="104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  <c r="BM37" s="105"/>
      <c r="BN37" s="105"/>
      <c r="BO37" s="105"/>
      <c r="BP37" s="105"/>
      <c r="BQ37" s="105"/>
      <c r="BR37" s="105"/>
      <c r="BS37" s="105"/>
      <c r="BT37" s="105"/>
      <c r="BU37" s="105"/>
      <c r="BV37" s="105"/>
      <c r="BW37" s="105"/>
      <c r="BX37" s="105"/>
      <c r="BY37" s="105"/>
      <c r="BZ37" s="105"/>
      <c r="CA37" s="105"/>
      <c r="CB37" s="106"/>
    </row>
    <row r="38" spans="3:80" ht="9.75" customHeight="1">
      <c r="C38" s="104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6"/>
      <c r="AQ38" s="104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  <c r="BM38" s="105"/>
      <c r="BN38" s="105"/>
      <c r="BO38" s="105"/>
      <c r="BP38" s="105"/>
      <c r="BQ38" s="105"/>
      <c r="BR38" s="105"/>
      <c r="BS38" s="105"/>
      <c r="BT38" s="105"/>
      <c r="BU38" s="105"/>
      <c r="BV38" s="105"/>
      <c r="BW38" s="105"/>
      <c r="BX38" s="105"/>
      <c r="BY38" s="105"/>
      <c r="BZ38" s="105"/>
      <c r="CA38" s="105"/>
      <c r="CB38" s="106"/>
    </row>
    <row r="39" spans="3:80" ht="9.75" customHeight="1">
      <c r="C39" s="104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6"/>
      <c r="AQ39" s="104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  <c r="BJ39" s="105"/>
      <c r="BK39" s="105"/>
      <c r="BL39" s="105"/>
      <c r="BM39" s="105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105"/>
      <c r="CB39" s="106"/>
    </row>
    <row r="40" spans="3:80" ht="9.75" customHeight="1">
      <c r="C40" s="104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6"/>
      <c r="AQ40" s="104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5"/>
      <c r="BJ40" s="105"/>
      <c r="BK40" s="105"/>
      <c r="BL40" s="105"/>
      <c r="BM40" s="105"/>
      <c r="BN40" s="105"/>
      <c r="BO40" s="105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6"/>
    </row>
    <row r="41" spans="3:80" ht="9.75" customHeight="1">
      <c r="C41" s="104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6"/>
      <c r="AQ41" s="104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  <c r="BU41" s="105"/>
      <c r="BV41" s="105"/>
      <c r="BW41" s="105"/>
      <c r="BX41" s="105"/>
      <c r="BY41" s="105"/>
      <c r="BZ41" s="105"/>
      <c r="CA41" s="105"/>
      <c r="CB41" s="106"/>
    </row>
    <row r="42" spans="3:80" ht="9.75" customHeight="1">
      <c r="C42" s="104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6"/>
      <c r="AQ42" s="104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/>
      <c r="BU42" s="105"/>
      <c r="BV42" s="105"/>
      <c r="BW42" s="105"/>
      <c r="BX42" s="105"/>
      <c r="BY42" s="105"/>
      <c r="BZ42" s="105"/>
      <c r="CA42" s="105"/>
      <c r="CB42" s="106"/>
    </row>
    <row r="43" spans="3:80" ht="9.75" customHeight="1">
      <c r="C43" s="104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6"/>
      <c r="AQ43" s="104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6"/>
    </row>
    <row r="44" spans="3:80" ht="9.75" customHeight="1">
      <c r="C44" s="104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6"/>
      <c r="AQ44" s="104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/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  <c r="CB44" s="106"/>
    </row>
    <row r="45" spans="3:80" ht="9.75" customHeight="1">
      <c r="C45" s="104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6"/>
      <c r="AQ45" s="104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105"/>
      <c r="BL45" s="105"/>
      <c r="BM45" s="105"/>
      <c r="BN45" s="105"/>
      <c r="BO45" s="105"/>
      <c r="BP45" s="105"/>
      <c r="BQ45" s="105"/>
      <c r="BR45" s="105"/>
      <c r="BS45" s="105"/>
      <c r="BT45" s="105"/>
      <c r="BU45" s="105"/>
      <c r="BV45" s="105"/>
      <c r="BW45" s="105"/>
      <c r="BX45" s="105"/>
      <c r="BY45" s="105"/>
      <c r="BZ45" s="105"/>
      <c r="CA45" s="105"/>
      <c r="CB45" s="106"/>
    </row>
    <row r="46" spans="3:80" ht="9.75" customHeight="1" thickBot="1">
      <c r="C46" s="107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9"/>
      <c r="AQ46" s="107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108"/>
      <c r="BP46" s="108"/>
      <c r="BQ46" s="108"/>
      <c r="BR46" s="108"/>
      <c r="BS46" s="108"/>
      <c r="BT46" s="108"/>
      <c r="BU46" s="108"/>
      <c r="BV46" s="108"/>
      <c r="BW46" s="108"/>
      <c r="BX46" s="108"/>
      <c r="BY46" s="108"/>
      <c r="BZ46" s="108"/>
      <c r="CA46" s="108"/>
      <c r="CB46" s="109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0524-CDED-4213-A2ED-7189F618A66D}">
  <dimension ref="C6:CC45"/>
  <sheetViews>
    <sheetView showGridLines="0" tabSelected="1" zoomScaleNormal="100" workbookViewId="0">
      <selection activeCell="CF17" sqref="CF17"/>
    </sheetView>
  </sheetViews>
  <sheetFormatPr defaultColWidth="2" defaultRowHeight="9.75" customHeight="1"/>
  <cols>
    <col min="1" max="16384" width="2" style="5"/>
  </cols>
  <sheetData>
    <row r="6" spans="3:81" ht="9.75" customHeight="1"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 spans="3:81" ht="9.75" customHeight="1" thickBot="1"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</row>
    <row r="8" spans="3:81" ht="9.75" customHeight="1">
      <c r="C8" s="77" t="s">
        <v>80</v>
      </c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9"/>
    </row>
    <row r="9" spans="3:81" ht="9.75" customHeight="1" thickBot="1">
      <c r="C9" s="8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2"/>
    </row>
    <row r="10" spans="3:81" ht="9.75" customHeight="1">
      <c r="C10" s="101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3"/>
    </row>
    <row r="11" spans="3:81" ht="9.75" customHeight="1">
      <c r="C11" s="104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06"/>
    </row>
    <row r="12" spans="3:81" ht="9.75" customHeight="1">
      <c r="C12" s="104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6"/>
    </row>
    <row r="13" spans="3:81" ht="9.75" customHeight="1">
      <c r="C13" s="104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  <c r="AV13" s="105"/>
      <c r="AW13" s="105"/>
      <c r="AX13" s="105"/>
      <c r="AY13" s="105"/>
      <c r="AZ13" s="105"/>
      <c r="BA13" s="105"/>
      <c r="BB13" s="105"/>
      <c r="BC13" s="105"/>
      <c r="BD13" s="105"/>
      <c r="BE13" s="105"/>
      <c r="BF13" s="105"/>
      <c r="BG13" s="105"/>
      <c r="BH13" s="105"/>
      <c r="BI13" s="105"/>
      <c r="BJ13" s="105"/>
      <c r="BK13" s="105"/>
      <c r="BL13" s="105"/>
      <c r="BM13" s="105"/>
      <c r="BN13" s="105"/>
      <c r="BO13" s="105"/>
      <c r="BP13" s="105"/>
      <c r="BQ13" s="105"/>
      <c r="BR13" s="105"/>
      <c r="BS13" s="105"/>
      <c r="BT13" s="105"/>
      <c r="BU13" s="105"/>
      <c r="BV13" s="105"/>
      <c r="BW13" s="105"/>
      <c r="BX13" s="105"/>
      <c r="BY13" s="105"/>
      <c r="BZ13" s="105"/>
      <c r="CA13" s="105"/>
      <c r="CB13" s="106"/>
    </row>
    <row r="14" spans="3:81" ht="9.75" customHeight="1">
      <c r="C14" s="104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6"/>
    </row>
    <row r="15" spans="3:81" ht="9.75" customHeight="1">
      <c r="C15" s="104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5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6"/>
    </row>
    <row r="16" spans="3:81" ht="9.75" customHeight="1">
      <c r="C16" s="104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6"/>
    </row>
    <row r="17" spans="3:80" ht="9.75" customHeight="1">
      <c r="C17" s="104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  <c r="BM17" s="105"/>
      <c r="BN17" s="105"/>
      <c r="BO17" s="105"/>
      <c r="BP17" s="105"/>
      <c r="BQ17" s="105"/>
      <c r="BR17" s="105"/>
      <c r="BS17" s="105"/>
      <c r="BT17" s="105"/>
      <c r="BU17" s="105"/>
      <c r="BV17" s="105"/>
      <c r="BW17" s="105"/>
      <c r="BX17" s="105"/>
      <c r="BY17" s="105"/>
      <c r="BZ17" s="105"/>
      <c r="CA17" s="105"/>
      <c r="CB17" s="106"/>
    </row>
    <row r="18" spans="3:80" ht="9.75" customHeight="1">
      <c r="C18" s="104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6"/>
    </row>
    <row r="19" spans="3:80" ht="9.75" customHeight="1">
      <c r="C19" s="104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6"/>
    </row>
    <row r="20" spans="3:80" ht="9.75" customHeight="1">
      <c r="C20" s="104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6"/>
    </row>
    <row r="21" spans="3:80" ht="9.75" customHeight="1">
      <c r="C21" s="104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6"/>
    </row>
    <row r="22" spans="3:80" ht="9.75" customHeight="1">
      <c r="C22" s="104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6"/>
    </row>
    <row r="23" spans="3:80" ht="9.75" customHeight="1" thickBot="1">
      <c r="C23" s="107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9"/>
    </row>
    <row r="24" spans="3:80" ht="9.75" customHeight="1" thickBot="1"/>
    <row r="25" spans="3:80" ht="9.75" customHeight="1">
      <c r="C25" s="77" t="s">
        <v>81</v>
      </c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9"/>
      <c r="AO25" s="6"/>
      <c r="AP25" s="6"/>
      <c r="AQ25" s="77" t="s">
        <v>82</v>
      </c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9"/>
    </row>
    <row r="26" spans="3:80" ht="9.75" customHeight="1" thickBot="1">
      <c r="C26" s="80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2"/>
      <c r="AO26" s="6"/>
      <c r="AP26" s="6"/>
      <c r="AQ26" s="80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2"/>
    </row>
    <row r="27" spans="3:80" ht="9.75" customHeight="1">
      <c r="C27" s="10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Q27" s="101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3"/>
    </row>
    <row r="28" spans="3:80" ht="9.75" customHeight="1">
      <c r="C28" s="104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6"/>
      <c r="AQ28" s="104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6"/>
    </row>
    <row r="29" spans="3:80" ht="9.75" customHeight="1">
      <c r="C29" s="104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6"/>
      <c r="AQ29" s="104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6"/>
    </row>
    <row r="30" spans="3:80" ht="9.75" customHeight="1">
      <c r="C30" s="104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6"/>
      <c r="AQ30" s="104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6"/>
    </row>
    <row r="31" spans="3:80" ht="9.75" customHeight="1">
      <c r="C31" s="104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6"/>
      <c r="AQ31" s="104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  <c r="CB31" s="106"/>
    </row>
    <row r="32" spans="3:80" ht="9.75" customHeight="1">
      <c r="C32" s="104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6"/>
      <c r="AQ32" s="104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6"/>
    </row>
    <row r="33" spans="3:80" ht="9.75" customHeight="1">
      <c r="C33" s="104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6"/>
      <c r="AQ33" s="104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5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  <c r="CB33" s="106"/>
    </row>
    <row r="34" spans="3:80" ht="9.75" customHeight="1">
      <c r="C34" s="104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6"/>
      <c r="AQ34" s="104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105"/>
      <c r="BM34" s="105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6"/>
    </row>
    <row r="35" spans="3:80" ht="9.75" customHeight="1">
      <c r="C35" s="104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6"/>
      <c r="AQ35" s="104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  <c r="BK35" s="105"/>
      <c r="BL35" s="105"/>
      <c r="BM35" s="105"/>
      <c r="BN35" s="105"/>
      <c r="BO35" s="105"/>
      <c r="BP35" s="105"/>
      <c r="BQ35" s="105"/>
      <c r="BR35" s="105"/>
      <c r="BS35" s="105"/>
      <c r="BT35" s="105"/>
      <c r="BU35" s="105"/>
      <c r="BV35" s="105"/>
      <c r="BW35" s="105"/>
      <c r="BX35" s="105"/>
      <c r="BY35" s="105"/>
      <c r="BZ35" s="105"/>
      <c r="CA35" s="105"/>
      <c r="CB35" s="106"/>
    </row>
    <row r="36" spans="3:80" ht="9.75" customHeight="1">
      <c r="C36" s="104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6"/>
      <c r="AQ36" s="104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  <c r="BM36" s="105"/>
      <c r="BN36" s="105"/>
      <c r="BO36" s="105"/>
      <c r="BP36" s="105"/>
      <c r="BQ36" s="105"/>
      <c r="BR36" s="105"/>
      <c r="BS36" s="105"/>
      <c r="BT36" s="105"/>
      <c r="BU36" s="105"/>
      <c r="BV36" s="105"/>
      <c r="BW36" s="105"/>
      <c r="BX36" s="105"/>
      <c r="BY36" s="105"/>
      <c r="BZ36" s="105"/>
      <c r="CA36" s="105"/>
      <c r="CB36" s="106"/>
    </row>
    <row r="37" spans="3:80" ht="9.75" customHeight="1">
      <c r="C37" s="104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6"/>
      <c r="AQ37" s="104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  <c r="BM37" s="105"/>
      <c r="BN37" s="105"/>
      <c r="BO37" s="105"/>
      <c r="BP37" s="105"/>
      <c r="BQ37" s="105"/>
      <c r="BR37" s="105"/>
      <c r="BS37" s="105"/>
      <c r="BT37" s="105"/>
      <c r="BU37" s="105"/>
      <c r="BV37" s="105"/>
      <c r="BW37" s="105"/>
      <c r="BX37" s="105"/>
      <c r="BY37" s="105"/>
      <c r="BZ37" s="105"/>
      <c r="CA37" s="105"/>
      <c r="CB37" s="106"/>
    </row>
    <row r="38" spans="3:80" ht="9.75" customHeight="1">
      <c r="C38" s="104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6"/>
      <c r="AQ38" s="104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  <c r="BM38" s="105"/>
      <c r="BN38" s="105"/>
      <c r="BO38" s="105"/>
      <c r="BP38" s="105"/>
      <c r="BQ38" s="105"/>
      <c r="BR38" s="105"/>
      <c r="BS38" s="105"/>
      <c r="BT38" s="105"/>
      <c r="BU38" s="105"/>
      <c r="BV38" s="105"/>
      <c r="BW38" s="105"/>
      <c r="BX38" s="105"/>
      <c r="BY38" s="105"/>
      <c r="BZ38" s="105"/>
      <c r="CA38" s="105"/>
      <c r="CB38" s="106"/>
    </row>
    <row r="39" spans="3:80" ht="9.75" customHeight="1">
      <c r="C39" s="104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6"/>
      <c r="AQ39" s="104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  <c r="BJ39" s="105"/>
      <c r="BK39" s="105"/>
      <c r="BL39" s="105"/>
      <c r="BM39" s="105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105"/>
      <c r="CB39" s="106"/>
    </row>
    <row r="40" spans="3:80" ht="9.75" customHeight="1">
      <c r="C40" s="104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6"/>
      <c r="AQ40" s="104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5"/>
      <c r="BJ40" s="105"/>
      <c r="BK40" s="105"/>
      <c r="BL40" s="105"/>
      <c r="BM40" s="105"/>
      <c r="BN40" s="105"/>
      <c r="BO40" s="105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6"/>
    </row>
    <row r="41" spans="3:80" ht="9.75" customHeight="1">
      <c r="C41" s="104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6"/>
      <c r="AQ41" s="104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  <c r="BU41" s="105"/>
      <c r="BV41" s="105"/>
      <c r="BW41" s="105"/>
      <c r="BX41" s="105"/>
      <c r="BY41" s="105"/>
      <c r="BZ41" s="105"/>
      <c r="CA41" s="105"/>
      <c r="CB41" s="106"/>
    </row>
    <row r="42" spans="3:80" ht="9.75" customHeight="1">
      <c r="C42" s="104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6"/>
      <c r="AQ42" s="104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/>
      <c r="BU42" s="105"/>
      <c r="BV42" s="105"/>
      <c r="BW42" s="105"/>
      <c r="BX42" s="105"/>
      <c r="BY42" s="105"/>
      <c r="BZ42" s="105"/>
      <c r="CA42" s="105"/>
      <c r="CB42" s="106"/>
    </row>
    <row r="43" spans="3:80" ht="9.75" customHeight="1">
      <c r="C43" s="104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6"/>
      <c r="AQ43" s="104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6"/>
    </row>
    <row r="44" spans="3:80" ht="9.75" customHeight="1">
      <c r="C44" s="104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6"/>
      <c r="AQ44" s="104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/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  <c r="CB44" s="106"/>
    </row>
    <row r="45" spans="3:80" ht="9.75" customHeight="1" thickBot="1">
      <c r="C45" s="107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9"/>
      <c r="AQ45" s="107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08"/>
      <c r="BN45" s="108"/>
      <c r="BO45" s="108"/>
      <c r="BP45" s="108"/>
      <c r="BQ45" s="108"/>
      <c r="BR45" s="108"/>
      <c r="BS45" s="108"/>
      <c r="BT45" s="108"/>
      <c r="BU45" s="108"/>
      <c r="BV45" s="108"/>
      <c r="BW45" s="108"/>
      <c r="BX45" s="108"/>
      <c r="BY45" s="108"/>
      <c r="BZ45" s="108"/>
      <c r="CA45" s="108"/>
      <c r="CB45" s="109"/>
    </row>
  </sheetData>
  <mergeCells count="6">
    <mergeCell ref="C8:CB9"/>
    <mergeCell ref="C10:CB23"/>
    <mergeCell ref="C25:AN26"/>
    <mergeCell ref="AQ25:CB26"/>
    <mergeCell ref="C27:AN45"/>
    <mergeCell ref="AQ27:CB45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3BFC3EEA-F786-40B0-9CAD-DB2203FEED94}">
  <ds:schemaRefs/>
</ds:datastoreItem>
</file>

<file path=customXml/itemProps2.xml><?xml version="1.0" encoding="utf-8"?>
<ds:datastoreItem xmlns:ds="http://schemas.openxmlformats.org/officeDocument/2006/customXml" ds:itemID="{97FE1AA7-9ABC-4E90-9A4A-B6DFED6685C7}">
  <ds:schemaRefs/>
</ds:datastoreItem>
</file>

<file path=customXml/itemProps3.xml><?xml version="1.0" encoding="utf-8"?>
<ds:datastoreItem xmlns:ds="http://schemas.openxmlformats.org/officeDocument/2006/customXml" ds:itemID="{6A34A27D-EF32-451F-AEDC-7F4E6A92F34A}">
  <ds:schemaRefs/>
</ds:datastoreItem>
</file>

<file path=customXml/itemProps4.xml><?xml version="1.0" encoding="utf-8"?>
<ds:datastoreItem xmlns:ds="http://schemas.openxmlformats.org/officeDocument/2006/customXml" ds:itemID="{ED905669-B0FD-435C-B6D1-FE9680B7F46B}">
  <ds:schemaRefs/>
</ds:datastoreItem>
</file>

<file path=customXml/itemProps5.xml><?xml version="1.0" encoding="utf-8"?>
<ds:datastoreItem xmlns:ds="http://schemas.openxmlformats.org/officeDocument/2006/customXml" ds:itemID="{034EB890-9F7E-4DC2-B56C-4151FFE2545B}">
  <ds:schemaRefs/>
</ds:datastoreItem>
</file>

<file path=customXml/itemProps6.xml><?xml version="1.0" encoding="utf-8"?>
<ds:datastoreItem xmlns:ds="http://schemas.openxmlformats.org/officeDocument/2006/customXml" ds:itemID="{110455C1-8CD4-4988-AB1D-59A5C694F4B2}">
  <ds:schemaRefs/>
</ds:datastoreItem>
</file>

<file path=customXml/itemProps7.xml><?xml version="1.0" encoding="utf-8"?>
<ds:datastoreItem xmlns:ds="http://schemas.openxmlformats.org/officeDocument/2006/customXml" ds:itemID="{366D5F2E-666C-45CD-AB42-374756DB6DDB}">
  <ds:schemaRefs/>
</ds:datastoreItem>
</file>

<file path=customXml/itemProps8.xml><?xml version="1.0" encoding="utf-8"?>
<ds:datastoreItem xmlns:ds="http://schemas.openxmlformats.org/officeDocument/2006/customXml" ds:itemID="{6F772E2F-DEC5-4137-972E-2AD2333BC1D6}">
  <ds:schemaRefs/>
</ds:datastoreItem>
</file>

<file path=customXml/itemProps9.xml><?xml version="1.0" encoding="utf-8"?>
<ds:datastoreItem xmlns:ds="http://schemas.openxmlformats.org/officeDocument/2006/customXml" ds:itemID="{38D294EA-FA0A-436B-9B5B-54419C7E9838}">
  <ds:schemaRefs/>
</ds:datastoreItem>
</file>

<file path=customXml/itemProps10.xml><?xml version="1.0" encoding="utf-8"?>
<ds:datastoreItem xmlns:ds="http://schemas.openxmlformats.org/officeDocument/2006/customXml" ds:itemID="{BC9F25DC-0675-441E-B2C1-C1B9BE611D2E}">
  <ds:schemaRefs/>
</ds:datastoreItem>
</file>

<file path=customXml/itemProps11.xml><?xml version="1.0" encoding="utf-8"?>
<ds:datastoreItem xmlns:ds="http://schemas.openxmlformats.org/officeDocument/2006/customXml" ds:itemID="{21727123-0D39-4F10-A9B5-3EDA1718E9CA}">
  <ds:schemaRefs/>
</ds:datastoreItem>
</file>

<file path=customXml/itemProps12.xml><?xml version="1.0" encoding="utf-8"?>
<ds:datastoreItem xmlns:ds="http://schemas.openxmlformats.org/officeDocument/2006/customXml" ds:itemID="{36A715E8-D0D1-41D4-A9C4-C60AD0E432DB}">
  <ds:schemaRefs/>
</ds:datastoreItem>
</file>

<file path=customXml/itemProps13.xml><?xml version="1.0" encoding="utf-8"?>
<ds:datastoreItem xmlns:ds="http://schemas.openxmlformats.org/officeDocument/2006/customXml" ds:itemID="{2FDF7A71-1212-4A35-9345-7101BF0DE27F}">
  <ds:schemaRefs/>
</ds:datastoreItem>
</file>

<file path=customXml/itemProps14.xml><?xml version="1.0" encoding="utf-8"?>
<ds:datastoreItem xmlns:ds="http://schemas.openxmlformats.org/officeDocument/2006/customXml" ds:itemID="{268253F1-00D7-4EBE-886C-54FDF0B506FF}">
  <ds:schemaRefs/>
</ds:datastoreItem>
</file>

<file path=customXml/itemProps15.xml><?xml version="1.0" encoding="utf-8"?>
<ds:datastoreItem xmlns:ds="http://schemas.openxmlformats.org/officeDocument/2006/customXml" ds:itemID="{B2449B07-C506-449B-8F5C-2B4F13B0B085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9CAE6FC5-BF62-47DD-AA9A-803397B116AD}">
  <ds:schemaRefs/>
</ds:datastoreItem>
</file>

<file path=customXml/itemProps17.xml><?xml version="1.0" encoding="utf-8"?>
<ds:datastoreItem xmlns:ds="http://schemas.openxmlformats.org/officeDocument/2006/customXml" ds:itemID="{2F195190-E4B1-4A77-8803-0733E03C66A6}">
  <ds:schemaRefs/>
</ds:datastoreItem>
</file>

<file path=customXml/itemProps18.xml><?xml version="1.0" encoding="utf-8"?>
<ds:datastoreItem xmlns:ds="http://schemas.openxmlformats.org/officeDocument/2006/customXml" ds:itemID="{36F17939-6EF2-4963-8C6F-74E642E43522}">
  <ds:schemaRefs/>
</ds:datastoreItem>
</file>

<file path=customXml/itemProps19.xml><?xml version="1.0" encoding="utf-8"?>
<ds:datastoreItem xmlns:ds="http://schemas.openxmlformats.org/officeDocument/2006/customXml" ds:itemID="{0D89D871-93FA-4F2A-9903-9B5A3D56EED0}">
  <ds:schemaRefs/>
</ds:datastoreItem>
</file>

<file path=customXml/itemProps20.xml><?xml version="1.0" encoding="utf-8"?>
<ds:datastoreItem xmlns:ds="http://schemas.openxmlformats.org/officeDocument/2006/customXml" ds:itemID="{5556F261-DA9A-419C-990C-B071CC5EFE78}">
  <ds:schemaRefs/>
</ds:datastoreItem>
</file>

<file path=customXml/itemProps21.xml><?xml version="1.0" encoding="utf-8"?>
<ds:datastoreItem xmlns:ds="http://schemas.openxmlformats.org/officeDocument/2006/customXml" ds:itemID="{3466ADD1-9872-4D28-BE64-D664F01EB298}">
  <ds:schemaRefs/>
</ds:datastoreItem>
</file>

<file path=customXml/itemProps22.xml><?xml version="1.0" encoding="utf-8"?>
<ds:datastoreItem xmlns:ds="http://schemas.openxmlformats.org/officeDocument/2006/customXml" ds:itemID="{3E4306C2-C13E-4A41-A560-B8C464A77EB9}">
  <ds:schemaRefs/>
</ds:datastoreItem>
</file>

<file path=customXml/itemProps23.xml><?xml version="1.0" encoding="utf-8"?>
<ds:datastoreItem xmlns:ds="http://schemas.openxmlformats.org/officeDocument/2006/customXml" ds:itemID="{5886C915-FFCE-4CB4-A839-10F6A6B2D637}">
  <ds:schemaRefs/>
</ds:datastoreItem>
</file>

<file path=customXml/itemProps24.xml><?xml version="1.0" encoding="utf-8"?>
<ds:datastoreItem xmlns:ds="http://schemas.openxmlformats.org/officeDocument/2006/customXml" ds:itemID="{7E781329-CFD9-4F8B-923E-71253187E3E5}">
  <ds:schemaRefs/>
</ds:datastoreItem>
</file>

<file path=customXml/itemProps25.xml><?xml version="1.0" encoding="utf-8"?>
<ds:datastoreItem xmlns:ds="http://schemas.openxmlformats.org/officeDocument/2006/customXml" ds:itemID="{5D12CFF6-B1EF-4CAB-B11A-1695B4C69F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4</vt:i4>
      </vt:variant>
    </vt:vector>
  </HeadingPairs>
  <TitlesOfParts>
    <vt:vector size="17" baseType="lpstr">
      <vt:lpstr>Menu</vt:lpstr>
      <vt:lpstr>Produtos</vt:lpstr>
      <vt:lpstr>Vendedores</vt:lpstr>
      <vt:lpstr>Vendas</vt:lpstr>
      <vt:lpstr>Histórico de Vendas</vt:lpstr>
      <vt:lpstr>Consultas</vt:lpstr>
      <vt:lpstr>DN_Produtos</vt:lpstr>
      <vt:lpstr>DN_Vendas</vt:lpstr>
      <vt:lpstr>DN_Vendedores</vt:lpstr>
      <vt:lpstr>DN_HistVendas</vt:lpstr>
      <vt:lpstr>Cadastros Auxiliares</vt:lpstr>
      <vt:lpstr>Dashboard</vt:lpstr>
      <vt:lpstr>Dashboard Desafio</vt:lpstr>
      <vt:lpstr>Desc_Categorias</vt:lpstr>
      <vt:lpstr>Desc_Quantidades</vt:lpstr>
      <vt:lpstr>Desc_TabelaToda</vt:lpstr>
      <vt:lpstr>TB_Vendedores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Pedro Henricky</cp:lastModifiedBy>
  <cp:lastPrinted>2023-06-07T14:57:58Z</cp:lastPrinted>
  <dcterms:created xsi:type="dcterms:W3CDTF">2023-06-02T17:54:12Z</dcterms:created>
  <dcterms:modified xsi:type="dcterms:W3CDTF">2025-03-22T22:10:29Z</dcterms:modified>
</cp:coreProperties>
</file>