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dro\Documents\Estudo\Excel\"/>
    </mc:Choice>
  </mc:AlternateContent>
  <xr:revisionPtr revIDLastSave="0" documentId="13_ncr:1_{F4C34B3F-679B-4600-9532-A44FEDA49F29}" xr6:coauthVersionLast="47" xr6:coauthVersionMax="47" xr10:uidLastSave="{00000000-0000-0000-0000-000000000000}"/>
  <bookViews>
    <workbookView xWindow="-120" yWindow="-120" windowWidth="29040" windowHeight="15990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dos para Gráfico" sheetId="19" state="hidden" r:id="rId5"/>
    <sheet name="Dashboard" sheetId="18" r:id="rId6"/>
    <sheet name="Meus Números (Tabela)" sheetId="12" state="hidden" r:id="rId7"/>
    <sheet name="Filtro Avançado" sheetId="9" state="hidden" r:id="rId8"/>
  </sheets>
  <definedNames>
    <definedName name="_xlnm._FilterDatabase" localSheetId="3" hidden="1">Vendas!$B$2:$F$61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5" i="18" l="1"/>
  <c r="AP5" i="18"/>
  <c r="V5" i="18"/>
  <c r="B4" i="19"/>
  <c r="B3" i="19"/>
  <c r="B2" i="19"/>
  <c r="J3" i="19"/>
  <c r="L2" i="19"/>
  <c r="L3" i="19"/>
  <c r="L4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F6" i="19" s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K3" i="19" l="1"/>
  <c r="F5" i="19"/>
  <c r="F4" i="19"/>
  <c r="F3" i="19"/>
  <c r="G2" i="19"/>
  <c r="G7" i="19"/>
  <c r="G6" i="19"/>
  <c r="G5" i="19"/>
  <c r="G4" i="19"/>
  <c r="G3" i="19"/>
  <c r="F2" i="19"/>
  <c r="J4" i="19"/>
  <c r="K4" i="19" s="1"/>
  <c r="F7" i="19"/>
  <c r="J2" i="19"/>
  <c r="K2" i="19" s="1"/>
  <c r="B4" i="12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<sst xmlns="http://schemas.openxmlformats.org/spreadsheetml/2006/main" count="437" uniqueCount="108">
  <si>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</si>
  <si>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</si>
  <si>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</si>
  <si>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</si>
  <si>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</si>
  <si>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</si>
  <si>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</si>
  <si>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</si>
  <si>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</si>
  <si>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</si>
  <si>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</si>
  <si>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</si>
  <si>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</si>
  <si>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</si>
  <si>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</si>
  <si>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</si>
  <si>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</si>
  <si>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</si>
  <si>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</si>
  <si>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</si>
  <si>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</si>
  <si>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</si>
  <si>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</si>
  <si>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</si>
  <si>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</si>
  <si>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</si>
  <si>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</si>
  <si>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</si>
  <si>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</si>
  <si>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</si>
  <si>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</si>
  <si>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</si>
  <si>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</si>
  <si>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</si>
  <si>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</si>
  <si>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</si>
  <si>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</si>
  <si>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</si>
  <si>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</si>
  <si>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</si>
  <si>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</si>
  <si>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</si>
  <si>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</si>
  <si>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</si>
  <si>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</si>
  <si>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</si>
  <si>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</si>
  <si>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</si>
  <si>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</si>
  <si>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</si>
  <si>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</si>
  <si>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</si>
  <si>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</si>
  <si>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</si>
  <si>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</si>
  <si>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</si>
  <si>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</si>
  <si>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</si>
  <si>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</si>
  <si>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</si>
  <si>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</si>
  <si>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</si>
  <si>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</si>
  <si>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</si>
  <si>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</si>
  <si>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</si>
  <si>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</si>
  <si>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</si>
  <si>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</si>
  <si>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</si>
  <si>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</si>
  <si>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</si>
  <si>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</si>
  <si>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</si>
  <si>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</si>
  <si>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</si>
  <si>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</si>
  <si>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</si>
  <si>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</si>
  <si>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</si>
  <si>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</si>
  <si>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</si>
  <si>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</si>
  <si>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</si>
  <si>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</si>
  <si>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</si>
  <si>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</si>
  <si>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</si>
  <si>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</si>
  <si>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</si>
  <si>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</si>
  <si>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</si>
  <si>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</si>
  <si>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</si>
  <si>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</si>
  <si>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</si>
  <si>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</si>
  <si>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</si>
  <si>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</si>
  <si>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</si>
  <si>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</si>
  <si>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</si>
  <si>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</si>
  <si>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</si>
  <si>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Categoria</t>
  </si>
  <si>
    <t>Unitário</t>
  </si>
  <si>
    <t>Vendodres</t>
  </si>
  <si>
    <t>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</si>
</sst>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icrosoft JhengHei"/>
      <family val="2"/>
    </font>
    <font>
      <b/>
      <i/>
      <sz val="18"/>
      <color rgb="FFDAFF01"/>
      <name val="Microsoft JhengHei"/>
      <family val="2"/>
    </font>
    <font>
      <sz val="48"/>
      <color theme="1"/>
      <name val="Microsoft JhengHei"/>
      <family val="2"/>
    </font>
    <font>
      <b/>
      <sz val="26"/>
      <color theme="1"/>
      <name val="Microsoft JhengHei"/>
      <family val="2"/>
    </font>
    <font>
      <b/>
      <sz val="24"/>
      <color theme="1"/>
      <name val="Microsoft JhengHe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0" fillId="0" borderId="0" xfId="0" applyFont="1"/>
    <xf numFmtId="0" fontId="12" fillId="0" borderId="0" xfId="0" applyFont="1" applyAlignment="1">
      <alignment vertical="center"/>
    </xf>
    <xf numFmtId="44" fontId="0" fillId="0" borderId="3" xfId="4" applyFont="1" applyBorder="1"/>
    <xf numFmtId="44" fontId="0" fillId="0" borderId="6" xfId="4" applyFont="1" applyBorder="1"/>
    <xf numFmtId="0" fontId="0" fillId="0" borderId="1" xfId="0" applyBorder="1" applyAlignment="1">
      <alignment horizontal="center" vertical="center"/>
    </xf>
    <xf numFmtId="44" fontId="0" fillId="0" borderId="1" xfId="4" applyFont="1" applyBorder="1" applyAlignment="1">
      <alignment horizontal="center" vertical="center"/>
    </xf>
    <xf numFmtId="0" fontId="2" fillId="4" borderId="26" xfId="3" applyBorder="1" applyAlignment="1">
      <alignment horizontal="center" vertical="center"/>
    </xf>
    <xf numFmtId="0" fontId="2" fillId="4" borderId="28" xfId="3" applyBorder="1" applyAlignment="1">
      <alignment horizontal="center" vertical="center"/>
    </xf>
    <xf numFmtId="0" fontId="2" fillId="4" borderId="27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4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9" fontId="0" fillId="0" borderId="1" xfId="5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5" xfId="5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44" fontId="0" fillId="0" borderId="0" xfId="4" applyFont="1" applyAlignment="1">
      <alignment horizontal="center"/>
    </xf>
    <xf numFmtId="0" fontId="1" fillId="3" borderId="0" xfId="0" applyFont="1" applyFill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7" borderId="20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44" fontId="14" fillId="0" borderId="18" xfId="4" applyFont="1" applyBorder="1" applyAlignment="1">
      <alignment horizontal="center"/>
    </xf>
    <xf numFmtId="44" fontId="14" fillId="0" borderId="19" xfId="4" applyFont="1" applyBorder="1" applyAlignment="1">
      <alignment horizontal="center"/>
    </xf>
    <xf numFmtId="44" fontId="14" fillId="0" borderId="20" xfId="4" applyFont="1" applyBorder="1" applyAlignment="1">
      <alignment horizontal="center"/>
    </xf>
    <xf numFmtId="44" fontId="14" fillId="0" borderId="21" xfId="4" applyFont="1" applyBorder="1" applyAlignment="1">
      <alignment horizontal="center"/>
    </xf>
    <xf numFmtId="44" fontId="14" fillId="0" borderId="0" xfId="4" applyFont="1" applyBorder="1" applyAlignment="1">
      <alignment horizontal="center"/>
    </xf>
    <xf numFmtId="44" fontId="14" fillId="0" borderId="22" xfId="4" applyFont="1" applyBorder="1" applyAlignment="1">
      <alignment horizontal="center"/>
    </xf>
    <xf numFmtId="44" fontId="14" fillId="0" borderId="23" xfId="4" applyFont="1" applyBorder="1" applyAlignment="1">
      <alignment horizontal="center"/>
    </xf>
    <xf numFmtId="44" fontId="14" fillId="0" borderId="24" xfId="4" applyFont="1" applyBorder="1" applyAlignment="1">
      <alignment horizontal="center"/>
    </xf>
    <xf numFmtId="44" fontId="14" fillId="0" borderId="25" xfId="4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353FF"/>
      <color rgb="FFEE6471"/>
      <color rgb="FFF87F46"/>
      <color rgb="FFCCCCCC"/>
      <color rgb="FFDAFF0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RECURSOS VISUAIS.xlsx]Planilha3!Tabela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9013974604526"/>
          <c:y val="5.0925925925925923E-2"/>
          <c:w val="0.8265446548911115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para Gráfico'!$B$1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Gráfico'!$B$2:$B$4</c:f>
              <c:numCache>
                <c:formatCode>_("R$"* #,##0.00_);_("R$"* \(#,##0.00\);_("R$"* "-"??_);_(@_)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8-455A-9D9F-2301F953B9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047344"/>
        <c:axId val="192046928"/>
      </c:barChart>
      <c:catAx>
        <c:axId val="19204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46928"/>
        <c:crosses val="autoZero"/>
        <c:auto val="1"/>
        <c:lblAlgn val="ctr"/>
        <c:lblOffset val="100"/>
        <c:noMultiLvlLbl val="0"/>
      </c:catAx>
      <c:valAx>
        <c:axId val="1920469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0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Gráfico'!$F$1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'Dados para Gráfico'!$D$2:$E$7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'Dados para Gráfico'!$F$2:$F$7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0-4C16-9B1F-9602CF4AA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209819952"/>
        <c:axId val="1209818704"/>
      </c:barChart>
      <c:lineChart>
        <c:grouping val="standard"/>
        <c:varyColors val="0"/>
        <c:ser>
          <c:idx val="1"/>
          <c:order val="1"/>
          <c:tx>
            <c:strRef>
              <c:f>'Dados para Gráfico'!$G$1</c:f>
              <c:strCache>
                <c:ptCount val="1"/>
                <c:pt idx="0">
                  <c:v>Qtd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31329557291832E-2"/>
                  <c:y val="-0.153439153439153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0-4C16-9B1F-9602CF4AA7FD}"/>
                </c:ext>
              </c:extLst>
            </c:dLbl>
            <c:dLbl>
              <c:idx val="1"/>
              <c:layout>
                <c:manualLayout>
                  <c:x val="-1.6290728424479397E-2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0-4C16-9B1F-9602CF4AA7FD}"/>
                </c:ext>
              </c:extLst>
            </c:dLbl>
            <c:dLbl>
              <c:idx val="2"/>
              <c:layout>
                <c:manualLayout>
                  <c:x val="-1.1278196601562627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0-4C16-9B1F-9602CF4AA7FD}"/>
                </c:ext>
              </c:extLst>
            </c:dLbl>
            <c:dLbl>
              <c:idx val="3"/>
              <c:layout>
                <c:manualLayout>
                  <c:x val="-1.3784462513020989E-2"/>
                  <c:y val="-0.13756613756613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0-4C16-9B1F-9602CF4AA7FD}"/>
                </c:ext>
              </c:extLst>
            </c:dLbl>
            <c:dLbl>
              <c:idx val="4"/>
              <c:layout>
                <c:manualLayout>
                  <c:x val="-1.8796994335937803E-2"/>
                  <c:y val="-9.523809523809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0-4C16-9B1F-9602CF4AA7FD}"/>
                </c:ext>
              </c:extLst>
            </c:dLbl>
            <c:dLbl>
              <c:idx val="5"/>
              <c:layout>
                <c:manualLayout>
                  <c:x val="-1.12781966015628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0-4C16-9B1F-9602CF4AA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'Dados para Gráfico'!$D$2:$E$7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'Dados para Gráfico'!$G$2:$G$7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0-4C16-9B1F-9602CF4AA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008560"/>
        <c:axId val="1211007728"/>
      </c:lineChart>
      <c:catAx>
        <c:axId val="12098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18704"/>
        <c:crosses val="autoZero"/>
        <c:auto val="1"/>
        <c:lblAlgn val="ctr"/>
        <c:lblOffset val="100"/>
        <c:noMultiLvlLbl val="0"/>
      </c:catAx>
      <c:valAx>
        <c:axId val="12098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19952"/>
        <c:crosses val="autoZero"/>
        <c:crossBetween val="between"/>
      </c:valAx>
      <c:valAx>
        <c:axId val="1211007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008560"/>
        <c:crosses val="max"/>
        <c:crossBetween val="between"/>
      </c:valAx>
      <c:catAx>
        <c:axId val="1211008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00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Gráfico'!$I$4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03-43DA-A90E-3F4C688113B3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03-43DA-A90E-3F4C688113B3}"/>
              </c:ext>
            </c:extLst>
          </c:dPt>
          <c:dLbls>
            <c:delete val="1"/>
          </c:dLbls>
          <c:val>
            <c:numRef>
              <c:f>'Dados para Gráfico'!$J$4:$K$4</c:f>
              <c:numCache>
                <c:formatCode>0%</c:formatCode>
                <c:ptCount val="2"/>
                <c:pt idx="0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3-43DA-A90E-3F4C68811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Gráfico'!$I$2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33-4399-9187-6533C1359766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33-4399-9187-6533C1359766}"/>
              </c:ext>
            </c:extLst>
          </c:dPt>
          <c:dLbls>
            <c:delete val="1"/>
          </c:dLbls>
          <c:val>
            <c:numRef>
              <c:f>'Dados para Gráfico'!$J$2:$K$2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3-4399-9187-6533C13597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Gráfico'!$I$3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E9-4089-94B4-CBF85849EF1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E9-4089-94B4-CBF85849EF12}"/>
              </c:ext>
            </c:extLst>
          </c:dPt>
          <c:dLbls>
            <c:delete val="1"/>
          </c:dLbls>
          <c:val>
            <c:numRef>
              <c:f>'Dados para Gráfico'!$J$3:$K$3</c:f>
              <c:numCache>
                <c:formatCode>0%</c:formatCode>
                <c:ptCount val="2"/>
                <c:pt idx="0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E9-4089-94B4-CBF85849EF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123826</xdr:colOff>
      <xdr:row>0</xdr:row>
      <xdr:rowOff>0</xdr:rowOff>
    </xdr:from>
    <xdr:ext cx="2362200" cy="990600"/>
    <xdr:pic>
      <xdr:nvPicPr>
        <xdr:cNvPr id="3" name="Imagem 2">
          <a:extLst>
            <a:ext uri="{FF2B5EF4-FFF2-40B4-BE49-F238E27FC236}">
              <a16:creationId xmlns:a16="http://schemas.microsoft.com/office/drawing/2014/main" id="{0ED0E582-4373-42E1-B740-BCC1AB6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0"/>
          <a:ext cx="2362200" cy="990600"/>
        </a:xfrm>
        <a:prstGeom prst="rect">
          <a:avLst/>
        </a:prstGeom>
      </xdr:spPr>
    </xdr:pic>
    <xdr:clientData/>
  </xdr:oneCellAnchor>
  <xdr:twoCellAnchor>
    <xdr:from>
      <xdr:col>42</xdr:col>
      <xdr:colOff>0</xdr:colOff>
      <xdr:row>38</xdr:row>
      <xdr:rowOff>9524</xdr:rowOff>
    </xdr:from>
    <xdr:to>
      <xdr:col>79</xdr:col>
      <xdr:colOff>0</xdr:colOff>
      <xdr:row>58</xdr:row>
      <xdr:rowOff>19049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CBB6DBF-CAFB-461A-BAB6-4325BFA7F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78</xdr:col>
      <xdr:colOff>133349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3CF70E-4DA1-4FBD-A7A8-17FC7BD8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114301</xdr:colOff>
      <xdr:row>38</xdr:row>
      <xdr:rowOff>0</xdr:rowOff>
    </xdr:from>
    <xdr:to>
      <xdr:col>40</xdr:col>
      <xdr:colOff>18751</xdr:colOff>
      <xdr:row>58</xdr:row>
      <xdr:rowOff>19049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0EEE120B-31CC-4396-9656-F0E41519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132713</xdr:colOff>
      <xdr:row>38</xdr:row>
      <xdr:rowOff>0</xdr:rowOff>
    </xdr:from>
    <xdr:to>
      <xdr:col>15</xdr:col>
      <xdr:colOff>47963</xdr:colOff>
      <xdr:row>58</xdr:row>
      <xdr:rowOff>18000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34B3F29C-2C5C-48F7-8236-F97CA32E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62232</xdr:colOff>
      <xdr:row>38</xdr:row>
      <xdr:rowOff>0</xdr:rowOff>
    </xdr:from>
    <xdr:to>
      <xdr:col>27</xdr:col>
      <xdr:colOff>100032</xdr:colOff>
      <xdr:row>58</xdr:row>
      <xdr:rowOff>18000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AAA11C4C-2CB2-4E7B-84AF-174FD514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104774</xdr:colOff>
      <xdr:row>46</xdr:row>
      <xdr:rowOff>104775</xdr:rowOff>
    </xdr:from>
    <xdr:to>
      <xdr:col>11</xdr:col>
      <xdr:colOff>95249</xdr:colOff>
      <xdr:row>52</xdr:row>
      <xdr:rowOff>38100</xdr:rowOff>
    </xdr:to>
    <xdr:sp macro="" textlink="'Dados para Gráfico'!J2">
      <xdr:nvSpPr>
        <xdr:cNvPr id="10" name="CaixaDeTexto 9">
          <a:extLst>
            <a:ext uri="{FF2B5EF4-FFF2-40B4-BE49-F238E27FC236}">
              <a16:creationId xmlns:a16="http://schemas.microsoft.com/office/drawing/2014/main" id="{FE648992-C403-4330-B97C-C98D2DF1E652}"/>
            </a:ext>
          </a:extLst>
        </xdr:cNvPr>
        <xdr:cNvSpPr txBox="1"/>
      </xdr:nvSpPr>
      <xdr:spPr>
        <a:xfrm>
          <a:off x="904874" y="5362575"/>
          <a:ext cx="6572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CE0C5A3-9356-4820-AF15-21D443590A20}" type="TxLink">
            <a:rPr lang="en-US" sz="2000" b="1" i="0" u="none" strike="noStrike">
              <a:solidFill>
                <a:srgbClr val="F87F46"/>
              </a:solidFill>
              <a:latin typeface="Calibri"/>
              <a:cs typeface="Calibri"/>
            </a:rPr>
            <a:pPr algn="ctr"/>
            <a:t>29%</a:t>
          </a:fld>
          <a:endParaRPr lang="pt-BR" sz="2000" b="1">
            <a:solidFill>
              <a:srgbClr val="F87F46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0.28494</cdr:x>
      <cdr:y>0.45455</cdr:y>
    </cdr:from>
    <cdr:to>
      <cdr:x>0.69199</cdr:x>
      <cdr:y>0.69835</cdr:y>
    </cdr:to>
    <cdr:sp macro="" textlink="'Dados para Gráfico'!$J$4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1A34348-51DA-47EE-B385-670B4547FC2B}"/>
            </a:ext>
          </a:extLst>
        </cdr:cNvPr>
        <cdr:cNvSpPr txBox="1"/>
      </cdr:nvSpPr>
      <cdr:spPr>
        <a:xfrm xmlns:a="http://schemas.openxmlformats.org/drawingml/2006/main">
          <a:off x="466725" y="1047750"/>
          <a:ext cx="666750" cy="561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B205B8B-944C-4DFF-94C3-53F75A9DED7A}" type="TxLink">
            <a:rPr lang="en-US" sz="2000" b="1" i="0" u="none" strike="noStrike">
              <a:solidFill>
                <a:srgbClr val="F87F46"/>
              </a:solidFill>
              <a:latin typeface="Calibri"/>
              <a:ea typeface="+mn-ea"/>
              <a:cs typeface="Calibri"/>
            </a:rPr>
            <a:pPr marL="0" indent="0" algn="ctr"/>
            <a:t>38%</a:t>
          </a:fld>
          <a:endParaRPr lang="pt-BR" sz="2000" b="1" i="0" u="none" strike="noStrike">
            <a:solidFill>
              <a:srgbClr val="F87F46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0.32254</cdr:x>
      <cdr:y>0.44235</cdr:y>
    </cdr:from>
    <cdr:to>
      <cdr:x>0.72377</cdr:x>
      <cdr:y>0.72347</cdr:y>
    </cdr:to>
    <cdr:sp macro="" textlink="'Dados para Gráfico'!$J$3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B3A2EB5-B952-4DC6-BE84-86C69611FE7B}"/>
            </a:ext>
          </a:extLst>
        </cdr:cNvPr>
        <cdr:cNvSpPr txBox="1"/>
      </cdr:nvSpPr>
      <cdr:spPr>
        <a:xfrm xmlns:a="http://schemas.openxmlformats.org/drawingml/2006/main">
          <a:off x="528317" y="1019175"/>
          <a:ext cx="657225" cy="647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AA92CD9-FF9F-49AE-9DD3-621452B36E1B}" type="TxLink">
            <a:rPr lang="en-US" sz="2000" b="1" i="0" u="none" strike="noStrike">
              <a:solidFill>
                <a:srgbClr val="F87F46"/>
              </a:solidFill>
              <a:latin typeface="Calibri"/>
              <a:ea typeface="+mn-ea"/>
              <a:cs typeface="Calibri"/>
            </a:rPr>
            <a:pPr marL="0" indent="0" algn="ctr"/>
            <a:t>33%</a:t>
          </a:fld>
          <a:endParaRPr lang="pt-BR" sz="2000" b="1" i="0" u="none" strike="noStrike">
            <a:solidFill>
              <a:srgbClr val="F87F46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6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7" xr3:uid="{23484AAD-FA1D-47B3-93D7-74A1A2A09587}" name="Situação" dataDxfId="13">
      <calculatedColumnFormula>TB_Produtos[[#This Row],[Estoque]]</calculatedColumnFormula>
    </tableColumn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0" dataDxfId="9" headerRowCellStyle="Cabeçalho Meteora">
  <autoFilter ref="A2:I61" xr:uid="{AD739091-30BD-4C30-BDDA-7504C0C4B6E2}"/>
  <tableColumns count="9">
    <tableColumn id="7" xr3:uid="{5E8DE7C3-CDB6-4314-A5CC-C44D3C21973F}" name="Mês" dataDxfId="8">
      <calculatedColumnFormula>MONTH(TB_Vendas[[#This Row],[Data]])</calculatedColumnFormula>
    </tableColumn>
    <tableColumn id="1" xr3:uid="{43632F1F-6978-4CE7-BB13-7CCE587D6821}" name="Data" dataDxfId="7"/>
    <tableColumn id="2" xr3:uid="{49DF5362-33BE-4541-BD47-0B512249381E}" name="Código" dataDxfId="6"/>
    <tableColumn id="3" xr3:uid="{B3C718A1-FEFF-4C65-9CA1-DF94EF755918}" name="Tamanho" dataDxfId="5">
      <calculatedColumnFormula>_xlfn.XLOOKUP(C3,TB_Produtos[Código],TB_Produtos[Tamanho])</calculatedColumnFormula>
    </tableColumn>
    <tableColumn id="4" xr3:uid="{1F3EAF93-84E7-4086-BE54-3AB7D71B21A8}" name="Categoria" dataDxfId="4"/>
    <tableColumn id="5" xr3:uid="{7DC2ADED-AF8A-4BC8-A38E-FEF676FE49C9}" name="Qtd" dataDxfId="3"/>
    <tableColumn id="9" xr3:uid="{33BD4345-3E71-449A-B36E-CB6D7B43D5F3}" name="Unitário" dataDxfId="2" dataCellStyle="Moeda">
      <calculatedColumnFormula>_xlfn.XLOOKUP(TB_Vendas[[#This Row],[Código]],TB_Produtos[Código],TB_Produtos[Preço Unitário])</calculatedColumnFormula>
    </tableColumn>
    <tableColumn id="6" xr3:uid="{9459B662-6A4F-4486-82B1-12F67B8F842E}" name="Total" dataDxfId="1">
      <calculatedColumnFormula>TB_Vendas[[#This Row],[Unitário]] * 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A4" sqref="A4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55" t="s">
        <v>15</v>
      </c>
      <c r="B1" s="55"/>
      <c r="C1" s="55"/>
      <c r="D1" s="55"/>
      <c r="E1" s="55"/>
      <c r="F1" s="55"/>
      <c r="G1" s="55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7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{E60C3037-8C15-45F8-B4F2-373DA13FAC78}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C3037-8C15-45F8-B4F2-373DA13FAC7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topLeftCell="A33" zoomScaleNormal="100" workbookViewId="0">
      <selection activeCell="E3" sqref="E3:E61"/>
    </sheetView>
  </sheetViews>
  <sheetFormatPr defaultRowHeight="15" x14ac:dyDescent="0.25"/>
  <cols>
    <col min="1" max="1" width="10.85546875" style="1" bestFit="1" customWidth="1"/>
    <col min="2" max="2" width="11.5703125" style="1" bestFit="1" customWidth="1"/>
    <col min="3" max="3" width="13.5703125" style="1" bestFit="1" customWidth="1"/>
    <col min="4" max="4" width="16.140625" style="1" bestFit="1" customWidth="1"/>
    <col min="5" max="5" width="16.7109375" style="1" bestFit="1" customWidth="1"/>
    <col min="6" max="6" width="10.140625" bestFit="1" customWidth="1"/>
    <col min="7" max="7" width="15.140625" bestFit="1" customWidth="1"/>
    <col min="8" max="8" width="12.7109375" bestFit="1" customWidth="1"/>
    <col min="9" max="9" width="17" bestFit="1" customWidth="1"/>
  </cols>
  <sheetData>
    <row r="1" spans="1:9" ht="21" x14ac:dyDescent="0.35">
      <c r="A1" s="55" t="s">
        <v>15</v>
      </c>
      <c r="B1" s="55"/>
      <c r="C1" s="55"/>
      <c r="D1" s="55"/>
      <c r="E1" s="55"/>
      <c r="F1" s="55"/>
      <c r="G1" s="55"/>
      <c r="H1" s="55"/>
      <c r="I1" s="55"/>
    </row>
    <row r="2" spans="1:9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2" t="s">
        <v>105</v>
      </c>
      <c r="H2" s="30" t="s">
        <v>17</v>
      </c>
      <c r="I2" s="32" t="s">
        <v>85</v>
      </c>
    </row>
    <row r="3" spans="1:9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54">
        <f>_xlfn.XLOOKUP(TB_Vendas[[#This Row],[Código]],TB_Produtos[Código],TB_Produtos[Preço Unitário])</f>
        <v>399.9</v>
      </c>
      <c r="H3" s="28">
        <f>TB_Vendas[[#This Row],[Unitário]] * TB_Vendas[[#This Row],[Qtd]]</f>
        <v>399.9</v>
      </c>
      <c r="I3" s="1" t="s">
        <v>84</v>
      </c>
    </row>
    <row r="4" spans="1:9" x14ac:dyDescent="0.25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54">
        <f>_xlfn.XLOOKUP(TB_Vendas[[#This Row],[Código]],TB_Produtos[Código],TB_Produtos[Preço Unitário])</f>
        <v>199.9</v>
      </c>
      <c r="H4" s="28">
        <f>TB_Vendas[[#This Row],[Unitário]] * TB_Vendas[[#This Row],[Qtd]]</f>
        <v>199.9</v>
      </c>
      <c r="I4" s="1" t="s">
        <v>83</v>
      </c>
    </row>
    <row r="5" spans="1:9" x14ac:dyDescent="0.25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54">
        <f>_xlfn.XLOOKUP(TB_Vendas[[#This Row],[Código]],TB_Produtos[Código],TB_Produtos[Preço Unitário])</f>
        <v>249.9</v>
      </c>
      <c r="H5" s="28">
        <f>TB_Vendas[[#This Row],[Unitário]] * TB_Vendas[[#This Row],[Qtd]]</f>
        <v>499.8</v>
      </c>
      <c r="I5" s="1" t="s">
        <v>86</v>
      </c>
    </row>
    <row r="6" spans="1:9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54">
        <f>_xlfn.XLOOKUP(TB_Vendas[[#This Row],[Código]],TB_Produtos[Código],TB_Produtos[Preço Unitário])</f>
        <v>46.9</v>
      </c>
      <c r="H6" s="28">
        <f>TB_Vendas[[#This Row],[Unitário]] * TB_Vendas[[#This Row],[Qtd]]</f>
        <v>46.9</v>
      </c>
      <c r="I6" s="1" t="s">
        <v>86</v>
      </c>
    </row>
    <row r="7" spans="1:9" x14ac:dyDescent="0.25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54">
        <f>_xlfn.XLOOKUP(TB_Vendas[[#This Row],[Código]],TB_Produtos[Código],TB_Produtos[Preço Unitário])</f>
        <v>142.9</v>
      </c>
      <c r="H7" s="28">
        <f>TB_Vendas[[#This Row],[Unitário]] * TB_Vendas[[#This Row],[Qtd]]</f>
        <v>142.9</v>
      </c>
      <c r="I7" s="1" t="s">
        <v>83</v>
      </c>
    </row>
    <row r="8" spans="1:9" x14ac:dyDescent="0.25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54">
        <f>_xlfn.XLOOKUP(TB_Vendas[[#This Row],[Código]],TB_Produtos[Código],TB_Produtos[Preço Unitário])</f>
        <v>199.9</v>
      </c>
      <c r="H8" s="28">
        <f>TB_Vendas[[#This Row],[Unitário]] * TB_Vendas[[#This Row],[Qtd]]</f>
        <v>199.9</v>
      </c>
      <c r="I8" s="1" t="s">
        <v>83</v>
      </c>
    </row>
    <row r="9" spans="1:9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54">
        <f>_xlfn.XLOOKUP(TB_Vendas[[#This Row],[Código]],TB_Produtos[Código],TB_Produtos[Preço Unitário])</f>
        <v>349.9</v>
      </c>
      <c r="H9" s="28">
        <f>TB_Vendas[[#This Row],[Unitário]] * TB_Vendas[[#This Row],[Qtd]]</f>
        <v>349.9</v>
      </c>
      <c r="I9" s="1" t="s">
        <v>84</v>
      </c>
    </row>
    <row r="10" spans="1:9" x14ac:dyDescent="0.25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54">
        <f>_xlfn.XLOOKUP(TB_Vendas[[#This Row],[Código]],TB_Produtos[Código],TB_Produtos[Preço Unitário])</f>
        <v>39.9</v>
      </c>
      <c r="H10" s="28">
        <f>TB_Vendas[[#This Row],[Unitário]] * TB_Vendas[[#This Row],[Qtd]]</f>
        <v>79.8</v>
      </c>
      <c r="I10" s="1" t="s">
        <v>83</v>
      </c>
    </row>
    <row r="11" spans="1:9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54">
        <f>_xlfn.XLOOKUP(TB_Vendas[[#This Row],[Código]],TB_Produtos[Código],TB_Produtos[Preço Unitário])</f>
        <v>42.5</v>
      </c>
      <c r="H11" s="28">
        <f>TB_Vendas[[#This Row],[Unitário]] * TB_Vendas[[#This Row],[Qtd]]</f>
        <v>85</v>
      </c>
      <c r="I11" s="1" t="s">
        <v>83</v>
      </c>
    </row>
    <row r="12" spans="1:9" x14ac:dyDescent="0.25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54">
        <f>_xlfn.XLOOKUP(TB_Vendas[[#This Row],[Código]],TB_Produtos[Código],TB_Produtos[Preço Unitário])</f>
        <v>91.4</v>
      </c>
      <c r="H12" s="28">
        <f>TB_Vendas[[#This Row],[Unitário]] * TB_Vendas[[#This Row],[Qtd]]</f>
        <v>91.4</v>
      </c>
      <c r="I12" s="1" t="s">
        <v>86</v>
      </c>
    </row>
    <row r="13" spans="1:9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54">
        <f>_xlfn.XLOOKUP(TB_Vendas[[#This Row],[Código]],TB_Produtos[Código],TB_Produtos[Preço Unitário])</f>
        <v>146</v>
      </c>
      <c r="H13" s="28">
        <f>TB_Vendas[[#This Row],[Unitário]] * TB_Vendas[[#This Row],[Qtd]]</f>
        <v>146</v>
      </c>
      <c r="I13" s="1" t="s">
        <v>84</v>
      </c>
    </row>
    <row r="14" spans="1:9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54">
        <f>_xlfn.XLOOKUP(TB_Vendas[[#This Row],[Código]],TB_Produtos[Código],TB_Produtos[Preço Unitário])</f>
        <v>259.89999999999998</v>
      </c>
      <c r="H14" s="28">
        <f>TB_Vendas[[#This Row],[Unitário]] * TB_Vendas[[#This Row],[Qtd]]</f>
        <v>259.89999999999998</v>
      </c>
      <c r="I14" s="1" t="s">
        <v>86</v>
      </c>
    </row>
    <row r="15" spans="1:9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54">
        <f>_xlfn.XLOOKUP(TB_Vendas[[#This Row],[Código]],TB_Produtos[Código],TB_Produtos[Preço Unitário])</f>
        <v>299.89999999999998</v>
      </c>
      <c r="H15" s="28">
        <f>TB_Vendas[[#This Row],[Unitário]] * TB_Vendas[[#This Row],[Qtd]]</f>
        <v>599.79999999999995</v>
      </c>
      <c r="I15" s="1" t="s">
        <v>84</v>
      </c>
    </row>
    <row r="16" spans="1:9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54">
        <f>_xlfn.XLOOKUP(TB_Vendas[[#This Row],[Código]],TB_Produtos[Código],TB_Produtos[Preço Unitário])</f>
        <v>249.9</v>
      </c>
      <c r="H16" s="28">
        <f>TB_Vendas[[#This Row],[Unitário]] * TB_Vendas[[#This Row],[Qtd]]</f>
        <v>249.9</v>
      </c>
      <c r="I16" s="1" t="s">
        <v>83</v>
      </c>
    </row>
    <row r="17" spans="1:9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54">
        <f>_xlfn.XLOOKUP(TB_Vendas[[#This Row],[Código]],TB_Produtos[Código],TB_Produtos[Preço Unitário])</f>
        <v>93.5</v>
      </c>
      <c r="H17" s="28">
        <f>TB_Vendas[[#This Row],[Unitário]] * TB_Vendas[[#This Row],[Qtd]]</f>
        <v>187</v>
      </c>
      <c r="I17" s="1" t="s">
        <v>86</v>
      </c>
    </row>
    <row r="18" spans="1:9" x14ac:dyDescent="0.25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54">
        <f>_xlfn.XLOOKUP(TB_Vendas[[#This Row],[Código]],TB_Produtos[Código],TB_Produtos[Preço Unitário])</f>
        <v>259.89999999999998</v>
      </c>
      <c r="H18" s="28">
        <f>TB_Vendas[[#This Row],[Unitário]] * TB_Vendas[[#This Row],[Qtd]]</f>
        <v>1039.5999999999999</v>
      </c>
      <c r="I18" s="1" t="s">
        <v>84</v>
      </c>
    </row>
    <row r="19" spans="1:9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54">
        <f>_xlfn.XLOOKUP(TB_Vendas[[#This Row],[Código]],TB_Produtos[Código],TB_Produtos[Preço Unitário])</f>
        <v>39.9</v>
      </c>
      <c r="H19" s="28">
        <f>TB_Vendas[[#This Row],[Unitário]] * TB_Vendas[[#This Row],[Qtd]]</f>
        <v>119.69999999999999</v>
      </c>
      <c r="I19" s="1" t="s">
        <v>84</v>
      </c>
    </row>
    <row r="20" spans="1:9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54">
        <f>_xlfn.XLOOKUP(TB_Vendas[[#This Row],[Código]],TB_Produtos[Código],TB_Produtos[Preço Unitário])</f>
        <v>69.900000000000006</v>
      </c>
      <c r="H20" s="28">
        <f>TB_Vendas[[#This Row],[Unitário]] * TB_Vendas[[#This Row],[Qtd]]</f>
        <v>139.80000000000001</v>
      </c>
      <c r="I20" s="1" t="s">
        <v>83</v>
      </c>
    </row>
    <row r="21" spans="1:9" x14ac:dyDescent="0.25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54">
        <f>_xlfn.XLOOKUP(TB_Vendas[[#This Row],[Código]],TB_Produtos[Código],TB_Produtos[Preço Unitário])</f>
        <v>29.9</v>
      </c>
      <c r="H21" s="28">
        <f>TB_Vendas[[#This Row],[Unitário]] * TB_Vendas[[#This Row],[Qtd]]</f>
        <v>89.699999999999989</v>
      </c>
      <c r="I21" s="1" t="s">
        <v>86</v>
      </c>
    </row>
    <row r="22" spans="1:9" x14ac:dyDescent="0.25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54">
        <f>_xlfn.XLOOKUP(TB_Vendas[[#This Row],[Código]],TB_Produtos[Código],TB_Produtos[Preço Unitário])</f>
        <v>249.9</v>
      </c>
      <c r="H22" s="28">
        <f>TB_Vendas[[#This Row],[Unitário]] * TB_Vendas[[#This Row],[Qtd]]</f>
        <v>249.9</v>
      </c>
      <c r="I22" s="1" t="s">
        <v>83</v>
      </c>
    </row>
    <row r="23" spans="1:9" x14ac:dyDescent="0.25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54">
        <f>_xlfn.XLOOKUP(TB_Vendas[[#This Row],[Código]],TB_Produtos[Código],TB_Produtos[Preço Unitário])</f>
        <v>259.89999999999998</v>
      </c>
      <c r="H23" s="28">
        <f>TB_Vendas[[#This Row],[Unitário]] * TB_Vendas[[#This Row],[Qtd]]</f>
        <v>1039.5999999999999</v>
      </c>
      <c r="I23" s="1" t="s">
        <v>83</v>
      </c>
    </row>
    <row r="24" spans="1:9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54">
        <f>_xlfn.XLOOKUP(TB_Vendas[[#This Row],[Código]],TB_Produtos[Código],TB_Produtos[Preço Unitário])</f>
        <v>48.9</v>
      </c>
      <c r="H24" s="28">
        <f>TB_Vendas[[#This Row],[Unitário]] * TB_Vendas[[#This Row],[Qtd]]</f>
        <v>97.8</v>
      </c>
      <c r="I24" s="1" t="s">
        <v>86</v>
      </c>
    </row>
    <row r="25" spans="1:9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54">
        <f>_xlfn.XLOOKUP(TB_Vendas[[#This Row],[Código]],TB_Produtos[Código],TB_Produtos[Preço Unitário])</f>
        <v>39.9</v>
      </c>
      <c r="H25" s="28">
        <f>TB_Vendas[[#This Row],[Unitário]] * TB_Vendas[[#This Row],[Qtd]]</f>
        <v>119.69999999999999</v>
      </c>
      <c r="I25" s="1" t="s">
        <v>83</v>
      </c>
    </row>
    <row r="26" spans="1:9" x14ac:dyDescent="0.25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54">
        <f>_xlfn.XLOOKUP(TB_Vendas[[#This Row],[Código]],TB_Produtos[Código],TB_Produtos[Preço Unitário])</f>
        <v>259.89999999999998</v>
      </c>
      <c r="H26" s="28">
        <f>TB_Vendas[[#This Row],[Unitário]] * TB_Vendas[[#This Row],[Qtd]]</f>
        <v>519.79999999999995</v>
      </c>
      <c r="I26" s="1" t="s">
        <v>86</v>
      </c>
    </row>
    <row r="27" spans="1:9" x14ac:dyDescent="0.25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54">
        <f>_xlfn.XLOOKUP(TB_Vendas[[#This Row],[Código]],TB_Produtos[Código],TB_Produtos[Preço Unitário])</f>
        <v>249.9</v>
      </c>
      <c r="H27" s="28">
        <f>TB_Vendas[[#This Row],[Unitário]] * TB_Vendas[[#This Row],[Qtd]]</f>
        <v>249.9</v>
      </c>
      <c r="I27" s="1" t="s">
        <v>86</v>
      </c>
    </row>
    <row r="28" spans="1:9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54">
        <f>_xlfn.XLOOKUP(TB_Vendas[[#This Row],[Código]],TB_Produtos[Código],TB_Produtos[Preço Unitário])</f>
        <v>70.900000000000006</v>
      </c>
      <c r="H28" s="28">
        <f>TB_Vendas[[#This Row],[Unitário]] * TB_Vendas[[#This Row],[Qtd]]</f>
        <v>354.5</v>
      </c>
      <c r="I28" s="1" t="s">
        <v>86</v>
      </c>
    </row>
    <row r="29" spans="1:9" x14ac:dyDescent="0.25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54">
        <f>_xlfn.XLOOKUP(TB_Vendas[[#This Row],[Código]],TB_Produtos[Código],TB_Produtos[Preço Unitário])</f>
        <v>255</v>
      </c>
      <c r="H29" s="28">
        <f>TB_Vendas[[#This Row],[Unitário]] * TB_Vendas[[#This Row],[Qtd]]</f>
        <v>510</v>
      </c>
      <c r="I29" s="1" t="s">
        <v>84</v>
      </c>
    </row>
    <row r="30" spans="1:9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54">
        <f>_xlfn.XLOOKUP(TB_Vendas[[#This Row],[Código]],TB_Produtos[Código],TB_Produtos[Preço Unitário])</f>
        <v>70.900000000000006</v>
      </c>
      <c r="H30" s="28">
        <f>TB_Vendas[[#This Row],[Unitário]] * TB_Vendas[[#This Row],[Qtd]]</f>
        <v>212.70000000000002</v>
      </c>
      <c r="I30" s="1" t="s">
        <v>83</v>
      </c>
    </row>
    <row r="31" spans="1:9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54">
        <f>_xlfn.XLOOKUP(TB_Vendas[[#This Row],[Código]],TB_Produtos[Código],TB_Produtos[Preço Unitário])</f>
        <v>300</v>
      </c>
      <c r="H31" s="28">
        <f>TB_Vendas[[#This Row],[Unitário]] * TB_Vendas[[#This Row],[Qtd]]</f>
        <v>300</v>
      </c>
      <c r="I31" s="1" t="s">
        <v>86</v>
      </c>
    </row>
    <row r="32" spans="1:9" x14ac:dyDescent="0.25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54">
        <f>_xlfn.XLOOKUP(TB_Vendas[[#This Row],[Código]],TB_Produtos[Código],TB_Produtos[Preço Unitário])</f>
        <v>249.9</v>
      </c>
      <c r="H32" s="28">
        <f>TB_Vendas[[#This Row],[Unitário]] * TB_Vendas[[#This Row],[Qtd]]</f>
        <v>999.6</v>
      </c>
      <c r="I32" s="1" t="s">
        <v>86</v>
      </c>
    </row>
    <row r="33" spans="1:9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54">
        <f>_xlfn.XLOOKUP(TB_Vendas[[#This Row],[Código]],TB_Produtos[Código],TB_Produtos[Preço Unitário])</f>
        <v>142.9</v>
      </c>
      <c r="H33" s="28">
        <f>TB_Vendas[[#This Row],[Unitário]] * TB_Vendas[[#This Row],[Qtd]]</f>
        <v>428.70000000000005</v>
      </c>
      <c r="I33" s="1" t="s">
        <v>83</v>
      </c>
    </row>
    <row r="34" spans="1:9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54">
        <f>_xlfn.XLOOKUP(TB_Vendas[[#This Row],[Código]],TB_Produtos[Código],TB_Produtos[Preço Unitário])</f>
        <v>65.900000000000006</v>
      </c>
      <c r="H34" s="28">
        <f>TB_Vendas[[#This Row],[Unitário]] * TB_Vendas[[#This Row],[Qtd]]</f>
        <v>131.80000000000001</v>
      </c>
      <c r="I34" s="1" t="s">
        <v>84</v>
      </c>
    </row>
    <row r="35" spans="1:9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54">
        <f>_xlfn.XLOOKUP(TB_Vendas[[#This Row],[Código]],TB_Produtos[Código],TB_Produtos[Preço Unitário])</f>
        <v>92.9</v>
      </c>
      <c r="H35" s="28">
        <f>TB_Vendas[[#This Row],[Unitário]] * TB_Vendas[[#This Row],[Qtd]]</f>
        <v>92.9</v>
      </c>
      <c r="I35" s="1" t="s">
        <v>86</v>
      </c>
    </row>
    <row r="36" spans="1:9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54">
        <f>_xlfn.XLOOKUP(TB_Vendas[[#This Row],[Código]],TB_Produtos[Código],TB_Produtos[Preço Unitário])</f>
        <v>39.9</v>
      </c>
      <c r="H36" s="28">
        <f>TB_Vendas[[#This Row],[Unitário]] * TB_Vendas[[#This Row],[Qtd]]</f>
        <v>119.69999999999999</v>
      </c>
      <c r="I36" s="1" t="s">
        <v>86</v>
      </c>
    </row>
    <row r="37" spans="1:9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54">
        <f>_xlfn.XLOOKUP(TB_Vendas[[#This Row],[Código]],TB_Produtos[Código],TB_Produtos[Preço Unitário])</f>
        <v>302.89999999999998</v>
      </c>
      <c r="H37" s="28">
        <f>TB_Vendas[[#This Row],[Unitário]] * TB_Vendas[[#This Row],[Qtd]]</f>
        <v>1211.5999999999999</v>
      </c>
      <c r="I37" s="1" t="s">
        <v>83</v>
      </c>
    </row>
    <row r="38" spans="1:9" x14ac:dyDescent="0.25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54">
        <f>_xlfn.XLOOKUP(TB_Vendas[[#This Row],[Código]],TB_Produtos[Código],TB_Produtos[Preço Unitário])</f>
        <v>69.900000000000006</v>
      </c>
      <c r="H38" s="28">
        <f>TB_Vendas[[#This Row],[Unitário]] * TB_Vendas[[#This Row],[Qtd]]</f>
        <v>139.80000000000001</v>
      </c>
      <c r="I38" s="1" t="s">
        <v>83</v>
      </c>
    </row>
    <row r="39" spans="1:9" x14ac:dyDescent="0.25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54">
        <f>_xlfn.XLOOKUP(TB_Vendas[[#This Row],[Código]],TB_Produtos[Código],TB_Produtos[Preço Unitário])</f>
        <v>146</v>
      </c>
      <c r="H39" s="28">
        <f>TB_Vendas[[#This Row],[Unitário]] * TB_Vendas[[#This Row],[Qtd]]</f>
        <v>438</v>
      </c>
      <c r="I39" s="1" t="s">
        <v>86</v>
      </c>
    </row>
    <row r="40" spans="1:9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54">
        <f>_xlfn.XLOOKUP(TB_Vendas[[#This Row],[Código]],TB_Produtos[Código],TB_Produtos[Preço Unitário])</f>
        <v>32.9</v>
      </c>
      <c r="H40" s="28">
        <f>TB_Vendas[[#This Row],[Unitário]] * TB_Vendas[[#This Row],[Qtd]]</f>
        <v>32.9</v>
      </c>
      <c r="I40" s="1" t="s">
        <v>84</v>
      </c>
    </row>
    <row r="41" spans="1:9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54">
        <f>_xlfn.XLOOKUP(TB_Vendas[[#This Row],[Código]],TB_Produtos[Código],TB_Produtos[Preço Unitário])</f>
        <v>39.9</v>
      </c>
      <c r="H41" s="28">
        <f>TB_Vendas[[#This Row],[Unitário]] * TB_Vendas[[#This Row],[Qtd]]</f>
        <v>159.6</v>
      </c>
      <c r="I41" s="1" t="s">
        <v>84</v>
      </c>
    </row>
    <row r="42" spans="1:9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54">
        <f>_xlfn.XLOOKUP(TB_Vendas[[#This Row],[Código]],TB_Produtos[Código],TB_Produtos[Preço Unitário])</f>
        <v>299.89999999999998</v>
      </c>
      <c r="H42" s="28">
        <f>TB_Vendas[[#This Row],[Unitário]] * TB_Vendas[[#This Row],[Qtd]]</f>
        <v>599.79999999999995</v>
      </c>
      <c r="I42" s="1" t="s">
        <v>83</v>
      </c>
    </row>
    <row r="43" spans="1:9" x14ac:dyDescent="0.25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54">
        <f>_xlfn.XLOOKUP(TB_Vendas[[#This Row],[Código]],TB_Produtos[Código],TB_Produtos[Preço Unitário])</f>
        <v>42.5</v>
      </c>
      <c r="H43" s="28">
        <f>TB_Vendas[[#This Row],[Unitário]] * TB_Vendas[[#This Row],[Qtd]]</f>
        <v>127.5</v>
      </c>
      <c r="I43" s="1" t="s">
        <v>83</v>
      </c>
    </row>
    <row r="44" spans="1:9" x14ac:dyDescent="0.25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54">
        <f>_xlfn.XLOOKUP(TB_Vendas[[#This Row],[Código]],TB_Produtos[Código],TB_Produtos[Preço Unitário])</f>
        <v>249.9</v>
      </c>
      <c r="H44" s="28">
        <f>TB_Vendas[[#This Row],[Unitário]] * TB_Vendas[[#This Row],[Qtd]]</f>
        <v>249.9</v>
      </c>
      <c r="I44" s="1" t="s">
        <v>86</v>
      </c>
    </row>
    <row r="45" spans="1:9" x14ac:dyDescent="0.25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54">
        <f>_xlfn.XLOOKUP(TB_Vendas[[#This Row],[Código]],TB_Produtos[Código],TB_Produtos[Preço Unitário])</f>
        <v>249.9</v>
      </c>
      <c r="H45" s="28">
        <f>TB_Vendas[[#This Row],[Unitário]] * TB_Vendas[[#This Row],[Qtd]]</f>
        <v>499.8</v>
      </c>
      <c r="I45" s="1" t="s">
        <v>84</v>
      </c>
    </row>
    <row r="46" spans="1:9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54">
        <f>_xlfn.XLOOKUP(TB_Vendas[[#This Row],[Código]],TB_Produtos[Código],TB_Produtos[Preço Unitário])</f>
        <v>48.9</v>
      </c>
      <c r="H46" s="28">
        <f>TB_Vendas[[#This Row],[Unitário]] * TB_Vendas[[#This Row],[Qtd]]</f>
        <v>146.69999999999999</v>
      </c>
      <c r="I46" s="1" t="s">
        <v>83</v>
      </c>
    </row>
    <row r="47" spans="1:9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54">
        <f>_xlfn.XLOOKUP(TB_Vendas[[#This Row],[Código]],TB_Produtos[Código],TB_Produtos[Preço Unitário])</f>
        <v>49.9</v>
      </c>
      <c r="H47" s="28">
        <f>TB_Vendas[[#This Row],[Unitário]] * TB_Vendas[[#This Row],[Qtd]]</f>
        <v>99.8</v>
      </c>
      <c r="I47" s="1" t="s">
        <v>84</v>
      </c>
    </row>
    <row r="48" spans="1:9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54">
        <f>_xlfn.XLOOKUP(TB_Vendas[[#This Row],[Código]],TB_Produtos[Código],TB_Produtos[Preço Unitário])</f>
        <v>48.9</v>
      </c>
      <c r="H48" s="28">
        <f>TB_Vendas[[#This Row],[Unitário]] * TB_Vendas[[#This Row],[Qtd]]</f>
        <v>195.6</v>
      </c>
      <c r="I48" s="1" t="s">
        <v>86</v>
      </c>
    </row>
    <row r="49" spans="1:9" x14ac:dyDescent="0.25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54">
        <f>_xlfn.XLOOKUP(TB_Vendas[[#This Row],[Código]],TB_Produtos[Código],TB_Produtos[Preço Unitário])</f>
        <v>249.9</v>
      </c>
      <c r="H49" s="28">
        <f>TB_Vendas[[#This Row],[Unitário]] * TB_Vendas[[#This Row],[Qtd]]</f>
        <v>749.7</v>
      </c>
      <c r="I49" s="1" t="s">
        <v>83</v>
      </c>
    </row>
    <row r="50" spans="1:9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54">
        <f>_xlfn.XLOOKUP(TB_Vendas[[#This Row],[Código]],TB_Produtos[Código],TB_Produtos[Preço Unitário])</f>
        <v>300</v>
      </c>
      <c r="H50" s="28">
        <f>TB_Vendas[[#This Row],[Unitário]] * TB_Vendas[[#This Row],[Qtd]]</f>
        <v>600</v>
      </c>
      <c r="I50" s="1" t="s">
        <v>86</v>
      </c>
    </row>
    <row r="51" spans="1:9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54">
        <f>_xlfn.XLOOKUP(TB_Vendas[[#This Row],[Código]],TB_Produtos[Código],TB_Produtos[Preço Unitário])</f>
        <v>49.9</v>
      </c>
      <c r="H51" s="28">
        <f>TB_Vendas[[#This Row],[Unitário]] * TB_Vendas[[#This Row],[Qtd]]</f>
        <v>99.8</v>
      </c>
      <c r="I51" s="1" t="s">
        <v>86</v>
      </c>
    </row>
    <row r="52" spans="1:9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54">
        <f>_xlfn.XLOOKUP(TB_Vendas[[#This Row],[Código]],TB_Produtos[Código],TB_Produtos[Preço Unitário])</f>
        <v>93.5</v>
      </c>
      <c r="H52" s="28">
        <f>TB_Vendas[[#This Row],[Unitário]] * TB_Vendas[[#This Row],[Qtd]]</f>
        <v>187</v>
      </c>
      <c r="I52" s="1" t="s">
        <v>84</v>
      </c>
    </row>
    <row r="53" spans="1:9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54">
        <f>_xlfn.XLOOKUP(TB_Vendas[[#This Row],[Código]],TB_Produtos[Código],TB_Produtos[Preço Unitário])</f>
        <v>145</v>
      </c>
      <c r="H53" s="28">
        <f>TB_Vendas[[#This Row],[Unitário]] * TB_Vendas[[#This Row],[Qtd]]</f>
        <v>145</v>
      </c>
      <c r="I53" s="1" t="s">
        <v>83</v>
      </c>
    </row>
    <row r="54" spans="1:9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54">
        <f>_xlfn.XLOOKUP(TB_Vendas[[#This Row],[Código]],TB_Produtos[Código],TB_Produtos[Preço Unitário])</f>
        <v>302.89999999999998</v>
      </c>
      <c r="H54" s="28">
        <f>TB_Vendas[[#This Row],[Unitário]] * TB_Vendas[[#This Row],[Qtd]]</f>
        <v>302.89999999999998</v>
      </c>
      <c r="I54" s="1" t="s">
        <v>83</v>
      </c>
    </row>
    <row r="55" spans="1:9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54">
        <f>_xlfn.XLOOKUP(TB_Vendas[[#This Row],[Código]],TB_Produtos[Código],TB_Produtos[Preço Unitário])</f>
        <v>69.900000000000006</v>
      </c>
      <c r="H55" s="28">
        <f>TB_Vendas[[#This Row],[Unitário]] * TB_Vendas[[#This Row],[Qtd]]</f>
        <v>209.70000000000002</v>
      </c>
      <c r="I55" s="1" t="s">
        <v>83</v>
      </c>
    </row>
    <row r="56" spans="1:9" x14ac:dyDescent="0.25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54">
        <f>_xlfn.XLOOKUP(TB_Vendas[[#This Row],[Código]],TB_Produtos[Código],TB_Produtos[Preço Unitário])</f>
        <v>42.5</v>
      </c>
      <c r="H56" s="28">
        <f>TB_Vendas[[#This Row],[Unitário]] * TB_Vendas[[#This Row],[Qtd]]</f>
        <v>170</v>
      </c>
      <c r="I56" s="1" t="s">
        <v>86</v>
      </c>
    </row>
    <row r="57" spans="1:9" x14ac:dyDescent="0.25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54">
        <f>_xlfn.XLOOKUP(TB_Vendas[[#This Row],[Código]],TB_Produtos[Código],TB_Produtos[Preço Unitário])</f>
        <v>49.9</v>
      </c>
      <c r="H57" s="28">
        <f>TB_Vendas[[#This Row],[Unitário]] * TB_Vendas[[#This Row],[Qtd]]</f>
        <v>99.8</v>
      </c>
      <c r="I57" s="1" t="s">
        <v>86</v>
      </c>
    </row>
    <row r="58" spans="1:9" x14ac:dyDescent="0.25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54">
        <f>_xlfn.XLOOKUP(TB_Vendas[[#This Row],[Código]],TB_Produtos[Código],TB_Produtos[Preço Unitário])</f>
        <v>69.900000000000006</v>
      </c>
      <c r="H58" s="28">
        <f>TB_Vendas[[#This Row],[Unitário]] * TB_Vendas[[#This Row],[Qtd]]</f>
        <v>69.900000000000006</v>
      </c>
      <c r="I58" s="1" t="s">
        <v>84</v>
      </c>
    </row>
    <row r="59" spans="1:9" x14ac:dyDescent="0.25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54">
        <f>_xlfn.XLOOKUP(TB_Vendas[[#This Row],[Código]],TB_Produtos[Código],TB_Produtos[Preço Unitário])</f>
        <v>89.9</v>
      </c>
      <c r="H59" s="28">
        <f>TB_Vendas[[#This Row],[Unitário]] * TB_Vendas[[#This Row],[Qtd]]</f>
        <v>449.5</v>
      </c>
      <c r="I59" s="1" t="s">
        <v>84</v>
      </c>
    </row>
    <row r="60" spans="1:9" x14ac:dyDescent="0.25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54">
        <f>_xlfn.XLOOKUP(TB_Vendas[[#This Row],[Código]],TB_Produtos[Código],TB_Produtos[Preço Unitário])</f>
        <v>140</v>
      </c>
      <c r="H60" s="28">
        <f>TB_Vendas[[#This Row],[Unitário]] * TB_Vendas[[#This Row],[Qtd]]</f>
        <v>280</v>
      </c>
      <c r="I60" s="1" t="s">
        <v>84</v>
      </c>
    </row>
    <row r="61" spans="1:9" x14ac:dyDescent="0.25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54">
        <f>_xlfn.XLOOKUP(TB_Vendas[[#This Row],[Código]],TB_Produtos[Código],TB_Produtos[Preço Unitário])</f>
        <v>39.9</v>
      </c>
      <c r="H61" s="28">
        <f>TB_Vendas[[#This Row],[Unitário]] * TB_Vendas[[#This Row],[Qtd]]</f>
        <v>119.69999999999999</v>
      </c>
      <c r="I61" s="1" t="s">
        <v>86</v>
      </c>
    </row>
  </sheetData>
  <mergeCells count="1">
    <mergeCell ref="A1:I1"/>
  </mergeCells>
  <conditionalFormatting sqref="F2:G2">
    <cfRule type="cellIs" dxfId="11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5E40-EB67-4C6A-A62C-EAC6EF8E4A61}">
  <dimension ref="A1:L7"/>
  <sheetViews>
    <sheetView zoomScaleNormal="100" workbookViewId="0">
      <selection activeCell="K16" sqref="K16"/>
    </sheetView>
  </sheetViews>
  <sheetFormatPr defaultRowHeight="15" x14ac:dyDescent="0.25"/>
  <cols>
    <col min="1" max="2" width="20.7109375" customWidth="1"/>
    <col min="3" max="3" width="3.7109375" customWidth="1"/>
    <col min="4" max="4" width="9.42578125" bestFit="1" customWidth="1"/>
    <col min="5" max="5" width="6.28515625" bestFit="1" customWidth="1"/>
    <col min="6" max="6" width="12.140625" bestFit="1" customWidth="1"/>
    <col min="8" max="8" width="3.7109375" customWidth="1"/>
    <col min="9" max="9" width="13.7109375" bestFit="1" customWidth="1"/>
    <col min="10" max="10" width="14.85546875" bestFit="1" customWidth="1"/>
    <col min="11" max="11" width="14.28515625" bestFit="1" customWidth="1"/>
    <col min="12" max="12" width="16" bestFit="1" customWidth="1"/>
  </cols>
  <sheetData>
    <row r="1" spans="1:12" ht="18.75" x14ac:dyDescent="0.25">
      <c r="A1" s="39" t="s">
        <v>10</v>
      </c>
      <c r="B1" s="41" t="s">
        <v>17</v>
      </c>
      <c r="D1" s="39" t="s">
        <v>96</v>
      </c>
      <c r="E1" s="40" t="s">
        <v>42</v>
      </c>
      <c r="F1" s="40" t="s">
        <v>17</v>
      </c>
      <c r="G1" s="41" t="s">
        <v>16</v>
      </c>
      <c r="I1" s="39" t="s">
        <v>106</v>
      </c>
      <c r="J1" s="40" t="s">
        <v>104</v>
      </c>
      <c r="K1" s="40" t="s">
        <v>103</v>
      </c>
      <c r="L1" s="41" t="s">
        <v>107</v>
      </c>
    </row>
    <row r="2" spans="1:12" x14ac:dyDescent="0.25">
      <c r="A2" s="48" t="s">
        <v>13</v>
      </c>
      <c r="B2" s="35">
        <f>SUMIF(TB_Vendas[Categoria],A2, TB_Vendas[Total])</f>
        <v>2613.4</v>
      </c>
      <c r="D2" s="42">
        <v>1</v>
      </c>
      <c r="E2" s="37" t="s">
        <v>97</v>
      </c>
      <c r="F2" s="38">
        <f>SUMIF(TB_Vendas[Mês], D2, TB_Vendas[Total])</f>
        <v>2241.4</v>
      </c>
      <c r="G2" s="43">
        <f>SUMIF(TB_Vendas[Mês], D2, TB_Vendas[Qtd])</f>
        <v>14</v>
      </c>
      <c r="I2" s="48" t="s">
        <v>84</v>
      </c>
      <c r="J2" s="50">
        <f>L2/SUM($L$2:$L$4)</f>
        <v>0.28612987247285399</v>
      </c>
      <c r="K2" s="51">
        <f xml:space="preserve"> 1 - J2</f>
        <v>0.71387012752714596</v>
      </c>
      <c r="L2" s="35">
        <f>SUMIF(TB_Vendas[Vendedor], I2, TB_Vendas[Total])</f>
        <v>5075.2</v>
      </c>
    </row>
    <row r="3" spans="1:12" x14ac:dyDescent="0.25">
      <c r="A3" s="48" t="s">
        <v>82</v>
      </c>
      <c r="B3" s="35">
        <f>SUMIF(TB_Vendas[Categoria],A3, TB_Vendas[Total])</f>
        <v>5697.9</v>
      </c>
      <c r="D3" s="42">
        <v>2</v>
      </c>
      <c r="E3" s="37" t="s">
        <v>98</v>
      </c>
      <c r="F3" s="38">
        <f>SUMIF(TB_Vendas[Mês], D3, TB_Vendas[Total])</f>
        <v>2595.6999999999998</v>
      </c>
      <c r="G3" s="43">
        <f>SUMIF(TB_Vendas[Mês], D3, TB_Vendas[Qtd])</f>
        <v>15</v>
      </c>
      <c r="I3" s="48" t="s">
        <v>86</v>
      </c>
      <c r="J3" s="50">
        <f>L3/SUM($L$2:$L$4)</f>
        <v>0.33159876870341765</v>
      </c>
      <c r="K3" s="51">
        <f xml:space="preserve"> 1 - J3</f>
        <v>0.66840123129658235</v>
      </c>
      <c r="L3" s="35">
        <f>SUMIF(TB_Vendas[Vendedor], I3, TB_Vendas[Total])</f>
        <v>5881.7</v>
      </c>
    </row>
    <row r="4" spans="1:12" ht="15.75" thickBot="1" x14ac:dyDescent="0.3">
      <c r="A4" s="49" t="s">
        <v>12</v>
      </c>
      <c r="B4" s="36">
        <f>SUMIF(TB_Vendas[Categoria],A4, TB_Vendas[Total])</f>
        <v>9426.1000000000022</v>
      </c>
      <c r="D4" s="42">
        <v>3</v>
      </c>
      <c r="E4" s="37" t="s">
        <v>99</v>
      </c>
      <c r="F4" s="38">
        <f>SUMIF(TB_Vendas[Mês], D4, TB_Vendas[Total])</f>
        <v>3443.6</v>
      </c>
      <c r="G4" s="43">
        <f>SUMIF(TB_Vendas[Mês], D4, TB_Vendas[Qtd])</f>
        <v>26</v>
      </c>
      <c r="I4" s="49" t="s">
        <v>83</v>
      </c>
      <c r="J4" s="52">
        <f>L4/SUM($L$2:$L$4)</f>
        <v>0.38227135882372837</v>
      </c>
      <c r="K4" s="53">
        <f xml:space="preserve"> 1 - J4</f>
        <v>0.61772864117627169</v>
      </c>
      <c r="L4" s="36">
        <f>SUMIF(TB_Vendas[Vendedor], I4, TB_Vendas[Total])</f>
        <v>6780.4999999999991</v>
      </c>
    </row>
    <row r="5" spans="1:12" x14ac:dyDescent="0.25">
      <c r="D5" s="42">
        <v>4</v>
      </c>
      <c r="E5" s="37" t="s">
        <v>100</v>
      </c>
      <c r="F5" s="38">
        <f>SUMIF(TB_Vendas[Mês], D5, TB_Vendas[Total])</f>
        <v>4054.6</v>
      </c>
      <c r="G5" s="43">
        <f>SUMIF(TB_Vendas[Mês], D5, TB_Vendas[Qtd])</f>
        <v>28</v>
      </c>
    </row>
    <row r="6" spans="1:12" x14ac:dyDescent="0.25">
      <c r="D6" s="42">
        <v>5</v>
      </c>
      <c r="E6" s="37" t="s">
        <v>101</v>
      </c>
      <c r="F6" s="38">
        <f>SUMIF(TB_Vendas[Mês], D6, TB_Vendas[Total])</f>
        <v>1919.1</v>
      </c>
      <c r="G6" s="43">
        <f>SUMIF(TB_Vendas[Mês], D6, TB_Vendas[Qtd])</f>
        <v>17</v>
      </c>
    </row>
    <row r="7" spans="1:12" ht="15.75" thickBot="1" x14ac:dyDescent="0.3">
      <c r="D7" s="44">
        <v>6</v>
      </c>
      <c r="E7" s="45" t="s">
        <v>102</v>
      </c>
      <c r="F7" s="46">
        <f>SUMIF(TB_Vendas[Mês], D7, TB_Vendas[Total])</f>
        <v>3483</v>
      </c>
      <c r="G7" s="47">
        <f>SUMIF(TB_Vendas[Mês], D7, TB_Vendas[Qtd])</f>
        <v>31</v>
      </c>
    </row>
  </sheetData>
  <sortState xmlns:xlrd2="http://schemas.microsoft.com/office/spreadsheetml/2017/richdata2" ref="I2:L4">
    <sortCondition ref="J2:J4"/>
  </sortState>
  <phoneticPr fontId="1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BAA6-4C04-4010-981E-21F5098D6096}">
  <dimension ref="A1:CA58"/>
  <sheetViews>
    <sheetView showGridLines="0" showRowColHeaders="0" tabSelected="1" workbookViewId="0">
      <selection activeCell="CL19" sqref="CL19"/>
    </sheetView>
  </sheetViews>
  <sheetFormatPr defaultColWidth="2" defaultRowHeight="9" customHeight="1" x14ac:dyDescent="0.25"/>
  <cols>
    <col min="1" max="16384" width="2" style="33"/>
  </cols>
  <sheetData>
    <row r="1" spans="1:79" ht="9" customHeight="1" thickBot="1" x14ac:dyDescent="0.3"/>
    <row r="2" spans="1:79" ht="9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V2" s="65" t="s">
        <v>90</v>
      </c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80"/>
      <c r="AP2" s="65" t="s">
        <v>91</v>
      </c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80"/>
      <c r="BJ2" s="65" t="s">
        <v>92</v>
      </c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80"/>
    </row>
    <row r="3" spans="1:79" ht="9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V3" s="67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81"/>
      <c r="AP3" s="67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81"/>
      <c r="BJ3" s="67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81"/>
    </row>
    <row r="4" spans="1:79" ht="9" customHeight="1" thickBo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V4" s="69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82"/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82"/>
      <c r="BJ4" s="69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82"/>
    </row>
    <row r="5" spans="1:79" ht="9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92">
        <f>COUNTA(TB_Produtos[Código])</f>
        <v>39</v>
      </c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4"/>
      <c r="AP5" s="92">
        <f>SUM(TB_Vendas[Qtd])</f>
        <v>131</v>
      </c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4"/>
      <c r="BJ5" s="83">
        <f>SUM(TB_Vendas[Total])</f>
        <v>17737.399999999998</v>
      </c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5"/>
    </row>
    <row r="6" spans="1:79" ht="9" customHeight="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V6" s="95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/>
      <c r="AP6" s="95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7"/>
      <c r="BJ6" s="86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8"/>
    </row>
    <row r="7" spans="1:79" ht="9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V7" s="95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7"/>
      <c r="AP7" s="95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7"/>
      <c r="BJ7" s="86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8"/>
    </row>
    <row r="8" spans="1:79" ht="9" customHeight="1" thickBo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V8" s="98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0"/>
      <c r="AP8" s="98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100"/>
      <c r="BJ8" s="89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1"/>
    </row>
    <row r="9" spans="1:79" ht="9" customHeight="1" thickBot="1" x14ac:dyDescent="0.3"/>
    <row r="10" spans="1:79" ht="9" customHeight="1" x14ac:dyDescent="0.25">
      <c r="D10" s="65" t="s">
        <v>93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</row>
    <row r="11" spans="1:79" ht="9" customHeight="1" x14ac:dyDescent="0.25">
      <c r="D11" s="67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</row>
    <row r="12" spans="1:79" ht="9" customHeight="1" thickBot="1" x14ac:dyDescent="0.3">
      <c r="D12" s="6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</row>
    <row r="13" spans="1:79" ht="9" customHeight="1" x14ac:dyDescent="0.25"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3"/>
    </row>
    <row r="14" spans="1:79" ht="9" customHeight="1" x14ac:dyDescent="0.25"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6"/>
    </row>
    <row r="15" spans="1:79" ht="9" customHeight="1" x14ac:dyDescent="0.25"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6"/>
    </row>
    <row r="16" spans="1:79" ht="9" customHeight="1" x14ac:dyDescent="0.25"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6"/>
    </row>
    <row r="17" spans="4:79" ht="9" customHeight="1" x14ac:dyDescent="0.25"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6"/>
    </row>
    <row r="18" spans="4:79" ht="9" customHeight="1" x14ac:dyDescent="0.25"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6"/>
    </row>
    <row r="19" spans="4:79" ht="9" customHeight="1" x14ac:dyDescent="0.25"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6"/>
    </row>
    <row r="20" spans="4:79" ht="9" customHeight="1" x14ac:dyDescent="0.25"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6"/>
    </row>
    <row r="21" spans="4:79" ht="9" customHeight="1" x14ac:dyDescent="0.25"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6"/>
    </row>
    <row r="22" spans="4:79" ht="9" customHeight="1" x14ac:dyDescent="0.25"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6"/>
    </row>
    <row r="23" spans="4:79" ht="9" customHeight="1" x14ac:dyDescent="0.25"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6"/>
    </row>
    <row r="24" spans="4:79" ht="9" customHeight="1" x14ac:dyDescent="0.25"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6"/>
    </row>
    <row r="25" spans="4:79" ht="9" customHeight="1" x14ac:dyDescent="0.25"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6"/>
    </row>
    <row r="26" spans="4:79" ht="9" customHeight="1" x14ac:dyDescent="0.25"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6"/>
    </row>
    <row r="27" spans="4:79" ht="9" customHeight="1" x14ac:dyDescent="0.25"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6"/>
    </row>
    <row r="28" spans="4:79" ht="9" customHeight="1" x14ac:dyDescent="0.25"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6"/>
    </row>
    <row r="29" spans="4:79" ht="9" customHeight="1" x14ac:dyDescent="0.25"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6"/>
    </row>
    <row r="30" spans="4:79" ht="9" customHeight="1" x14ac:dyDescent="0.25"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6"/>
    </row>
    <row r="31" spans="4:79" ht="9" customHeight="1" x14ac:dyDescent="0.25"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6"/>
    </row>
    <row r="32" spans="4:79" ht="9" customHeight="1" x14ac:dyDescent="0.25"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6"/>
    </row>
    <row r="33" spans="4:79" ht="9" customHeight="1" thickBot="1" x14ac:dyDescent="0.3">
      <c r="D33" s="77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9"/>
    </row>
    <row r="35" spans="4:79" ht="9" customHeight="1" thickBot="1" x14ac:dyDescent="0.3"/>
    <row r="36" spans="4:79" ht="9" customHeight="1" x14ac:dyDescent="0.25">
      <c r="D36" s="65" t="s">
        <v>95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Q36" s="65" t="s">
        <v>94</v>
      </c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</row>
    <row r="37" spans="4:79" ht="9" customHeight="1" x14ac:dyDescent="0.25">
      <c r="D37" s="67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Q37" s="67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</row>
    <row r="38" spans="4:79" ht="9" customHeight="1" thickBot="1" x14ac:dyDescent="0.3"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Q38" s="69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</row>
    <row r="39" spans="4:79" ht="9" customHeight="1" x14ac:dyDescent="0.25"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8"/>
      <c r="AQ39" s="56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8"/>
    </row>
    <row r="40" spans="4:79" ht="9" customHeight="1" x14ac:dyDescent="0.25"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1"/>
      <c r="AQ40" s="59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1"/>
    </row>
    <row r="41" spans="4:79" ht="9" customHeight="1" x14ac:dyDescent="0.25">
      <c r="D41" s="5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1"/>
      <c r="AQ41" s="59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1"/>
    </row>
    <row r="42" spans="4:79" ht="9" customHeight="1" x14ac:dyDescent="0.25">
      <c r="D42" s="5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1"/>
      <c r="AQ42" s="59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1"/>
    </row>
    <row r="43" spans="4:79" ht="9" customHeight="1" x14ac:dyDescent="0.25"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1"/>
      <c r="AQ43" s="59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1"/>
    </row>
    <row r="44" spans="4:79" ht="9" customHeight="1" x14ac:dyDescent="0.25"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1"/>
      <c r="AQ44" s="59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1"/>
    </row>
    <row r="45" spans="4:79" ht="9" customHeight="1" x14ac:dyDescent="0.25"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1"/>
      <c r="AQ45" s="59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1"/>
    </row>
    <row r="46" spans="4:79" ht="9" customHeight="1" x14ac:dyDescent="0.25"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1"/>
      <c r="AQ46" s="59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1"/>
    </row>
    <row r="47" spans="4:79" ht="9" customHeight="1" x14ac:dyDescent="0.25"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1"/>
      <c r="AQ47" s="59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1"/>
    </row>
    <row r="48" spans="4:79" ht="9" customHeight="1" x14ac:dyDescent="0.25"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1"/>
      <c r="AQ48" s="59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1"/>
    </row>
    <row r="49" spans="4:79" ht="9" customHeight="1" x14ac:dyDescent="0.25"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1"/>
      <c r="AQ49" s="59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1"/>
    </row>
    <row r="50" spans="4:79" ht="9" customHeight="1" x14ac:dyDescent="0.25"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1"/>
      <c r="AQ50" s="59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1"/>
    </row>
    <row r="51" spans="4:79" ht="9" customHeight="1" x14ac:dyDescent="0.25"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1"/>
      <c r="AQ51" s="59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1"/>
    </row>
    <row r="52" spans="4:79" ht="9" customHeight="1" x14ac:dyDescent="0.25"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1"/>
      <c r="AQ52" s="59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1"/>
    </row>
    <row r="53" spans="4:79" ht="9" customHeight="1" x14ac:dyDescent="0.25"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1"/>
      <c r="AQ53" s="59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1"/>
    </row>
    <row r="54" spans="4:79" ht="9" customHeight="1" x14ac:dyDescent="0.25"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1"/>
      <c r="AQ54" s="59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1"/>
    </row>
    <row r="55" spans="4:79" ht="9" customHeight="1" x14ac:dyDescent="0.25">
      <c r="D55" s="5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1"/>
      <c r="AQ55" s="59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1"/>
    </row>
    <row r="56" spans="4:79" ht="9" customHeight="1" x14ac:dyDescent="0.25"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1"/>
      <c r="AQ56" s="59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1"/>
    </row>
    <row r="57" spans="4:79" ht="9" customHeight="1" x14ac:dyDescent="0.25"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1"/>
      <c r="AQ57" s="59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1"/>
    </row>
    <row r="58" spans="4:79" ht="9" customHeight="1" thickBot="1" x14ac:dyDescent="0.3">
      <c r="D58" s="62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4"/>
      <c r="AQ58" s="62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4"/>
    </row>
  </sheetData>
  <mergeCells count="12">
    <mergeCell ref="BJ2:CA4"/>
    <mergeCell ref="BJ5:CA8"/>
    <mergeCell ref="D10:CA12"/>
    <mergeCell ref="V2:AM4"/>
    <mergeCell ref="V5:AM8"/>
    <mergeCell ref="AP2:BG4"/>
    <mergeCell ref="AP5:BG8"/>
    <mergeCell ref="AQ39:CA58"/>
    <mergeCell ref="D36:AN38"/>
    <mergeCell ref="D39:AN58"/>
    <mergeCell ref="AQ36:CA38"/>
    <mergeCell ref="D13:CA3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101" t="s">
        <v>36</v>
      </c>
      <c r="B1" s="101"/>
      <c r="C1" s="101"/>
      <c r="D1" s="101"/>
      <c r="E1" s="101"/>
      <c r="F1" s="101"/>
      <c r="G1" s="101"/>
      <c r="H1" s="101"/>
    </row>
    <row r="2" spans="1:8" ht="33.75" customHeight="1" thickBot="1" x14ac:dyDescent="0.3">
      <c r="B2" s="102" t="s">
        <v>39</v>
      </c>
      <c r="C2" s="103"/>
      <c r="D2" s="104"/>
      <c r="F2" s="102" t="s">
        <v>22</v>
      </c>
      <c r="G2" s="103"/>
      <c r="H2" s="104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Vendas</vt:lpstr>
      <vt:lpstr>Dados para Gráfico</vt:lpstr>
      <vt:lpstr>Dashboard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Pedro Henricky</cp:lastModifiedBy>
  <cp:lastPrinted>2023-06-07T14:57:58Z</cp:lastPrinted>
  <dcterms:created xsi:type="dcterms:W3CDTF">2023-06-02T17:54:12Z</dcterms:created>
  <dcterms:modified xsi:type="dcterms:W3CDTF">2025-03-11T14:58:11Z</dcterms:modified>
</cp:coreProperties>
</file>