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Python\6 Sigma\"/>
    </mc:Choice>
  </mc:AlternateContent>
  <xr:revisionPtr revIDLastSave="0" documentId="8_{8DF330E1-7708-4F71-814B-1872FA8AEA73}" xr6:coauthVersionLast="47" xr6:coauthVersionMax="47" xr10:uidLastSave="{00000000-0000-0000-0000-000000000000}"/>
  <bookViews>
    <workbookView xWindow="-98" yWindow="-98" windowWidth="20715" windowHeight="13276" xr2:uid="{7A052A5B-6723-41C6-9486-04A216423E94}"/>
  </bookViews>
  <sheets>
    <sheet name="pchart" sheetId="5" r:id="rId1"/>
    <sheet name="npchart " sheetId="3" r:id="rId2"/>
    <sheet name="cchart" sheetId="2" r:id="rId3"/>
    <sheet name="uchart" sheetId="1" r:id="rId4"/>
    <sheet name="xbarR" sheetId="7" r:id="rId5"/>
    <sheet name="xbarS" sheetId="8" r:id="rId6"/>
    <sheet name="ImR" sheetId="10" r:id="rId7"/>
    <sheet name="constants table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" l="1"/>
  <c r="P5" i="5"/>
  <c r="G17" i="8" l="1"/>
  <c r="H17" i="8"/>
  <c r="I17" i="8"/>
  <c r="J17" i="8"/>
  <c r="K17" i="8"/>
  <c r="L17" i="8"/>
  <c r="M17" i="8"/>
  <c r="N17" i="8"/>
  <c r="O17" i="8"/>
  <c r="F17" i="8"/>
  <c r="G15" i="8"/>
  <c r="H15" i="8"/>
  <c r="I15" i="8"/>
  <c r="J15" i="8"/>
  <c r="K15" i="8"/>
  <c r="L15" i="8"/>
  <c r="M15" i="8"/>
  <c r="N15" i="8"/>
  <c r="O15" i="8"/>
  <c r="F15" i="8"/>
  <c r="F6" i="10"/>
  <c r="G6" i="10"/>
  <c r="H6" i="10"/>
  <c r="I6" i="10"/>
  <c r="J6" i="10"/>
  <c r="K6" i="10"/>
  <c r="L6" i="10"/>
  <c r="M6" i="10"/>
  <c r="N6" i="10"/>
  <c r="O6" i="10"/>
  <c r="E6" i="10"/>
  <c r="O5" i="10"/>
  <c r="H5" i="10"/>
  <c r="I5" i="10"/>
  <c r="J5" i="10"/>
  <c r="K5" i="10"/>
  <c r="L5" i="10"/>
  <c r="M5" i="10"/>
  <c r="N5" i="10"/>
  <c r="G5" i="10"/>
  <c r="F5" i="10"/>
  <c r="G10" i="7"/>
  <c r="H10" i="7"/>
  <c r="I10" i="7"/>
  <c r="J10" i="7"/>
  <c r="K10" i="7"/>
  <c r="L10" i="7"/>
  <c r="M10" i="7"/>
  <c r="N10" i="7"/>
  <c r="O10" i="7"/>
  <c r="F10" i="7"/>
  <c r="G8" i="7"/>
  <c r="H8" i="7"/>
  <c r="I8" i="7"/>
  <c r="J8" i="7"/>
  <c r="K8" i="7"/>
  <c r="L8" i="7"/>
  <c r="M8" i="7"/>
  <c r="N8" i="7"/>
  <c r="O8" i="7"/>
  <c r="F8" i="7"/>
  <c r="P5" i="1"/>
  <c r="D6" i="3"/>
  <c r="D8" i="3" s="1"/>
  <c r="E6" i="3"/>
  <c r="E8" i="3" s="1"/>
  <c r="F6" i="3"/>
  <c r="F8" i="3" s="1"/>
  <c r="G6" i="3"/>
  <c r="G7" i="3" s="1"/>
  <c r="H6" i="3"/>
  <c r="H7" i="3" s="1"/>
  <c r="I6" i="3"/>
  <c r="I7" i="3" s="1"/>
  <c r="J6" i="3"/>
  <c r="J7" i="3" s="1"/>
  <c r="K6" i="3"/>
  <c r="K8" i="3" s="1"/>
  <c r="L6" i="3"/>
  <c r="L7" i="3" s="1"/>
  <c r="M6" i="3"/>
  <c r="M8" i="3" s="1"/>
  <c r="N6" i="3"/>
  <c r="N8" i="3" s="1"/>
  <c r="O6" i="3"/>
  <c r="O7" i="3" s="1"/>
  <c r="P6" i="3"/>
  <c r="P7" i="3" s="1"/>
  <c r="E6" i="5"/>
  <c r="F6" i="5"/>
  <c r="G6" i="5"/>
  <c r="H6" i="5"/>
  <c r="I6" i="5"/>
  <c r="J6" i="5"/>
  <c r="K6" i="5"/>
  <c r="L6" i="5"/>
  <c r="M6" i="5"/>
  <c r="N6" i="5"/>
  <c r="O6" i="5"/>
  <c r="D6" i="5"/>
  <c r="E7" i="5"/>
  <c r="E9" i="5" s="1"/>
  <c r="F7" i="5"/>
  <c r="F9" i="5" s="1"/>
  <c r="G7" i="5"/>
  <c r="G8" i="5" s="1"/>
  <c r="H7" i="5"/>
  <c r="H9" i="5" s="1"/>
  <c r="I7" i="5"/>
  <c r="I8" i="5" s="1"/>
  <c r="J7" i="5"/>
  <c r="J8" i="5" s="1"/>
  <c r="K7" i="5"/>
  <c r="K8" i="5" s="1"/>
  <c r="L7" i="5"/>
  <c r="L8" i="5" s="1"/>
  <c r="M7" i="5"/>
  <c r="M9" i="5" s="1"/>
  <c r="N7" i="5"/>
  <c r="N9" i="5" s="1"/>
  <c r="O7" i="5"/>
  <c r="O8" i="5" s="1"/>
  <c r="D9" i="5"/>
  <c r="E6" i="2"/>
  <c r="E8" i="2" s="1"/>
  <c r="F6" i="2"/>
  <c r="F8" i="2" s="1"/>
  <c r="G6" i="2"/>
  <c r="G7" i="2" s="1"/>
  <c r="H6" i="2"/>
  <c r="H7" i="2" s="1"/>
  <c r="I6" i="2"/>
  <c r="I7" i="2" s="1"/>
  <c r="J6" i="2"/>
  <c r="J7" i="2" s="1"/>
  <c r="K6" i="2"/>
  <c r="K7" i="2" s="1"/>
  <c r="L6" i="2"/>
  <c r="L8" i="2" s="1"/>
  <c r="M6" i="2"/>
  <c r="M8" i="2" s="1"/>
  <c r="N6" i="2"/>
  <c r="N8" i="2" s="1"/>
  <c r="O6" i="2"/>
  <c r="O7" i="2" s="1"/>
  <c r="P6" i="2"/>
  <c r="P7" i="2" s="1"/>
  <c r="D6" i="2"/>
  <c r="D7" i="2" s="1"/>
  <c r="E6" i="1"/>
  <c r="F6" i="1"/>
  <c r="G6" i="1"/>
  <c r="H6" i="1"/>
  <c r="I6" i="1"/>
  <c r="J6" i="1"/>
  <c r="K6" i="1"/>
  <c r="L6" i="1"/>
  <c r="M6" i="1"/>
  <c r="N6" i="1"/>
  <c r="O6" i="1"/>
  <c r="D6" i="1"/>
  <c r="J7" i="10" l="1"/>
  <c r="H7" i="10"/>
  <c r="E7" i="10"/>
  <c r="F18" i="8"/>
  <c r="F13" i="10"/>
  <c r="N13" i="10"/>
  <c r="K12" i="10"/>
  <c r="H13" i="10"/>
  <c r="M12" i="10"/>
  <c r="G12" i="10"/>
  <c r="H12" i="10"/>
  <c r="G13" i="10"/>
  <c r="O13" i="10"/>
  <c r="L12" i="10"/>
  <c r="E13" i="10"/>
  <c r="J13" i="10"/>
  <c r="L13" i="10"/>
  <c r="E12" i="10"/>
  <c r="I13" i="10"/>
  <c r="F12" i="10"/>
  <c r="N12" i="10"/>
  <c r="O12" i="10"/>
  <c r="I12" i="10"/>
  <c r="J12" i="10"/>
  <c r="K13" i="10"/>
  <c r="M13" i="10"/>
  <c r="O7" i="10"/>
  <c r="G7" i="10"/>
  <c r="I7" i="10"/>
  <c r="N7" i="10"/>
  <c r="F7" i="10"/>
  <c r="M7" i="10"/>
  <c r="L7" i="10"/>
  <c r="H10" i="10"/>
  <c r="E10" i="10"/>
  <c r="M9" i="10"/>
  <c r="O9" i="10"/>
  <c r="E9" i="10"/>
  <c r="I9" i="10"/>
  <c r="F10" i="10"/>
  <c r="K9" i="10"/>
  <c r="O10" i="10"/>
  <c r="I10" i="10"/>
  <c r="F9" i="10"/>
  <c r="N9" i="10"/>
  <c r="J10" i="10"/>
  <c r="G9" i="10"/>
  <c r="H9" i="10"/>
  <c r="L10" i="10"/>
  <c r="G10" i="10"/>
  <c r="L9" i="10"/>
  <c r="K10" i="10"/>
  <c r="M10" i="10"/>
  <c r="J9" i="10"/>
  <c r="N10" i="10"/>
  <c r="K7" i="10"/>
  <c r="J16" i="8"/>
  <c r="J19" i="8" s="1"/>
  <c r="O16" i="8"/>
  <c r="O19" i="8" s="1"/>
  <c r="P8" i="7"/>
  <c r="P10" i="7"/>
  <c r="H9" i="7"/>
  <c r="L9" i="7"/>
  <c r="G9" i="7"/>
  <c r="I9" i="7"/>
  <c r="F9" i="7"/>
  <c r="O9" i="7"/>
  <c r="N9" i="7"/>
  <c r="M9" i="7"/>
  <c r="J11" i="7"/>
  <c r="I11" i="7"/>
  <c r="H11" i="7"/>
  <c r="O11" i="7"/>
  <c r="N11" i="7"/>
  <c r="K9" i="7"/>
  <c r="M11" i="7"/>
  <c r="F11" i="7"/>
  <c r="G11" i="7"/>
  <c r="J9" i="7"/>
  <c r="L11" i="7"/>
  <c r="K11" i="7"/>
  <c r="M18" i="8"/>
  <c r="G18" i="8"/>
  <c r="J18" i="8"/>
  <c r="K16" i="8"/>
  <c r="K19" i="8" s="1"/>
  <c r="N18" i="8"/>
  <c r="O18" i="8"/>
  <c r="L16" i="8"/>
  <c r="L19" i="8" s="1"/>
  <c r="H18" i="8"/>
  <c r="I18" i="8"/>
  <c r="G16" i="8"/>
  <c r="G19" i="8" s="1"/>
  <c r="H16" i="8"/>
  <c r="H19" i="8" s="1"/>
  <c r="K18" i="8"/>
  <c r="N16" i="8"/>
  <c r="N19" i="8" s="1"/>
  <c r="I16" i="8"/>
  <c r="I19" i="8" s="1"/>
  <c r="L18" i="8"/>
  <c r="M16" i="8"/>
  <c r="M19" i="8" s="1"/>
  <c r="F16" i="8"/>
  <c r="E7" i="2"/>
  <c r="M7" i="2"/>
  <c r="L7" i="2"/>
  <c r="N7" i="2"/>
  <c r="F7" i="2"/>
  <c r="K8" i="2"/>
  <c r="J8" i="2"/>
  <c r="D8" i="2"/>
  <c r="I8" i="2"/>
  <c r="H8" i="2"/>
  <c r="O8" i="2"/>
  <c r="G8" i="2"/>
  <c r="P8" i="2"/>
  <c r="O7" i="1"/>
  <c r="O8" i="1" s="1"/>
  <c r="N7" i="3"/>
  <c r="M7" i="3"/>
  <c r="K7" i="3"/>
  <c r="F7" i="3"/>
  <c r="E7" i="3"/>
  <c r="L8" i="3"/>
  <c r="D7" i="3"/>
  <c r="J8" i="3"/>
  <c r="I8" i="3"/>
  <c r="P8" i="3"/>
  <c r="H8" i="3"/>
  <c r="O8" i="3"/>
  <c r="G8" i="3"/>
  <c r="K9" i="5"/>
  <c r="D8" i="5"/>
  <c r="H8" i="5"/>
  <c r="L9" i="5"/>
  <c r="J9" i="5"/>
  <c r="I9" i="5"/>
  <c r="F8" i="5"/>
  <c r="O9" i="5"/>
  <c r="G9" i="5"/>
  <c r="N8" i="5"/>
  <c r="E8" i="5"/>
  <c r="M8" i="5"/>
  <c r="G7" i="1"/>
  <c r="G8" i="1" s="1"/>
  <c r="F7" i="1"/>
  <c r="F8" i="1" s="1"/>
  <c r="H7" i="1"/>
  <c r="H8" i="1" s="1"/>
  <c r="K7" i="1"/>
  <c r="K8" i="1" s="1"/>
  <c r="N7" i="1"/>
  <c r="N8" i="1" s="1"/>
  <c r="E7" i="1"/>
  <c r="E8" i="1" s="1"/>
  <c r="L7" i="1"/>
  <c r="L8" i="1" s="1"/>
  <c r="J7" i="1"/>
  <c r="J8" i="1" s="1"/>
  <c r="M7" i="1"/>
  <c r="M8" i="1" s="1"/>
  <c r="I7" i="1"/>
  <c r="I8" i="1" s="1"/>
  <c r="D7" i="1"/>
  <c r="D8" i="1" s="1"/>
  <c r="H14" i="7" l="1"/>
  <c r="F14" i="7"/>
  <c r="I14" i="7"/>
  <c r="L14" i="7"/>
  <c r="N14" i="7"/>
  <c r="G14" i="7"/>
  <c r="J14" i="7"/>
  <c r="K14" i="7"/>
  <c r="M14" i="7"/>
  <c r="O14" i="7"/>
  <c r="N13" i="7"/>
  <c r="G13" i="7"/>
  <c r="O13" i="7"/>
  <c r="M12" i="7"/>
  <c r="I13" i="7"/>
  <c r="O12" i="7"/>
  <c r="H12" i="7"/>
  <c r="K13" i="7"/>
  <c r="I12" i="7"/>
  <c r="M13" i="7"/>
  <c r="L12" i="7"/>
  <c r="H13" i="7"/>
  <c r="F13" i="7"/>
  <c r="N12" i="7"/>
  <c r="G12" i="7"/>
  <c r="J13" i="7"/>
  <c r="F12" i="7"/>
  <c r="L13" i="7"/>
  <c r="J12" i="7"/>
  <c r="K12" i="7"/>
  <c r="G20" i="8"/>
  <c r="O20" i="8"/>
  <c r="H20" i="8"/>
  <c r="F20" i="8"/>
  <c r="I20" i="8"/>
  <c r="J20" i="8"/>
  <c r="F19" i="8"/>
  <c r="K20" i="8"/>
  <c r="L20" i="8"/>
  <c r="M20" i="8"/>
  <c r="N20" i="8"/>
  <c r="N21" i="8"/>
  <c r="N22" i="8"/>
  <c r="K22" i="8"/>
  <c r="K21" i="8"/>
  <c r="F21" i="8"/>
  <c r="F22" i="8"/>
  <c r="J22" i="8"/>
  <c r="J21" i="8"/>
  <c r="I22" i="8"/>
  <c r="I21" i="8"/>
  <c r="G21" i="8"/>
  <c r="G22" i="8"/>
  <c r="O21" i="8"/>
  <c r="O22" i="8"/>
  <c r="L22" i="8"/>
  <c r="L21" i="8"/>
  <c r="H21" i="8"/>
  <c r="H22" i="8"/>
  <c r="M21" i="8"/>
  <c r="M22" i="8"/>
</calcChain>
</file>

<file path=xl/sharedStrings.xml><?xml version="1.0" encoding="utf-8"?>
<sst xmlns="http://schemas.openxmlformats.org/spreadsheetml/2006/main" count="70" uniqueCount="45">
  <si>
    <t>Sample size:</t>
  </si>
  <si>
    <t>average</t>
  </si>
  <si>
    <t>UCL</t>
  </si>
  <si>
    <t>LCL</t>
  </si>
  <si>
    <r>
      <t xml:space="preserve">Fraction, </t>
    </r>
    <r>
      <rPr>
        <b/>
        <i/>
        <sz val="18"/>
        <color theme="1"/>
        <rFont val="Calibri"/>
        <family val="2"/>
        <scheme val="minor"/>
      </rPr>
      <t>p</t>
    </r>
  </si>
  <si>
    <r>
      <t xml:space="preserve">Defects, </t>
    </r>
    <r>
      <rPr>
        <b/>
        <i/>
        <sz val="18"/>
        <color theme="1"/>
        <rFont val="Calibri"/>
        <family val="2"/>
        <scheme val="minor"/>
      </rPr>
      <t>c</t>
    </r>
  </si>
  <si>
    <r>
      <t xml:space="preserve"># defects, </t>
    </r>
    <r>
      <rPr>
        <b/>
        <i/>
        <sz val="18"/>
        <color theme="1"/>
        <rFont val="Calibri"/>
        <family val="2"/>
        <scheme val="minor"/>
      </rPr>
      <t>u</t>
    </r>
  </si>
  <si>
    <t>#defectives, np</t>
  </si>
  <si>
    <t>Sample #</t>
  </si>
  <si>
    <r>
      <t xml:space="preserve">#defectives, </t>
    </r>
    <r>
      <rPr>
        <b/>
        <i/>
        <sz val="18"/>
        <color theme="1"/>
        <rFont val="Calibri"/>
        <family val="2"/>
        <scheme val="minor"/>
      </rPr>
      <t>p</t>
    </r>
  </si>
  <si>
    <r>
      <t xml:space="preserve">Fraction, </t>
    </r>
    <r>
      <rPr>
        <b/>
        <i/>
        <sz val="18"/>
        <color theme="1"/>
        <rFont val="Calibri"/>
        <family val="2"/>
        <scheme val="minor"/>
      </rPr>
      <t>p</t>
    </r>
    <r>
      <rPr>
        <b/>
        <sz val="18"/>
        <color theme="1"/>
        <rFont val="Calibri"/>
        <family val="2"/>
        <scheme val="minor"/>
      </rPr>
      <t>:</t>
    </r>
  </si>
  <si>
    <t>average Sample Size</t>
  </si>
  <si>
    <r>
      <t xml:space="preserve">average </t>
    </r>
    <r>
      <rPr>
        <b/>
        <i/>
        <sz val="18"/>
        <color theme="1"/>
        <rFont val="Calibri"/>
        <family val="2"/>
        <scheme val="minor"/>
      </rPr>
      <t>u</t>
    </r>
  </si>
  <si>
    <t>Average Sample size:</t>
  </si>
  <si>
    <t>Average (xbar)</t>
  </si>
  <si>
    <t xml:space="preserve">Range ( R ) </t>
  </si>
  <si>
    <t>LCL (x)</t>
  </si>
  <si>
    <t>UCL  (x)</t>
  </si>
  <si>
    <t>UCL  ( R )</t>
  </si>
  <si>
    <t>LCL  ( R )</t>
  </si>
  <si>
    <t>Grand mean (x)</t>
  </si>
  <si>
    <t>Average R</t>
  </si>
  <si>
    <t>STd dev, S</t>
  </si>
  <si>
    <t>Average s</t>
  </si>
  <si>
    <t>UCL  ( s )</t>
  </si>
  <si>
    <t>LCL  ( s )</t>
  </si>
  <si>
    <t>Sample Size (n)</t>
  </si>
  <si>
    <t>Moving Range</t>
  </si>
  <si>
    <t>A2</t>
  </si>
  <si>
    <t>D4</t>
  </si>
  <si>
    <t>D3</t>
  </si>
  <si>
    <t>E2</t>
  </si>
  <si>
    <t>X bar</t>
  </si>
  <si>
    <r>
      <t xml:space="preserve">average </t>
    </r>
    <r>
      <rPr>
        <b/>
        <i/>
        <sz val="18"/>
        <color theme="1"/>
        <rFont val="Calibri"/>
        <family val="2"/>
        <scheme val="minor"/>
      </rPr>
      <t>p</t>
    </r>
  </si>
  <si>
    <t>A3</t>
  </si>
  <si>
    <t>B3</t>
  </si>
  <si>
    <t>B4</t>
  </si>
  <si>
    <r>
      <t>Size of Sample (</t>
    </r>
    <r>
      <rPr>
        <b/>
        <i/>
        <sz val="14"/>
        <color theme="1"/>
        <rFont val="Calibri"/>
        <family val="2"/>
        <scheme val="minor"/>
      </rPr>
      <t>n</t>
    </r>
    <r>
      <rPr>
        <b/>
        <sz val="14"/>
        <color theme="1"/>
        <rFont val="Calibri"/>
        <family val="2"/>
        <scheme val="minor"/>
      </rPr>
      <t>)</t>
    </r>
  </si>
  <si>
    <t>Sugar concentration g/L</t>
  </si>
  <si>
    <t>mR bar</t>
  </si>
  <si>
    <t>UCL  ( mR )</t>
  </si>
  <si>
    <t>LCL  ( mR )</t>
  </si>
  <si>
    <t>X-bar chart constants</t>
  </si>
  <si>
    <t>R chart constants</t>
  </si>
  <si>
    <t>S chart 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</si>
</sst>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 vertical="center" readingOrder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 readingOrder="1"/>
    </xf>
    <xf numFmtId="2" fontId="10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1" fillId="2" borderId="7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167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pchart!$C$6</c:f>
              <c:strCache>
                <c:ptCount val="1"/>
                <c:pt idx="0">
                  <c:v>Fraction, p: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pchart!$D$6:$O$6</c15:sqref>
                  </c15:fullRef>
                </c:ext>
              </c:extLst>
              <c:f>pchart!$D$6:$O$6</c:f>
              <c:numCache>
                <c:formatCode>General</c:formatCode>
                <c:ptCount val="12"/>
                <c:pt idx="0">
                  <c:v>0.12</c:v>
                </c:pt>
                <c:pt idx="1">
                  <c:v>0.15315315315315314</c:v>
                </c:pt>
                <c:pt idx="2">
                  <c:v>9.0225563909774431E-2</c:v>
                </c:pt>
                <c:pt idx="3">
                  <c:v>0.13333333333333333</c:v>
                </c:pt>
                <c:pt idx="4">
                  <c:v>0.1440677966101695</c:v>
                </c:pt>
                <c:pt idx="5">
                  <c:v>0.12408759124087591</c:v>
                </c:pt>
                <c:pt idx="6">
                  <c:v>0.1388888888888889</c:v>
                </c:pt>
                <c:pt idx="7">
                  <c:v>9.0909090909090912E-2</c:v>
                </c:pt>
                <c:pt idx="8">
                  <c:v>0.10483870967741936</c:v>
                </c:pt>
                <c:pt idx="9">
                  <c:v>0.1171875</c:v>
                </c:pt>
                <c:pt idx="10">
                  <c:v>9.7222222222222224E-2</c:v>
                </c:pt>
                <c:pt idx="11">
                  <c:v>0.12318840579710146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4-4585-8038-43EF85DED90E}"/>
            </c:ext>
          </c:extLst>
        </c:ser>
        <c:ser>
          <c:idx val="1"/>
          <c:order val="1"/>
          <c:tx>
            <c:strRef>
              <c:f>pchart!$C$7</c:f>
              <c:strCache>
                <c:ptCount val="1"/>
                <c:pt idx="0">
                  <c:v>average p</c:v>
                </c:pt>
              </c:strCache>
            </c:strRef>
          </c:tx>
          <c:spPr>
            <a:ln w="38100" cap="flat" cmpd="dbl" algn="ctr">
              <a:solidFill>
                <a:srgbClr val="00B050"/>
              </a:solidFill>
              <a:miter lim="800000"/>
            </a:ln>
            <a:effectLst/>
          </c:spPr>
          <c:marker>
            <c:symbol val="none"/>
          </c:marker>
          <c:cat>
            <c:strLit>
              <c:ptCount val="12"/>
              <c:pt idx="0">
                <c:v>1.00000</c:v>
              </c:pt>
              <c:pt idx="1">
                <c:v>2.00000</c:v>
              </c:pt>
              <c:pt idx="2">
                <c:v>3.00000</c:v>
              </c:pt>
              <c:pt idx="3">
                <c:v>4.00000</c:v>
              </c:pt>
              <c:pt idx="4">
                <c:v>5.00000</c:v>
              </c:pt>
              <c:pt idx="5">
                <c:v>6.00000</c:v>
              </c:pt>
              <c:pt idx="6">
                <c:v>7.00000</c:v>
              </c:pt>
              <c:pt idx="7">
                <c:v>8.00000</c:v>
              </c:pt>
              <c:pt idx="8">
                <c:v>9.00000</c:v>
              </c:pt>
              <c:pt idx="9">
                <c:v>10.00000</c:v>
              </c:pt>
              <c:pt idx="10">
                <c:v>11.00000</c:v>
              </c:pt>
              <c:pt idx="11">
                <c:v>12.00000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pchart!$D$7:$P$7</c15:sqref>
                  </c15:fullRef>
                </c:ext>
              </c:extLst>
              <c:f>pchart!$D$7:$O$7</c:f>
              <c:numCache>
                <c:formatCode>0.00000</c:formatCode>
                <c:ptCount val="12"/>
                <c:pt idx="0">
                  <c:v>0.11898395721925134</c:v>
                </c:pt>
                <c:pt idx="1">
                  <c:v>0.11898395721925134</c:v>
                </c:pt>
                <c:pt idx="2">
                  <c:v>0.11898395721925134</c:v>
                </c:pt>
                <c:pt idx="3">
                  <c:v>0.11898395721925134</c:v>
                </c:pt>
                <c:pt idx="4">
                  <c:v>0.11898395721925134</c:v>
                </c:pt>
                <c:pt idx="5">
                  <c:v>0.11898395721925134</c:v>
                </c:pt>
                <c:pt idx="6">
                  <c:v>0.11898395721925134</c:v>
                </c:pt>
                <c:pt idx="7">
                  <c:v>0.11898395721925134</c:v>
                </c:pt>
                <c:pt idx="8">
                  <c:v>0.11898395721925134</c:v>
                </c:pt>
                <c:pt idx="9">
                  <c:v>0.11898395721925134</c:v>
                </c:pt>
                <c:pt idx="10">
                  <c:v>0.11898395721925134</c:v>
                </c:pt>
                <c:pt idx="11">
                  <c:v>0.11898395721925134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4-4585-8038-43EF85DED90E}"/>
            </c:ext>
          </c:extLst>
        </c:ser>
        <c:ser>
          <c:idx val="2"/>
          <c:order val="2"/>
          <c:tx>
            <c:strRef>
              <c:f>pchart!$C$8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pchart!$D$8:$P$8</c15:sqref>
                  </c15:fullRef>
                </c:ext>
              </c:extLst>
              <c:f>pchart!$D$8:$O$8</c:f>
              <c:numCache>
                <c:formatCode>General</c:formatCode>
                <c:ptCount val="12"/>
                <c:pt idx="0">
                  <c:v>0.20597653371856503</c:v>
                </c:pt>
                <c:pt idx="1">
                  <c:v>0.20597653371856503</c:v>
                </c:pt>
                <c:pt idx="2">
                  <c:v>0.20597653371856503</c:v>
                </c:pt>
                <c:pt idx="3">
                  <c:v>0.20597653371856503</c:v>
                </c:pt>
                <c:pt idx="4">
                  <c:v>0.20597653371856503</c:v>
                </c:pt>
                <c:pt idx="5">
                  <c:v>0.20597653371856503</c:v>
                </c:pt>
                <c:pt idx="6">
                  <c:v>0.20597653371856503</c:v>
                </c:pt>
                <c:pt idx="7">
                  <c:v>0.20597653371856503</c:v>
                </c:pt>
                <c:pt idx="8">
                  <c:v>0.20597653371856503</c:v>
                </c:pt>
                <c:pt idx="9">
                  <c:v>0.20597653371856503</c:v>
                </c:pt>
                <c:pt idx="10">
                  <c:v>0.20597653371856503</c:v>
                </c:pt>
                <c:pt idx="11">
                  <c:v>0.20597653371856503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4-4585-8038-43EF85DED90E}"/>
            </c:ext>
          </c:extLst>
        </c:ser>
        <c:ser>
          <c:idx val="3"/>
          <c:order val="3"/>
          <c:tx>
            <c:strRef>
              <c:f>pchart!$C$9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pchart!$D$9:$P$9</c15:sqref>
                  </c15:fullRef>
                </c:ext>
              </c:extLst>
              <c:f>pchart!$D$9:$O$9</c:f>
              <c:numCache>
                <c:formatCode>General</c:formatCode>
                <c:ptCount val="12"/>
                <c:pt idx="0">
                  <c:v>3.1991380719937651E-2</c:v>
                </c:pt>
                <c:pt idx="1">
                  <c:v>3.1991380719937651E-2</c:v>
                </c:pt>
                <c:pt idx="2">
                  <c:v>3.1991380719937651E-2</c:v>
                </c:pt>
                <c:pt idx="3">
                  <c:v>3.1991380719937651E-2</c:v>
                </c:pt>
                <c:pt idx="4">
                  <c:v>3.1991380719937651E-2</c:v>
                </c:pt>
                <c:pt idx="5">
                  <c:v>3.1991380719937651E-2</c:v>
                </c:pt>
                <c:pt idx="6">
                  <c:v>3.1991380719937651E-2</c:v>
                </c:pt>
                <c:pt idx="7">
                  <c:v>3.1991380719937651E-2</c:v>
                </c:pt>
                <c:pt idx="8">
                  <c:v>3.1991380719937651E-2</c:v>
                </c:pt>
                <c:pt idx="9">
                  <c:v>3.1991380719937651E-2</c:v>
                </c:pt>
                <c:pt idx="10">
                  <c:v>3.1991380719937651E-2</c:v>
                </c:pt>
                <c:pt idx="11">
                  <c:v>3.1991380719937651E-2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4-4585-8038-43EF85DED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75144"/>
        <c:axId val="395559256"/>
      </c:lineChart>
      <c:catAx>
        <c:axId val="5063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5559256"/>
        <c:crosses val="autoZero"/>
        <c:auto val="1"/>
        <c:lblAlgn val="ctr"/>
        <c:lblOffset val="100"/>
        <c:noMultiLvlLbl val="0"/>
      </c:catAx>
      <c:valAx>
        <c:axId val="3955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63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ImR!$D$12</c:f>
              <c:strCache>
                <c:ptCount val="1"/>
                <c:pt idx="0">
                  <c:v>UCL  ( mR )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val>
            <c:numRef>
              <c:f>ImR!$E$12:$O$12</c:f>
              <c:numCache>
                <c:formatCode>0.00</c:formatCode>
                <c:ptCount val="11"/>
                <c:pt idx="0">
                  <c:v>10.457599999999999</c:v>
                </c:pt>
                <c:pt idx="1">
                  <c:v>10.457599999999999</c:v>
                </c:pt>
                <c:pt idx="2">
                  <c:v>10.457599999999999</c:v>
                </c:pt>
                <c:pt idx="3">
                  <c:v>10.457599999999999</c:v>
                </c:pt>
                <c:pt idx="4">
                  <c:v>10.457599999999999</c:v>
                </c:pt>
                <c:pt idx="5">
                  <c:v>10.457599999999999</c:v>
                </c:pt>
                <c:pt idx="6">
                  <c:v>10.457599999999999</c:v>
                </c:pt>
                <c:pt idx="7">
                  <c:v>10.457599999999999</c:v>
                </c:pt>
                <c:pt idx="8">
                  <c:v>10.457599999999999</c:v>
                </c:pt>
                <c:pt idx="9">
                  <c:v>10.457599999999999</c:v>
                </c:pt>
                <c:pt idx="10">
                  <c:v>10.457599999999999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D7-4574-B504-0419353FBC35}"/>
            </c:ext>
          </c:extLst>
        </c:ser>
        <c:ser>
          <c:idx val="1"/>
          <c:order val="1"/>
          <c:tx>
            <c:strRef>
              <c:f>ImR!$D$13</c:f>
              <c:strCache>
                <c:ptCount val="1"/>
                <c:pt idx="0">
                  <c:v>LCL  ( mR )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val>
            <c:numRef>
              <c:f>ImR!$E$13:$O$13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D7-4574-B504-0419353FBC35}"/>
            </c:ext>
          </c:extLst>
        </c:ser>
        <c:ser>
          <c:idx val="2"/>
          <c:order val="2"/>
          <c:tx>
            <c:strRef>
              <c:f>ImR!$D$5</c:f>
              <c:strCache>
                <c:ptCount val="1"/>
                <c:pt idx="0">
                  <c:v>Moving Range</c:v>
                </c:pt>
              </c:strCache>
            </c:strRef>
          </c:tx>
          <c:spPr>
            <a:ln w="38100" cap="flat" cmpd="dbl" algn="ctr">
              <a:solidFill>
                <a:srgbClr val="0070C0"/>
              </a:solidFill>
              <a:miter lim="800000"/>
            </a:ln>
            <a:effectLst/>
          </c:spPr>
          <c:marker>
            <c:symbol val="none"/>
          </c:marker>
          <c:val>
            <c:numRef>
              <c:f>ImR!$F$5:$O$5</c:f>
              <c:numCache>
                <c:formatCode>General</c:formatCode>
                <c:ptCount val="10"/>
                <c:pt idx="0">
                  <c:v>2</c:v>
                </c:pt>
                <c:pt idx="1">
                  <c:v>9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D7-4574-B504-0419353FBC35}"/>
            </c:ext>
          </c:extLst>
        </c:ser>
        <c:ser>
          <c:idx val="3"/>
          <c:order val="3"/>
          <c:tx>
            <c:strRef>
              <c:f>ImR!$D$7</c:f>
              <c:strCache>
                <c:ptCount val="1"/>
                <c:pt idx="0">
                  <c:v>mR bar</c:v>
                </c:pt>
              </c:strCache>
            </c:strRef>
          </c:tx>
          <c:spPr>
            <a:ln w="38100" cap="flat" cmpd="dbl" algn="ctr">
              <a:solidFill>
                <a:schemeClr val="accent6">
                  <a:lumMod val="50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ImR!$E$7:$O$7</c:f>
              <c:numCache>
                <c:formatCode>0.0</c:formatCode>
                <c:ptCount val="11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D7-4574-B504-0419353FB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75144"/>
        <c:axId val="395559256"/>
      </c:lineChart>
      <c:catAx>
        <c:axId val="5063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5559256"/>
        <c:crosses val="autoZero"/>
        <c:auto val="1"/>
        <c:lblAlgn val="ctr"/>
        <c:lblOffset val="100"/>
        <c:noMultiLvlLbl val="0"/>
      </c:catAx>
      <c:valAx>
        <c:axId val="3955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63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'npchart '!$C$4</c:f>
              <c:strCache>
                <c:ptCount val="1"/>
                <c:pt idx="0">
                  <c:v>#defectives, np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'npchart '!$D$4:$P$4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14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  <c:pt idx="7">
                  <c:v>0</c:v>
                </c:pt>
                <c:pt idx="8">
                  <c:v>13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D-44EA-925D-809A557EA727}"/>
            </c:ext>
          </c:extLst>
        </c:ser>
        <c:ser>
          <c:idx val="1"/>
          <c:order val="1"/>
          <c:tx>
            <c:strRef>
              <c:f>'npchart '!$C$6</c:f>
              <c:strCache>
                <c:ptCount val="1"/>
                <c:pt idx="0">
                  <c:v>average</c:v>
                </c:pt>
              </c:strCache>
            </c:strRef>
          </c:tx>
          <c:spPr>
            <a:ln w="38100" cap="flat" cmpd="dbl" algn="ctr">
              <a:solidFill>
                <a:srgbClr val="00B050"/>
              </a:solidFill>
              <a:miter lim="800000"/>
            </a:ln>
            <a:effectLst/>
          </c:spPr>
          <c:marker>
            <c:symbol val="none"/>
          </c:marker>
          <c:val>
            <c:numRef>
              <c:f>'npchart '!$D$6:$P$6</c:f>
              <c:numCache>
                <c:formatCode>0.00</c:formatCode>
                <c:ptCount val="13"/>
                <c:pt idx="0">
                  <c:v>9.2307692307692299</c:v>
                </c:pt>
                <c:pt idx="1">
                  <c:v>9.2307692307692299</c:v>
                </c:pt>
                <c:pt idx="2">
                  <c:v>9.2307692307692299</c:v>
                </c:pt>
                <c:pt idx="3">
                  <c:v>9.2307692307692299</c:v>
                </c:pt>
                <c:pt idx="4">
                  <c:v>9.2307692307692299</c:v>
                </c:pt>
                <c:pt idx="5">
                  <c:v>9.2307692307692299</c:v>
                </c:pt>
                <c:pt idx="6">
                  <c:v>9.2307692307692299</c:v>
                </c:pt>
                <c:pt idx="7">
                  <c:v>9.2307692307692299</c:v>
                </c:pt>
                <c:pt idx="8">
                  <c:v>9.2307692307692299</c:v>
                </c:pt>
                <c:pt idx="9">
                  <c:v>9.2307692307692299</c:v>
                </c:pt>
                <c:pt idx="10">
                  <c:v>9.2307692307692299</c:v>
                </c:pt>
                <c:pt idx="11">
                  <c:v>9.2307692307692299</c:v>
                </c:pt>
                <c:pt idx="12">
                  <c:v>9.2307692307692299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D-44EA-925D-809A557EA727}"/>
            </c:ext>
          </c:extLst>
        </c:ser>
        <c:ser>
          <c:idx val="2"/>
          <c:order val="2"/>
          <c:tx>
            <c:strRef>
              <c:f>'npchart '!$C$7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val>
            <c:numRef>
              <c:f>'npchart '!$D$7:$P$7</c:f>
              <c:numCache>
                <c:formatCode>General</c:formatCode>
                <c:ptCount val="13"/>
                <c:pt idx="0">
                  <c:v>18.303258369456451</c:v>
                </c:pt>
                <c:pt idx="1">
                  <c:v>18.303258369456451</c:v>
                </c:pt>
                <c:pt idx="2">
                  <c:v>18.303258369456451</c:v>
                </c:pt>
                <c:pt idx="3">
                  <c:v>18.303258369456451</c:v>
                </c:pt>
                <c:pt idx="4">
                  <c:v>18.303258369456451</c:v>
                </c:pt>
                <c:pt idx="5">
                  <c:v>18.303258369456451</c:v>
                </c:pt>
                <c:pt idx="6">
                  <c:v>18.303258369456451</c:v>
                </c:pt>
                <c:pt idx="7">
                  <c:v>18.303258369456451</c:v>
                </c:pt>
                <c:pt idx="8">
                  <c:v>18.303258369456451</c:v>
                </c:pt>
                <c:pt idx="9">
                  <c:v>18.303258369456451</c:v>
                </c:pt>
                <c:pt idx="10">
                  <c:v>18.303258369456451</c:v>
                </c:pt>
                <c:pt idx="11">
                  <c:v>18.303258369456451</c:v>
                </c:pt>
                <c:pt idx="12">
                  <c:v>18.303258369456451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D-44EA-925D-809A557EA727}"/>
            </c:ext>
          </c:extLst>
        </c:ser>
        <c:ser>
          <c:idx val="3"/>
          <c:order val="3"/>
          <c:tx>
            <c:strRef>
              <c:f>'npchart '!$C$8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val>
            <c:numRef>
              <c:f>'npchart '!$D$8:$P$8</c:f>
              <c:numCache>
                <c:formatCode>0.00</c:formatCode>
                <c:ptCount val="13"/>
                <c:pt idx="0">
                  <c:v>0.15828009208200733</c:v>
                </c:pt>
                <c:pt idx="1">
                  <c:v>0.15828009208200733</c:v>
                </c:pt>
                <c:pt idx="2">
                  <c:v>0.15828009208200733</c:v>
                </c:pt>
                <c:pt idx="3">
                  <c:v>0.15828009208200733</c:v>
                </c:pt>
                <c:pt idx="4">
                  <c:v>0.15828009208200733</c:v>
                </c:pt>
                <c:pt idx="5">
                  <c:v>0.15828009208200733</c:v>
                </c:pt>
                <c:pt idx="6">
                  <c:v>0.15828009208200733</c:v>
                </c:pt>
                <c:pt idx="7">
                  <c:v>0.15828009208200733</c:v>
                </c:pt>
                <c:pt idx="8">
                  <c:v>0.15828009208200733</c:v>
                </c:pt>
                <c:pt idx="9">
                  <c:v>0.15828009208200733</c:v>
                </c:pt>
                <c:pt idx="10">
                  <c:v>0.15828009208200733</c:v>
                </c:pt>
                <c:pt idx="11">
                  <c:v>0.15828009208200733</c:v>
                </c:pt>
                <c:pt idx="12">
                  <c:v>0.15828009208200733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5D-44EA-925D-809A557EA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75144"/>
        <c:axId val="395559256"/>
      </c:lineChart>
      <c:catAx>
        <c:axId val="5063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5559256"/>
        <c:crosses val="autoZero"/>
        <c:auto val="1"/>
        <c:lblAlgn val="ctr"/>
        <c:lblOffset val="100"/>
        <c:noMultiLvlLbl val="0"/>
      </c:catAx>
      <c:valAx>
        <c:axId val="3955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63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cchart!#REF!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cchart!#REF!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5-4B6D-A9D5-A950D849129E}"/>
            </c:ext>
          </c:extLst>
        </c:ser>
        <c:ser>
          <c:idx val="1"/>
          <c:order val="1"/>
          <c:tx>
            <c:strRef>
              <c:f>cchart!$C$6</c:f>
              <c:strCache>
                <c:ptCount val="1"/>
                <c:pt idx="0">
                  <c:v>average</c:v>
                </c:pt>
              </c:strCache>
            </c:strRef>
          </c:tx>
          <c:spPr>
            <a:ln w="38100" cap="flat" cmpd="dbl" algn="ctr">
              <a:solidFill>
                <a:srgbClr val="00B050"/>
              </a:solidFill>
              <a:miter lim="800000"/>
            </a:ln>
            <a:effectLst/>
          </c:spPr>
          <c:marker>
            <c:symbol val="none"/>
          </c:marker>
          <c:val>
            <c:numRef>
              <c:f>cchart!$D$6:$P$6</c:f>
              <c:numCache>
                <c:formatCode>0.0</c:formatCode>
                <c:ptCount val="13"/>
                <c:pt idx="0">
                  <c:v>17.307692307692307</c:v>
                </c:pt>
                <c:pt idx="1">
                  <c:v>17.307692307692307</c:v>
                </c:pt>
                <c:pt idx="2">
                  <c:v>17.307692307692307</c:v>
                </c:pt>
                <c:pt idx="3">
                  <c:v>17.307692307692307</c:v>
                </c:pt>
                <c:pt idx="4">
                  <c:v>17.307692307692307</c:v>
                </c:pt>
                <c:pt idx="5">
                  <c:v>17.307692307692307</c:v>
                </c:pt>
                <c:pt idx="6">
                  <c:v>17.307692307692307</c:v>
                </c:pt>
                <c:pt idx="7">
                  <c:v>17.307692307692307</c:v>
                </c:pt>
                <c:pt idx="8">
                  <c:v>17.307692307692307</c:v>
                </c:pt>
                <c:pt idx="9">
                  <c:v>17.307692307692307</c:v>
                </c:pt>
                <c:pt idx="10">
                  <c:v>17.307692307692307</c:v>
                </c:pt>
                <c:pt idx="11">
                  <c:v>17.307692307692307</c:v>
                </c:pt>
                <c:pt idx="12">
                  <c:v>17.307692307692307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5-4B6D-A9D5-A950D849129E}"/>
            </c:ext>
          </c:extLst>
        </c:ser>
        <c:ser>
          <c:idx val="2"/>
          <c:order val="2"/>
          <c:tx>
            <c:strRef>
              <c:f>cchart!$C$7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val>
            <c:numRef>
              <c:f>cchart!$D$7:$P$7</c:f>
              <c:numCache>
                <c:formatCode>0.0</c:formatCode>
                <c:ptCount val="13"/>
                <c:pt idx="0">
                  <c:v>29.788446722759961</c:v>
                </c:pt>
                <c:pt idx="1">
                  <c:v>29.788446722759961</c:v>
                </c:pt>
                <c:pt idx="2">
                  <c:v>29.788446722759961</c:v>
                </c:pt>
                <c:pt idx="3">
                  <c:v>29.788446722759961</c:v>
                </c:pt>
                <c:pt idx="4">
                  <c:v>29.788446722759961</c:v>
                </c:pt>
                <c:pt idx="5">
                  <c:v>29.788446722759961</c:v>
                </c:pt>
                <c:pt idx="6">
                  <c:v>29.788446722759961</c:v>
                </c:pt>
                <c:pt idx="7">
                  <c:v>29.788446722759961</c:v>
                </c:pt>
                <c:pt idx="8">
                  <c:v>29.788446722759961</c:v>
                </c:pt>
                <c:pt idx="9">
                  <c:v>29.788446722759961</c:v>
                </c:pt>
                <c:pt idx="10">
                  <c:v>29.788446722759961</c:v>
                </c:pt>
                <c:pt idx="11">
                  <c:v>29.788446722759961</c:v>
                </c:pt>
                <c:pt idx="12">
                  <c:v>29.788446722759961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5-4B6D-A9D5-A950D849129E}"/>
            </c:ext>
          </c:extLst>
        </c:ser>
        <c:ser>
          <c:idx val="3"/>
          <c:order val="3"/>
          <c:tx>
            <c:strRef>
              <c:f>cchart!$C$8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val>
            <c:numRef>
              <c:f>cchart!$D$8:$P$8</c:f>
              <c:numCache>
                <c:formatCode>0.0</c:formatCode>
                <c:ptCount val="13"/>
                <c:pt idx="0">
                  <c:v>4.8269378926246524</c:v>
                </c:pt>
                <c:pt idx="1">
                  <c:v>4.8269378926246524</c:v>
                </c:pt>
                <c:pt idx="2">
                  <c:v>4.8269378926246524</c:v>
                </c:pt>
                <c:pt idx="3">
                  <c:v>4.8269378926246524</c:v>
                </c:pt>
                <c:pt idx="4">
                  <c:v>4.8269378926246524</c:v>
                </c:pt>
                <c:pt idx="5">
                  <c:v>4.8269378926246524</c:v>
                </c:pt>
                <c:pt idx="6">
                  <c:v>4.8269378926246524</c:v>
                </c:pt>
                <c:pt idx="7">
                  <c:v>4.8269378926246524</c:v>
                </c:pt>
                <c:pt idx="8">
                  <c:v>4.8269378926246524</c:v>
                </c:pt>
                <c:pt idx="9">
                  <c:v>4.8269378926246524</c:v>
                </c:pt>
                <c:pt idx="10">
                  <c:v>4.8269378926246524</c:v>
                </c:pt>
                <c:pt idx="11">
                  <c:v>4.8269378926246524</c:v>
                </c:pt>
                <c:pt idx="12">
                  <c:v>4.8269378926246524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C5-4B6D-A9D5-A950D849129E}"/>
            </c:ext>
          </c:extLst>
        </c:ser>
        <c:ser>
          <c:idx val="4"/>
          <c:order val="4"/>
          <c:tx>
            <c:strRef>
              <c:f>cchart!$C$4</c:f>
              <c:strCache>
                <c:ptCount val="1"/>
                <c:pt idx="0">
                  <c:v>Defects, c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val>
            <c:numRef>
              <c:f>cchart!$D$4:$P$4</c:f>
              <c:numCache>
                <c:formatCode>General</c:formatCode>
                <c:ptCount val="13"/>
                <c:pt idx="0">
                  <c:v>18</c:v>
                </c:pt>
                <c:pt idx="1">
                  <c:v>13</c:v>
                </c:pt>
                <c:pt idx="2">
                  <c:v>11</c:v>
                </c:pt>
                <c:pt idx="3">
                  <c:v>10</c:v>
                </c:pt>
                <c:pt idx="4">
                  <c:v>19</c:v>
                </c:pt>
                <c:pt idx="5">
                  <c:v>20</c:v>
                </c:pt>
                <c:pt idx="6">
                  <c:v>19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13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C5-4B6D-A9D5-A950D8491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75144"/>
        <c:axId val="395559256"/>
      </c:lineChart>
      <c:catAx>
        <c:axId val="5063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5559256"/>
        <c:crosses val="autoZero"/>
        <c:auto val="1"/>
        <c:lblAlgn val="ctr"/>
        <c:lblOffset val="100"/>
        <c:noMultiLvlLbl val="0"/>
      </c:catAx>
      <c:valAx>
        <c:axId val="3955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63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uchart!$C$6</c:f>
              <c:strCache>
                <c:ptCount val="1"/>
                <c:pt idx="0">
                  <c:v>Fraction, p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uchart!$D$6:$O$6</c:f>
              <c:numCache>
                <c:formatCode>0.00</c:formatCode>
                <c:ptCount val="12"/>
                <c:pt idx="0">
                  <c:v>0.04</c:v>
                </c:pt>
                <c:pt idx="1">
                  <c:v>6.3063063063063057E-2</c:v>
                </c:pt>
                <c:pt idx="2">
                  <c:v>3.007518796992481E-2</c:v>
                </c:pt>
                <c:pt idx="3">
                  <c:v>0.05</c:v>
                </c:pt>
                <c:pt idx="4">
                  <c:v>3.3898305084745763E-2</c:v>
                </c:pt>
                <c:pt idx="5">
                  <c:v>2.9197080291970802E-2</c:v>
                </c:pt>
                <c:pt idx="6">
                  <c:v>7.407407407407407E-2</c:v>
                </c:pt>
                <c:pt idx="7">
                  <c:v>0.1</c:v>
                </c:pt>
                <c:pt idx="8">
                  <c:v>2.4193548387096774E-2</c:v>
                </c:pt>
                <c:pt idx="9">
                  <c:v>1.5625E-2</c:v>
                </c:pt>
                <c:pt idx="10">
                  <c:v>2.0833333333333332E-2</c:v>
                </c:pt>
                <c:pt idx="11">
                  <c:v>5.7971014492753624E-2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E-4517-8BD0-10A334879EA2}"/>
            </c:ext>
          </c:extLst>
        </c:ser>
        <c:ser>
          <c:idx val="1"/>
          <c:order val="1"/>
          <c:tx>
            <c:strRef>
              <c:f>uchart!$C$7</c:f>
              <c:strCache>
                <c:ptCount val="1"/>
                <c:pt idx="0">
                  <c:v>average u</c:v>
                </c:pt>
              </c:strCache>
            </c:strRef>
          </c:tx>
          <c:spPr>
            <a:ln w="38100" cap="flat" cmpd="dbl" algn="ctr">
              <a:solidFill>
                <a:srgbClr val="00B050"/>
              </a:solidFill>
              <a:miter lim="800000"/>
            </a:ln>
            <a:effectLst/>
          </c:spPr>
          <c:marker>
            <c:symbol val="none"/>
          </c:marker>
          <c:val>
            <c:numRef>
              <c:f>uchart!$D$7:$O$7</c:f>
              <c:numCache>
                <c:formatCode>0.000</c:formatCode>
                <c:ptCount val="12"/>
                <c:pt idx="0">
                  <c:v>4.4910883891413511E-2</c:v>
                </c:pt>
                <c:pt idx="1">
                  <c:v>4.4910883891413511E-2</c:v>
                </c:pt>
                <c:pt idx="2">
                  <c:v>4.4910883891413511E-2</c:v>
                </c:pt>
                <c:pt idx="3">
                  <c:v>4.4910883891413511E-2</c:v>
                </c:pt>
                <c:pt idx="4">
                  <c:v>4.4910883891413511E-2</c:v>
                </c:pt>
                <c:pt idx="5">
                  <c:v>4.4910883891413511E-2</c:v>
                </c:pt>
                <c:pt idx="6">
                  <c:v>4.4910883891413511E-2</c:v>
                </c:pt>
                <c:pt idx="7">
                  <c:v>4.4910883891413511E-2</c:v>
                </c:pt>
                <c:pt idx="8">
                  <c:v>4.4910883891413511E-2</c:v>
                </c:pt>
                <c:pt idx="9">
                  <c:v>4.4910883891413511E-2</c:v>
                </c:pt>
                <c:pt idx="10">
                  <c:v>4.4910883891413511E-2</c:v>
                </c:pt>
                <c:pt idx="11">
                  <c:v>4.4910883891413511E-2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E-4517-8BD0-10A334879EA2}"/>
            </c:ext>
          </c:extLst>
        </c:ser>
        <c:ser>
          <c:idx val="2"/>
          <c:order val="2"/>
          <c:tx>
            <c:strRef>
              <c:f>uchart!$C$8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val>
            <c:numRef>
              <c:f>uchart!$D$8:$O$8</c:f>
              <c:numCache>
                <c:formatCode>0.0</c:formatCode>
                <c:ptCount val="12"/>
                <c:pt idx="0">
                  <c:v>0.10185146332070766</c:v>
                </c:pt>
                <c:pt idx="1">
                  <c:v>0.10185146332070766</c:v>
                </c:pt>
                <c:pt idx="2">
                  <c:v>0.10185146332070766</c:v>
                </c:pt>
                <c:pt idx="3">
                  <c:v>0.10185146332070766</c:v>
                </c:pt>
                <c:pt idx="4">
                  <c:v>0.10185146332070766</c:v>
                </c:pt>
                <c:pt idx="5">
                  <c:v>0.10185146332070766</c:v>
                </c:pt>
                <c:pt idx="6">
                  <c:v>0.10185146332070766</c:v>
                </c:pt>
                <c:pt idx="7">
                  <c:v>0.10185146332070766</c:v>
                </c:pt>
                <c:pt idx="8">
                  <c:v>0.10185146332070766</c:v>
                </c:pt>
                <c:pt idx="9">
                  <c:v>0.10185146332070766</c:v>
                </c:pt>
                <c:pt idx="10">
                  <c:v>0.10185146332070766</c:v>
                </c:pt>
                <c:pt idx="11">
                  <c:v>0.10185146332070766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5E-4517-8BD0-10A334879EA2}"/>
            </c:ext>
          </c:extLst>
        </c:ser>
        <c:ser>
          <c:idx val="3"/>
          <c:order val="3"/>
          <c:tx>
            <c:strRef>
              <c:f>uchart!$C$9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val>
            <c:numRef>
              <c:f>uchart!$D$9:$O$9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5E-4517-8BD0-10A33487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75144"/>
        <c:axId val="395559256"/>
      </c:lineChart>
      <c:catAx>
        <c:axId val="5063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5559256"/>
        <c:crosses val="autoZero"/>
        <c:auto val="1"/>
        <c:lblAlgn val="ctr"/>
        <c:lblOffset val="100"/>
        <c:noMultiLvlLbl val="0"/>
      </c:catAx>
      <c:valAx>
        <c:axId val="3955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63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xbarR!$E$8</c:f>
              <c:strCache>
                <c:ptCount val="1"/>
                <c:pt idx="0">
                  <c:v>Average (xbar)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xbarR!$F$8:$O$8</c:f>
              <c:numCache>
                <c:formatCode>General</c:formatCode>
                <c:ptCount val="10"/>
                <c:pt idx="0">
                  <c:v>3.1247500000000001</c:v>
                </c:pt>
                <c:pt idx="1">
                  <c:v>3.1234999999999999</c:v>
                </c:pt>
                <c:pt idx="2">
                  <c:v>3.1262500000000002</c:v>
                </c:pt>
                <c:pt idx="3">
                  <c:v>3.12575</c:v>
                </c:pt>
                <c:pt idx="4">
                  <c:v>3.1265000000000001</c:v>
                </c:pt>
                <c:pt idx="5">
                  <c:v>3.1262499999999998</c:v>
                </c:pt>
                <c:pt idx="6">
                  <c:v>3.12425</c:v>
                </c:pt>
                <c:pt idx="7">
                  <c:v>3.1267499999999999</c:v>
                </c:pt>
                <c:pt idx="8">
                  <c:v>3.12825</c:v>
                </c:pt>
                <c:pt idx="9">
                  <c:v>3.1242500000000004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56-446C-B9CC-AE41FE90CC7C}"/>
            </c:ext>
          </c:extLst>
        </c:ser>
        <c:ser>
          <c:idx val="1"/>
          <c:order val="1"/>
          <c:tx>
            <c:strRef>
              <c:f>xbarR!$E$12</c:f>
              <c:strCache>
                <c:ptCount val="1"/>
                <c:pt idx="0">
                  <c:v>UCL  (x)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val>
            <c:numRef>
              <c:f>xbarR!$F$12:$O$12</c:f>
              <c:numCache>
                <c:formatCode>0.000</c:formatCode>
                <c:ptCount val="10"/>
                <c:pt idx="0">
                  <c:v>3.1283473000000002</c:v>
                </c:pt>
                <c:pt idx="1">
                  <c:v>3.1283473000000002</c:v>
                </c:pt>
                <c:pt idx="2">
                  <c:v>3.1283473000000002</c:v>
                </c:pt>
                <c:pt idx="3">
                  <c:v>3.1283473000000002</c:v>
                </c:pt>
                <c:pt idx="4">
                  <c:v>3.1283473000000002</c:v>
                </c:pt>
                <c:pt idx="5">
                  <c:v>3.1283473000000002</c:v>
                </c:pt>
                <c:pt idx="6">
                  <c:v>3.1283473000000002</c:v>
                </c:pt>
                <c:pt idx="7">
                  <c:v>3.1283473000000002</c:v>
                </c:pt>
                <c:pt idx="8">
                  <c:v>3.1283473000000002</c:v>
                </c:pt>
                <c:pt idx="9">
                  <c:v>3.1283473000000002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56-446C-B9CC-AE41FE90CC7C}"/>
            </c:ext>
          </c:extLst>
        </c:ser>
        <c:ser>
          <c:idx val="2"/>
          <c:order val="2"/>
          <c:tx>
            <c:strRef>
              <c:f>xbarR!$E$13</c:f>
              <c:strCache>
                <c:ptCount val="1"/>
                <c:pt idx="0">
                  <c:v>LCL (x)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val>
            <c:numRef>
              <c:f>xbarR!$F$13:$O$13</c:f>
              <c:numCache>
                <c:formatCode>0.000</c:formatCode>
                <c:ptCount val="10"/>
                <c:pt idx="0">
                  <c:v>3.1229527000000004</c:v>
                </c:pt>
                <c:pt idx="1">
                  <c:v>3.1229527000000004</c:v>
                </c:pt>
                <c:pt idx="2">
                  <c:v>3.1229527000000004</c:v>
                </c:pt>
                <c:pt idx="3">
                  <c:v>3.1229527000000004</c:v>
                </c:pt>
                <c:pt idx="4">
                  <c:v>3.1229527000000004</c:v>
                </c:pt>
                <c:pt idx="5">
                  <c:v>3.1229527000000004</c:v>
                </c:pt>
                <c:pt idx="6">
                  <c:v>3.1229527000000004</c:v>
                </c:pt>
                <c:pt idx="7">
                  <c:v>3.1229527000000004</c:v>
                </c:pt>
                <c:pt idx="8">
                  <c:v>3.1229527000000004</c:v>
                </c:pt>
                <c:pt idx="9">
                  <c:v>3.1229527000000004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56-446C-B9CC-AE41FE90CC7C}"/>
            </c:ext>
          </c:extLst>
        </c:ser>
        <c:ser>
          <c:idx val="3"/>
          <c:order val="3"/>
          <c:tx>
            <c:strRef>
              <c:f>xbarR!$E$9</c:f>
              <c:strCache>
                <c:ptCount val="1"/>
                <c:pt idx="0">
                  <c:v>Grand mean (x)</c:v>
                </c:pt>
              </c:strCache>
            </c:strRef>
          </c:tx>
          <c:spPr>
            <a:ln w="38100" cap="flat" cmpd="dbl" algn="ctr">
              <a:solidFill>
                <a:srgbClr val="00B050"/>
              </a:solidFill>
              <a:miter lim="800000"/>
            </a:ln>
            <a:effectLst/>
          </c:spPr>
          <c:marker>
            <c:symbol val="none"/>
          </c:marker>
          <c:val>
            <c:numRef>
              <c:f>xbarR!$F$9:$O$9</c:f>
              <c:numCache>
                <c:formatCode>General</c:formatCode>
                <c:ptCount val="10"/>
                <c:pt idx="0">
                  <c:v>3.1256500000000003</c:v>
                </c:pt>
                <c:pt idx="1">
                  <c:v>3.1256500000000003</c:v>
                </c:pt>
                <c:pt idx="2">
                  <c:v>3.1256500000000003</c:v>
                </c:pt>
                <c:pt idx="3">
                  <c:v>3.1256500000000003</c:v>
                </c:pt>
                <c:pt idx="4">
                  <c:v>3.1256500000000003</c:v>
                </c:pt>
                <c:pt idx="5">
                  <c:v>3.1256500000000003</c:v>
                </c:pt>
                <c:pt idx="6">
                  <c:v>3.1256500000000003</c:v>
                </c:pt>
                <c:pt idx="7">
                  <c:v>3.1256500000000003</c:v>
                </c:pt>
                <c:pt idx="8">
                  <c:v>3.1256500000000003</c:v>
                </c:pt>
                <c:pt idx="9">
                  <c:v>3.1256500000000003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56-446C-B9CC-AE41FE90C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75144"/>
        <c:axId val="395559256"/>
      </c:lineChart>
      <c:catAx>
        <c:axId val="5063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5559256"/>
        <c:crosses val="autoZero"/>
        <c:auto val="1"/>
        <c:lblAlgn val="ctr"/>
        <c:lblOffset val="100"/>
        <c:noMultiLvlLbl val="0"/>
      </c:catAx>
      <c:valAx>
        <c:axId val="3955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63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xbarR!$E$11</c:f>
              <c:strCache>
                <c:ptCount val="1"/>
                <c:pt idx="0">
                  <c:v>Average R</c:v>
                </c:pt>
              </c:strCache>
            </c:strRef>
          </c:tx>
          <c:spPr>
            <a:ln w="38100" cap="flat" cmpd="dbl" algn="ctr">
              <a:solidFill>
                <a:srgbClr val="00B050"/>
              </a:solidFill>
              <a:miter lim="800000"/>
            </a:ln>
            <a:effectLst/>
          </c:spPr>
          <c:marker>
            <c:symbol val="none"/>
          </c:marker>
          <c:val>
            <c:numRef>
              <c:f>xbarR!$F$11:$O$11</c:f>
              <c:numCache>
                <c:formatCode>0.0000</c:formatCode>
                <c:ptCount val="10"/>
                <c:pt idx="0">
                  <c:v>3.6999999999999477E-3</c:v>
                </c:pt>
                <c:pt idx="1">
                  <c:v>3.6999999999999477E-3</c:v>
                </c:pt>
                <c:pt idx="2">
                  <c:v>3.6999999999999477E-3</c:v>
                </c:pt>
                <c:pt idx="3">
                  <c:v>3.6999999999999477E-3</c:v>
                </c:pt>
                <c:pt idx="4">
                  <c:v>3.6999999999999477E-3</c:v>
                </c:pt>
                <c:pt idx="5">
                  <c:v>3.6999999999999477E-3</c:v>
                </c:pt>
                <c:pt idx="6">
                  <c:v>3.6999999999999477E-3</c:v>
                </c:pt>
                <c:pt idx="7">
                  <c:v>3.6999999999999477E-3</c:v>
                </c:pt>
                <c:pt idx="8">
                  <c:v>3.6999999999999477E-3</c:v>
                </c:pt>
                <c:pt idx="9">
                  <c:v>3.6999999999999477E-3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2-46E0-889B-C2D61516546F}"/>
            </c:ext>
          </c:extLst>
        </c:ser>
        <c:ser>
          <c:idx val="1"/>
          <c:order val="1"/>
          <c:tx>
            <c:strRef>
              <c:f>xbarR!$E$14</c:f>
              <c:strCache>
                <c:ptCount val="1"/>
                <c:pt idx="0">
                  <c:v>UCL  ( R )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val>
            <c:numRef>
              <c:f>xbarR!$F$14:$O$14</c:f>
              <c:numCache>
                <c:formatCode>0.000</c:formatCode>
                <c:ptCount val="10"/>
                <c:pt idx="0">
                  <c:v>8.4433999999998805E-3</c:v>
                </c:pt>
                <c:pt idx="1">
                  <c:v>8.4433999999998805E-3</c:v>
                </c:pt>
                <c:pt idx="2">
                  <c:v>8.4433999999998805E-3</c:v>
                </c:pt>
                <c:pt idx="3">
                  <c:v>8.4433999999998805E-3</c:v>
                </c:pt>
                <c:pt idx="4">
                  <c:v>8.4433999999998805E-3</c:v>
                </c:pt>
                <c:pt idx="5">
                  <c:v>8.4433999999998805E-3</c:v>
                </c:pt>
                <c:pt idx="6">
                  <c:v>8.4433999999998805E-3</c:v>
                </c:pt>
                <c:pt idx="7">
                  <c:v>8.4433999999998805E-3</c:v>
                </c:pt>
                <c:pt idx="8">
                  <c:v>8.4433999999998805E-3</c:v>
                </c:pt>
                <c:pt idx="9">
                  <c:v>8.4433999999998805E-3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2-46E0-889B-C2D61516546F}"/>
            </c:ext>
          </c:extLst>
        </c:ser>
        <c:ser>
          <c:idx val="2"/>
          <c:order val="2"/>
          <c:tx>
            <c:strRef>
              <c:f>xbarR!$E$15</c:f>
              <c:strCache>
                <c:ptCount val="1"/>
                <c:pt idx="0">
                  <c:v>LCL  ( R )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val>
            <c:numRef>
              <c:f>xbarR!$F$15:$O$15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2-46E0-889B-C2D61516546F}"/>
            </c:ext>
          </c:extLst>
        </c:ser>
        <c:ser>
          <c:idx val="3"/>
          <c:order val="3"/>
          <c:tx>
            <c:strRef>
              <c:f>xbarR!$E$10</c:f>
              <c:strCache>
                <c:ptCount val="1"/>
                <c:pt idx="0">
                  <c:v>Range ( R ) </c:v>
                </c:pt>
              </c:strCache>
            </c:strRef>
          </c:tx>
          <c:spPr>
            <a:ln w="38100" cap="flat" cmpd="dbl" algn="ctr">
              <a:solidFill>
                <a:srgbClr val="0070C0"/>
              </a:solidFill>
              <a:miter lim="800000"/>
            </a:ln>
            <a:effectLst/>
          </c:spPr>
          <c:marker>
            <c:symbol val="none"/>
          </c:marker>
          <c:val>
            <c:numRef>
              <c:f>xbarR!$F$10:$O$10</c:f>
              <c:numCache>
                <c:formatCode>General</c:formatCode>
                <c:ptCount val="10"/>
                <c:pt idx="0">
                  <c:v>3.9999999999995595E-3</c:v>
                </c:pt>
                <c:pt idx="1">
                  <c:v>4.9999999999998934E-3</c:v>
                </c:pt>
                <c:pt idx="2">
                  <c:v>5.9999999999997833E-3</c:v>
                </c:pt>
                <c:pt idx="3">
                  <c:v>2.9999999999996696E-3</c:v>
                </c:pt>
                <c:pt idx="4">
                  <c:v>3.0000000000001137E-3</c:v>
                </c:pt>
                <c:pt idx="5">
                  <c:v>3.0000000000001137E-3</c:v>
                </c:pt>
                <c:pt idx="6">
                  <c:v>2.9999999999996696E-3</c:v>
                </c:pt>
                <c:pt idx="7">
                  <c:v>2.0000000000002238E-3</c:v>
                </c:pt>
                <c:pt idx="8">
                  <c:v>2.0000000000002238E-3</c:v>
                </c:pt>
                <c:pt idx="9">
                  <c:v>6.0000000000002274E-3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32-46E0-889B-C2D61516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75144"/>
        <c:axId val="395559256"/>
      </c:lineChart>
      <c:catAx>
        <c:axId val="5063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5559256"/>
        <c:crosses val="autoZero"/>
        <c:auto val="1"/>
        <c:lblAlgn val="ctr"/>
        <c:lblOffset val="100"/>
        <c:noMultiLvlLbl val="0"/>
      </c:catAx>
      <c:valAx>
        <c:axId val="3955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63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xbar-chart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xbarS!$E$15</c:f>
              <c:strCache>
                <c:ptCount val="1"/>
                <c:pt idx="0">
                  <c:v>Average (xbar)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xbarS!$F$15:$O$15</c:f>
              <c:numCache>
                <c:formatCode>General</c:formatCode>
                <c:ptCount val="10"/>
                <c:pt idx="0">
                  <c:v>3.1233999999999997</c:v>
                </c:pt>
                <c:pt idx="1">
                  <c:v>3.1242999999999999</c:v>
                </c:pt>
                <c:pt idx="2">
                  <c:v>3.1256999999999997</c:v>
                </c:pt>
                <c:pt idx="3">
                  <c:v>3.1240999999999999</c:v>
                </c:pt>
                <c:pt idx="4">
                  <c:v>3.125</c:v>
                </c:pt>
                <c:pt idx="5">
                  <c:v>3.1253000000000002</c:v>
                </c:pt>
                <c:pt idx="6">
                  <c:v>3.1241999999999996</c:v>
                </c:pt>
                <c:pt idx="7">
                  <c:v>3.125</c:v>
                </c:pt>
                <c:pt idx="8">
                  <c:v>3.1261000000000001</c:v>
                </c:pt>
                <c:pt idx="9">
                  <c:v>3.1245000000000003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2-482B-9601-980697D09900}"/>
            </c:ext>
          </c:extLst>
        </c:ser>
        <c:ser>
          <c:idx val="1"/>
          <c:order val="1"/>
          <c:tx>
            <c:strRef>
              <c:f>xbarS!$E$19</c:f>
              <c:strCache>
                <c:ptCount val="1"/>
                <c:pt idx="0">
                  <c:v>UCL  (x)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val>
            <c:numRef>
              <c:f>xbarS!$F$19:$O$19</c:f>
              <c:numCache>
                <c:formatCode>0.000</c:formatCode>
                <c:ptCount val="10"/>
                <c:pt idx="0">
                  <c:v>3.12829358932406</c:v>
                </c:pt>
                <c:pt idx="1">
                  <c:v>3.12829358932406</c:v>
                </c:pt>
                <c:pt idx="2">
                  <c:v>3.12829358932406</c:v>
                </c:pt>
                <c:pt idx="3">
                  <c:v>3.12829358932406</c:v>
                </c:pt>
                <c:pt idx="4">
                  <c:v>3.12829358932406</c:v>
                </c:pt>
                <c:pt idx="5">
                  <c:v>3.12829358932406</c:v>
                </c:pt>
                <c:pt idx="6">
                  <c:v>3.12829358932406</c:v>
                </c:pt>
                <c:pt idx="7">
                  <c:v>3.12829358932406</c:v>
                </c:pt>
                <c:pt idx="8">
                  <c:v>3.12829358932406</c:v>
                </c:pt>
                <c:pt idx="9">
                  <c:v>3.12829358932406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2-482B-9601-980697D09900}"/>
            </c:ext>
          </c:extLst>
        </c:ser>
        <c:ser>
          <c:idx val="2"/>
          <c:order val="2"/>
          <c:tx>
            <c:strRef>
              <c:f>xbarS!$E$20</c:f>
              <c:strCache>
                <c:ptCount val="1"/>
                <c:pt idx="0">
                  <c:v>LCL (x)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val>
            <c:numRef>
              <c:f>xbarS!$F$20:$O$20</c:f>
              <c:numCache>
                <c:formatCode>0.000</c:formatCode>
                <c:ptCount val="10"/>
                <c:pt idx="0">
                  <c:v>3.1230260540268646</c:v>
                </c:pt>
                <c:pt idx="1">
                  <c:v>3.1230260540268646</c:v>
                </c:pt>
                <c:pt idx="2">
                  <c:v>3.1230260540268646</c:v>
                </c:pt>
                <c:pt idx="3">
                  <c:v>3.1230260540268646</c:v>
                </c:pt>
                <c:pt idx="4">
                  <c:v>3.1230260540268646</c:v>
                </c:pt>
                <c:pt idx="5">
                  <c:v>3.1230260540268646</c:v>
                </c:pt>
                <c:pt idx="6">
                  <c:v>3.1230260540268646</c:v>
                </c:pt>
                <c:pt idx="7">
                  <c:v>3.1230260540268646</c:v>
                </c:pt>
                <c:pt idx="8">
                  <c:v>3.1230260540268646</c:v>
                </c:pt>
                <c:pt idx="9">
                  <c:v>3.1230260540268646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2-482B-9601-980697D09900}"/>
            </c:ext>
          </c:extLst>
        </c:ser>
        <c:ser>
          <c:idx val="3"/>
          <c:order val="3"/>
          <c:tx>
            <c:strRef>
              <c:f>xbarS!$E$16</c:f>
              <c:strCache>
                <c:ptCount val="1"/>
                <c:pt idx="0">
                  <c:v>Grand mean (x)</c:v>
                </c:pt>
              </c:strCache>
            </c:strRef>
          </c:tx>
          <c:spPr>
            <a:ln w="38100" cap="flat" cmpd="dbl" algn="ctr">
              <a:solidFill>
                <a:srgbClr val="00B050"/>
              </a:solidFill>
              <a:miter lim="800000"/>
            </a:ln>
            <a:effectLst/>
          </c:spPr>
          <c:marker>
            <c:symbol val="none"/>
          </c:marker>
          <c:val>
            <c:numRef>
              <c:f>xbarS!$F$16:$O$16</c:f>
              <c:numCache>
                <c:formatCode>General</c:formatCode>
                <c:ptCount val="10"/>
                <c:pt idx="0">
                  <c:v>3.1247600000000002</c:v>
                </c:pt>
                <c:pt idx="1">
                  <c:v>3.1247600000000002</c:v>
                </c:pt>
                <c:pt idx="2">
                  <c:v>3.1247600000000002</c:v>
                </c:pt>
                <c:pt idx="3">
                  <c:v>3.1247600000000002</c:v>
                </c:pt>
                <c:pt idx="4">
                  <c:v>3.1247600000000002</c:v>
                </c:pt>
                <c:pt idx="5">
                  <c:v>3.1247600000000002</c:v>
                </c:pt>
                <c:pt idx="6">
                  <c:v>3.1247600000000002</c:v>
                </c:pt>
                <c:pt idx="7">
                  <c:v>3.1247600000000002</c:v>
                </c:pt>
                <c:pt idx="8">
                  <c:v>3.1247600000000002</c:v>
                </c:pt>
                <c:pt idx="9">
                  <c:v>3.1247600000000002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2-482B-9601-980697D0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75144"/>
        <c:axId val="395559256"/>
      </c:lineChart>
      <c:catAx>
        <c:axId val="5063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5559256"/>
        <c:crosses val="autoZero"/>
        <c:auto val="1"/>
        <c:lblAlgn val="ctr"/>
        <c:lblOffset val="100"/>
        <c:noMultiLvlLbl val="0"/>
      </c:catAx>
      <c:valAx>
        <c:axId val="3955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63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xbarS!$E$18</c:f>
              <c:strCache>
                <c:ptCount val="1"/>
                <c:pt idx="0">
                  <c:v>Average s</c:v>
                </c:pt>
              </c:strCache>
            </c:strRef>
          </c:tx>
          <c:spPr>
            <a:ln w="38100" cap="flat" cmpd="dbl" algn="ctr">
              <a:solidFill>
                <a:srgbClr val="00B050"/>
              </a:solidFill>
              <a:miter lim="800000"/>
            </a:ln>
            <a:effectLst/>
          </c:spPr>
          <c:marker>
            <c:symbol val="none"/>
          </c:marker>
          <c:val>
            <c:numRef>
              <c:f>xbarS!$F$18:$O$18</c:f>
              <c:numCache>
                <c:formatCode>0.0000</c:formatCode>
                <c:ptCount val="10"/>
                <c:pt idx="0">
                  <c:v>2.3785267121204262E-3</c:v>
                </c:pt>
                <c:pt idx="1">
                  <c:v>2.3785267121204262E-3</c:v>
                </c:pt>
                <c:pt idx="2">
                  <c:v>2.3785267121204262E-3</c:v>
                </c:pt>
                <c:pt idx="3">
                  <c:v>2.3785267121204262E-3</c:v>
                </c:pt>
                <c:pt idx="4">
                  <c:v>2.3785267121204262E-3</c:v>
                </c:pt>
                <c:pt idx="5">
                  <c:v>2.3785267121204262E-3</c:v>
                </c:pt>
                <c:pt idx="6">
                  <c:v>2.3785267121204262E-3</c:v>
                </c:pt>
                <c:pt idx="7">
                  <c:v>2.3785267121204262E-3</c:v>
                </c:pt>
                <c:pt idx="8">
                  <c:v>2.3785267121204262E-3</c:v>
                </c:pt>
                <c:pt idx="9">
                  <c:v>2.3785267121204262E-3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9-428C-AD10-FFD45B485F17}"/>
            </c:ext>
          </c:extLst>
        </c:ser>
        <c:ser>
          <c:idx val="1"/>
          <c:order val="1"/>
          <c:tx>
            <c:strRef>
              <c:f>xbarS!$E$21</c:f>
              <c:strCache>
                <c:ptCount val="1"/>
                <c:pt idx="0">
                  <c:v>UCL  ( s )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val>
            <c:numRef>
              <c:f>xbarS!$F$21:$O$21</c:f>
              <c:numCache>
                <c:formatCode>0.000</c:formatCode>
                <c:ptCount val="10"/>
                <c:pt idx="0">
                  <c:v>5.3897415296648857E-3</c:v>
                </c:pt>
                <c:pt idx="1">
                  <c:v>5.3897415296648857E-3</c:v>
                </c:pt>
                <c:pt idx="2">
                  <c:v>5.3897415296648857E-3</c:v>
                </c:pt>
                <c:pt idx="3">
                  <c:v>5.3897415296648857E-3</c:v>
                </c:pt>
                <c:pt idx="4">
                  <c:v>5.3897415296648857E-3</c:v>
                </c:pt>
                <c:pt idx="5">
                  <c:v>5.3897415296648857E-3</c:v>
                </c:pt>
                <c:pt idx="6">
                  <c:v>5.3897415296648857E-3</c:v>
                </c:pt>
                <c:pt idx="7">
                  <c:v>5.3897415296648857E-3</c:v>
                </c:pt>
                <c:pt idx="8">
                  <c:v>5.3897415296648857E-3</c:v>
                </c:pt>
                <c:pt idx="9">
                  <c:v>5.3897415296648857E-3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9-428C-AD10-FFD45B485F17}"/>
            </c:ext>
          </c:extLst>
        </c:ser>
        <c:ser>
          <c:idx val="2"/>
          <c:order val="2"/>
          <c:tx>
            <c:strRef>
              <c:f>xbarS!$E$22</c:f>
              <c:strCache>
                <c:ptCount val="1"/>
                <c:pt idx="0">
                  <c:v>LCL  ( s )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val>
            <c:numRef>
              <c:f>xbarS!$F$22:$O$22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89-428C-AD10-FFD45B485F17}"/>
            </c:ext>
          </c:extLst>
        </c:ser>
        <c:ser>
          <c:idx val="3"/>
          <c:order val="3"/>
          <c:tx>
            <c:strRef>
              <c:f>xbarS!$E$17</c:f>
              <c:strCache>
                <c:ptCount val="1"/>
                <c:pt idx="0">
                  <c:v>STd dev, S</c:v>
                </c:pt>
              </c:strCache>
            </c:strRef>
          </c:tx>
          <c:spPr>
            <a:ln w="38100" cap="flat" cmpd="dbl" algn="ctr">
              <a:solidFill>
                <a:srgbClr val="0070C0"/>
              </a:solidFill>
              <a:miter lim="800000"/>
            </a:ln>
            <a:effectLst/>
          </c:spPr>
          <c:marker>
            <c:symbol val="none"/>
          </c:marker>
          <c:val>
            <c:numRef>
              <c:f>xbarS!$F$17:$O$17</c:f>
              <c:numCache>
                <c:formatCode>General</c:formatCode>
                <c:ptCount val="10"/>
                <c:pt idx="0">
                  <c:v>2.1705094128132187E-3</c:v>
                </c:pt>
                <c:pt idx="1">
                  <c:v>3.0568684048294503E-3</c:v>
                </c:pt>
                <c:pt idx="2">
                  <c:v>2.1628170930010236E-3</c:v>
                </c:pt>
                <c:pt idx="3">
                  <c:v>1.9692073983655039E-3</c:v>
                </c:pt>
                <c:pt idx="4">
                  <c:v>2.8284271247461402E-3</c:v>
                </c:pt>
                <c:pt idx="5">
                  <c:v>2.0027758514399824E-3</c:v>
                </c:pt>
                <c:pt idx="6">
                  <c:v>2.2509257354845049E-3</c:v>
                </c:pt>
                <c:pt idx="7">
                  <c:v>2.7080128015453315E-3</c:v>
                </c:pt>
                <c:pt idx="8">
                  <c:v>2.5144029554194729E-3</c:v>
                </c:pt>
                <c:pt idx="9">
                  <c:v>2.1213203435596299E-3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9-428C-AD10-FFD45B48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75144"/>
        <c:axId val="395559256"/>
      </c:lineChart>
      <c:catAx>
        <c:axId val="5063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5559256"/>
        <c:crosses val="autoZero"/>
        <c:auto val="1"/>
        <c:lblAlgn val="ctr"/>
        <c:lblOffset val="100"/>
        <c:noMultiLvlLbl val="0"/>
      </c:catAx>
      <c:valAx>
        <c:axId val="3955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63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ImR!$D$9</c:f>
              <c:strCache>
                <c:ptCount val="1"/>
                <c:pt idx="0">
                  <c:v>UCL  (x)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val>
            <c:numRef>
              <c:f>ImR!$E$9:$O$9</c:f>
              <c:numCache>
                <c:formatCode>0.0</c:formatCode>
                <c:ptCount val="11"/>
                <c:pt idx="0">
                  <c:v>88.508799999999994</c:v>
                </c:pt>
                <c:pt idx="1">
                  <c:v>88.508799999999994</c:v>
                </c:pt>
                <c:pt idx="2">
                  <c:v>88.508799999999994</c:v>
                </c:pt>
                <c:pt idx="3">
                  <c:v>88.508799999999994</c:v>
                </c:pt>
                <c:pt idx="4">
                  <c:v>88.508799999999994</c:v>
                </c:pt>
                <c:pt idx="5">
                  <c:v>88.508799999999994</c:v>
                </c:pt>
                <c:pt idx="6">
                  <c:v>88.508799999999994</c:v>
                </c:pt>
                <c:pt idx="7">
                  <c:v>88.508799999999994</c:v>
                </c:pt>
                <c:pt idx="8">
                  <c:v>88.508799999999994</c:v>
                </c:pt>
                <c:pt idx="9">
                  <c:v>88.508799999999994</c:v>
                </c:pt>
                <c:pt idx="10">
                  <c:v>88.508799999999994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F-4058-BF3B-5D786A8275A0}"/>
            </c:ext>
          </c:extLst>
        </c:ser>
        <c:ser>
          <c:idx val="2"/>
          <c:order val="1"/>
          <c:tx>
            <c:strRef>
              <c:f>ImR!$D$10</c:f>
              <c:strCache>
                <c:ptCount val="1"/>
                <c:pt idx="0">
                  <c:v>LCL (x)</c:v>
                </c:pt>
              </c:strCache>
            </c:strRef>
          </c:tx>
          <c:spPr>
            <a:ln w="38100" cap="flat" cmpd="dbl" algn="ctr">
              <a:solidFill>
                <a:srgbClr val="FF0000"/>
              </a:solidFill>
              <a:miter lim="800000"/>
            </a:ln>
            <a:effectLst/>
          </c:spPr>
          <c:marker>
            <c:symbol val="none"/>
          </c:marker>
          <c:val>
            <c:numRef>
              <c:f>ImR!$E$10:$O$10</c:f>
              <c:numCache>
                <c:formatCode>0.0</c:formatCode>
                <c:ptCount val="11"/>
                <c:pt idx="0">
                  <c:v>71.491200000000006</c:v>
                </c:pt>
                <c:pt idx="1">
                  <c:v>71.491200000000006</c:v>
                </c:pt>
                <c:pt idx="2">
                  <c:v>71.491200000000006</c:v>
                </c:pt>
                <c:pt idx="3">
                  <c:v>71.491200000000006</c:v>
                </c:pt>
                <c:pt idx="4">
                  <c:v>71.491200000000006</c:v>
                </c:pt>
                <c:pt idx="5">
                  <c:v>71.491200000000006</c:v>
                </c:pt>
                <c:pt idx="6">
                  <c:v>71.491200000000006</c:v>
                </c:pt>
                <c:pt idx="7">
                  <c:v>71.491200000000006</c:v>
                </c:pt>
                <c:pt idx="8">
                  <c:v>71.491200000000006</c:v>
                </c:pt>
                <c:pt idx="9">
                  <c:v>71.491200000000006</c:v>
                </c:pt>
                <c:pt idx="10">
                  <c:v>71.491200000000006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F-4058-BF3B-5D786A8275A0}"/>
            </c:ext>
          </c:extLst>
        </c:ser>
        <c:ser>
          <c:idx val="0"/>
          <c:order val="2"/>
          <c:tx>
            <c:strRef>
              <c:f>ImR!$D$4</c:f>
              <c:strCache>
                <c:ptCount val="1"/>
                <c:pt idx="0">
                  <c:v>Sugar concentration g/L</c:v>
                </c:pt>
              </c:strCache>
            </c:strRef>
          </c:tx>
          <c:spPr>
            <a:ln w="38100" cap="flat" cmpd="dbl" algn="ctr">
              <a:solidFill>
                <a:srgbClr val="0070C0"/>
              </a:solidFill>
              <a:miter lim="800000"/>
            </a:ln>
            <a:effectLst/>
          </c:spPr>
          <c:marker>
            <c:symbol val="none"/>
          </c:marker>
          <c:val>
            <c:numRef>
              <c:f>ImR!$E$4:$O$4</c:f>
              <c:numCache>
                <c:formatCode>General</c:formatCode>
                <c:ptCount val="11"/>
                <c:pt idx="0">
                  <c:v>82</c:v>
                </c:pt>
                <c:pt idx="1">
                  <c:v>84</c:v>
                </c:pt>
                <c:pt idx="2">
                  <c:v>75</c:v>
                </c:pt>
                <c:pt idx="3">
                  <c:v>79</c:v>
                </c:pt>
                <c:pt idx="4">
                  <c:v>84</c:v>
                </c:pt>
                <c:pt idx="5">
                  <c:v>81</c:v>
                </c:pt>
                <c:pt idx="6">
                  <c:v>81</c:v>
                </c:pt>
                <c:pt idx="7">
                  <c:v>82</c:v>
                </c:pt>
                <c:pt idx="8">
                  <c:v>80</c:v>
                </c:pt>
                <c:pt idx="9">
                  <c:v>78</c:v>
                </c:pt>
                <c:pt idx="10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7F-4058-BF3B-5D786A8275A0}"/>
            </c:ext>
          </c:extLst>
        </c:ser>
        <c:ser>
          <c:idx val="3"/>
          <c:order val="3"/>
          <c:tx>
            <c:strRef>
              <c:f>ImR!$D$6</c:f>
              <c:strCache>
                <c:ptCount val="1"/>
                <c:pt idx="0">
                  <c:v>X bar</c:v>
                </c:pt>
              </c:strCache>
            </c:strRef>
          </c:tx>
          <c:spPr>
            <a:ln w="38100" cap="flat" cmpd="dbl" algn="ctr">
              <a:solidFill>
                <a:schemeClr val="accent6">
                  <a:lumMod val="75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ImR!$E$6:$O$6</c:f>
              <c:numCache>
                <c:formatCode>0.0</c:formatCode>
                <c:ptCount val="1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7F-4058-BF3B-5D786A82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75144"/>
        <c:axId val="395559256"/>
      </c:lineChart>
      <c:catAx>
        <c:axId val="5063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5559256"/>
        <c:crosses val="autoZero"/>
        <c:auto val="1"/>
        <c:lblAlgn val="ctr"/>
        <c:lblOffset val="100"/>
        <c:noMultiLvlLbl val="0"/>
      </c:catAx>
      <c:valAx>
        <c:axId val="395559256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637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9</xdr:row>
      <xdr:rowOff>268740</xdr:rowOff>
    </xdr:from>
    <xdr:to>
      <xdr:col>15</xdr:col>
      <xdr:colOff>13607</xdr:colOff>
      <xdr:row>18</xdr:row>
      <xdr:rowOff>340178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0084E-99C5-4BCA-A28C-532BCB5D5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8</xdr:row>
      <xdr:rowOff>268740</xdr:rowOff>
    </xdr:from>
    <xdr:to>
      <xdr:col>16</xdr:col>
      <xdr:colOff>0</xdr:colOff>
      <xdr:row>17</xdr:row>
      <xdr:rowOff>340178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EADCC7-06D9-477A-A564-80B7886E4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8</xdr:row>
      <xdr:rowOff>268740</xdr:rowOff>
    </xdr:from>
    <xdr:to>
      <xdr:col>15</xdr:col>
      <xdr:colOff>13607</xdr:colOff>
      <xdr:row>17</xdr:row>
      <xdr:rowOff>340178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226A0-72CC-42B1-BF93-CB9F347BB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9</xdr:row>
      <xdr:rowOff>268740</xdr:rowOff>
    </xdr:from>
    <xdr:to>
      <xdr:col>15</xdr:col>
      <xdr:colOff>13607</xdr:colOff>
      <xdr:row>18</xdr:row>
      <xdr:rowOff>340178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53589-3C52-4CD3-A00E-CAAB96C55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15</xdr:row>
      <xdr:rowOff>268740</xdr:rowOff>
    </xdr:from>
    <xdr:to>
      <xdr:col>15</xdr:col>
      <xdr:colOff>13607</xdr:colOff>
      <xdr:row>24</xdr:row>
      <xdr:rowOff>340178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7F39D-FD1B-4EFA-AD1B-060212620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917864</xdr:colOff>
      <xdr:row>25</xdr:row>
      <xdr:rowOff>0</xdr:rowOff>
    </xdr:from>
    <xdr:to>
      <xdr:col>15</xdr:col>
      <xdr:colOff>17318</xdr:colOff>
      <xdr:row>34</xdr:row>
      <xdr:rowOff>71439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396751-A166-4744-AA5C-A14BD859C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738188</xdr:colOff>
      <xdr:row>22</xdr:row>
      <xdr:rowOff>268740</xdr:rowOff>
    </xdr:from>
    <xdr:to>
      <xdr:col>15</xdr:col>
      <xdr:colOff>13607</xdr:colOff>
      <xdr:row>31</xdr:row>
      <xdr:rowOff>340178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C29E4-35DF-46A2-B5DC-5F7495F39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714375</xdr:colOff>
      <xdr:row>32</xdr:row>
      <xdr:rowOff>0</xdr:rowOff>
    </xdr:from>
    <xdr:to>
      <xdr:col>15</xdr:col>
      <xdr:colOff>0</xdr:colOff>
      <xdr:row>41</xdr:row>
      <xdr:rowOff>71439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D1E5C1-CA36-4086-B1E9-B97E419E1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23811</xdr:colOff>
      <xdr:row>13</xdr:row>
      <xdr:rowOff>268740</xdr:rowOff>
    </xdr:from>
    <xdr:to>
      <xdr:col>15</xdr:col>
      <xdr:colOff>-1</xdr:colOff>
      <xdr:row>22</xdr:row>
      <xdr:rowOff>340178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07302-9261-48A0-BE63-C048C6761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</xdr:colOff>
      <xdr:row>23</xdr:row>
      <xdr:rowOff>0</xdr:rowOff>
    </xdr:from>
    <xdr:to>
      <xdr:col>15</xdr:col>
      <xdr:colOff>0</xdr:colOff>
      <xdr:row>32</xdr:row>
      <xdr:rowOff>71439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3C573-5F50-4002-916A-1978D0EE6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EDD7F-4872-4C9F-9C06-465F3EE8D54C}">
  <sheetPr>
    <pageSetUpPr fitToPage="1"/>
  </sheetPr>
  <dimension ref="B2:Q20"/>
  <sheetViews>
    <sheetView tabSelected="1" zoomScale="55" zoomScaleNormal="55" workbookViewId="0">
      <selection activeCell="D8" sqref="D8"/>
    </sheetView>
  </sheetViews>
  <sheetFormatPr defaultColWidth="10.86328125" defaultRowHeight="48.75" customHeight="1" x14ac:dyDescent="0.45"/>
  <cols>
    <col min="1" max="2" width="10.86328125" style="1"/>
    <col min="3" max="3" width="24" style="1" bestFit="1" customWidth="1"/>
    <col min="4" max="15" width="11.59765625" style="1" bestFit="1" customWidth="1"/>
    <col min="16" max="16" width="22.3984375" style="1" bestFit="1" customWidth="1"/>
    <col min="17" max="16384" width="10.86328125" style="1"/>
  </cols>
  <sheetData>
    <row r="2" spans="2:17" ht="48.75" customHeight="1" x14ac:dyDescent="0.4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3"/>
    </row>
    <row r="3" spans="2:17" ht="48.75" customHeight="1" x14ac:dyDescent="0.45">
      <c r="B3" s="24"/>
      <c r="C3" s="2" t="s">
        <v>8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Q3" s="25"/>
    </row>
    <row r="4" spans="2:17" ht="48.75" customHeight="1" x14ac:dyDescent="0.45">
      <c r="B4" s="24"/>
      <c r="C4" s="2" t="s">
        <v>9</v>
      </c>
      <c r="D4" s="3">
        <v>15</v>
      </c>
      <c r="E4" s="3">
        <v>17</v>
      </c>
      <c r="F4" s="3">
        <v>12</v>
      </c>
      <c r="G4" s="3">
        <v>16</v>
      </c>
      <c r="H4" s="3">
        <v>17</v>
      </c>
      <c r="I4" s="3">
        <v>17</v>
      </c>
      <c r="J4" s="3">
        <v>15</v>
      </c>
      <c r="K4" s="3">
        <v>10</v>
      </c>
      <c r="L4" s="3">
        <v>13</v>
      </c>
      <c r="M4" s="3">
        <v>15</v>
      </c>
      <c r="N4" s="3">
        <v>14</v>
      </c>
      <c r="O4" s="3">
        <v>17</v>
      </c>
      <c r="P4" s="6" t="s">
        <v>11</v>
      </c>
      <c r="Q4" s="25"/>
    </row>
    <row r="5" spans="2:17" ht="48.75" customHeight="1" x14ac:dyDescent="0.45">
      <c r="B5" s="24"/>
      <c r="C5" s="2" t="s">
        <v>0</v>
      </c>
      <c r="D5" s="3">
        <v>125</v>
      </c>
      <c r="E5" s="3">
        <v>111</v>
      </c>
      <c r="F5" s="3">
        <v>133</v>
      </c>
      <c r="G5" s="3">
        <v>120</v>
      </c>
      <c r="H5" s="3">
        <v>118</v>
      </c>
      <c r="I5" s="3">
        <v>137</v>
      </c>
      <c r="J5" s="3">
        <v>108</v>
      </c>
      <c r="K5" s="3">
        <v>110</v>
      </c>
      <c r="L5" s="3">
        <v>124</v>
      </c>
      <c r="M5" s="3">
        <v>128</v>
      </c>
      <c r="N5" s="3">
        <v>144</v>
      </c>
      <c r="O5" s="3">
        <v>138</v>
      </c>
      <c r="P5" s="7">
        <f>AVERAGE(D5:O5)</f>
        <v>124.66666666666667</v>
      </c>
      <c r="Q5" s="25"/>
    </row>
    <row r="6" spans="2:17" ht="48.75" customHeight="1" x14ac:dyDescent="0.45">
      <c r="B6" s="24"/>
      <c r="C6" s="2" t="s">
        <v>10</v>
      </c>
      <c r="D6" s="3">
        <f>D4/D5</f>
        <v>0.12</v>
      </c>
      <c r="E6" s="3">
        <f t="shared" ref="E6:O6" si="0">E4/E5</f>
        <v>0.15315315315315314</v>
      </c>
      <c r="F6" s="3">
        <f t="shared" si="0"/>
        <v>9.0225563909774431E-2</v>
      </c>
      <c r="G6" s="3">
        <f t="shared" si="0"/>
        <v>0.13333333333333333</v>
      </c>
      <c r="H6" s="3">
        <f t="shared" si="0"/>
        <v>0.1440677966101695</v>
      </c>
      <c r="I6" s="3">
        <f t="shared" si="0"/>
        <v>0.12408759124087591</v>
      </c>
      <c r="J6" s="3">
        <f t="shared" si="0"/>
        <v>0.1388888888888889</v>
      </c>
      <c r="K6" s="3">
        <f t="shared" si="0"/>
        <v>9.0909090909090912E-2</v>
      </c>
      <c r="L6" s="3">
        <f t="shared" si="0"/>
        <v>0.10483870967741936</v>
      </c>
      <c r="M6" s="3">
        <f t="shared" si="0"/>
        <v>0.1171875</v>
      </c>
      <c r="N6" s="3">
        <f t="shared" si="0"/>
        <v>9.7222222222222224E-2</v>
      </c>
      <c r="O6" s="3">
        <f t="shared" si="0"/>
        <v>0.12318840579710146</v>
      </c>
      <c r="P6" s="26"/>
      <c r="Q6" s="25"/>
    </row>
    <row r="7" spans="2:17" ht="48.75" customHeight="1" x14ac:dyDescent="0.45">
      <c r="B7" s="24"/>
      <c r="C7" s="2" t="s">
        <v>33</v>
      </c>
      <c r="D7" s="40">
        <f>SUM($D$4:$O$4)/SUM($D$5:$O$5)</f>
        <v>0.11898395721925134</v>
      </c>
      <c r="E7" s="40">
        <f t="shared" ref="E7:O7" si="1">SUM($D$4:$O$4)/SUM($D$5:$O$5)</f>
        <v>0.11898395721925134</v>
      </c>
      <c r="F7" s="40">
        <f t="shared" si="1"/>
        <v>0.11898395721925134</v>
      </c>
      <c r="G7" s="40">
        <f t="shared" si="1"/>
        <v>0.11898395721925134</v>
      </c>
      <c r="H7" s="40">
        <f t="shared" si="1"/>
        <v>0.11898395721925134</v>
      </c>
      <c r="I7" s="40">
        <f t="shared" si="1"/>
        <v>0.11898395721925134</v>
      </c>
      <c r="J7" s="40">
        <f t="shared" si="1"/>
        <v>0.11898395721925134</v>
      </c>
      <c r="K7" s="40">
        <f t="shared" si="1"/>
        <v>0.11898395721925134</v>
      </c>
      <c r="L7" s="40">
        <f t="shared" si="1"/>
        <v>0.11898395721925134</v>
      </c>
      <c r="M7" s="40">
        <f t="shared" si="1"/>
        <v>0.11898395721925134</v>
      </c>
      <c r="N7" s="40">
        <f t="shared" si="1"/>
        <v>0.11898395721925134</v>
      </c>
      <c r="O7" s="40">
        <f t="shared" si="1"/>
        <v>0.11898395721925134</v>
      </c>
      <c r="Q7" s="27"/>
    </row>
    <row r="8" spans="2:17" ht="48.75" customHeight="1" x14ac:dyDescent="0.45">
      <c r="B8" s="24"/>
      <c r="C8" s="2" t="s">
        <v>2</v>
      </c>
      <c r="D8" s="3">
        <f>D7+(3*SQRT((D7*(1-D7))/$P$5))</f>
        <v>0.20597653371856503</v>
      </c>
      <c r="E8" s="3">
        <f t="shared" ref="E8:O8" si="2">E7+(3*SQRT((E7*(1-E7))/$P$5))</f>
        <v>0.20597653371856503</v>
      </c>
      <c r="F8" s="3">
        <f t="shared" si="2"/>
        <v>0.20597653371856503</v>
      </c>
      <c r="G8" s="3">
        <f t="shared" si="2"/>
        <v>0.20597653371856503</v>
      </c>
      <c r="H8" s="3">
        <f t="shared" si="2"/>
        <v>0.20597653371856503</v>
      </c>
      <c r="I8" s="3">
        <f t="shared" si="2"/>
        <v>0.20597653371856503</v>
      </c>
      <c r="J8" s="3">
        <f t="shared" si="2"/>
        <v>0.20597653371856503</v>
      </c>
      <c r="K8" s="3">
        <f t="shared" si="2"/>
        <v>0.20597653371856503</v>
      </c>
      <c r="L8" s="3">
        <f t="shared" si="2"/>
        <v>0.20597653371856503</v>
      </c>
      <c r="M8" s="3">
        <f t="shared" si="2"/>
        <v>0.20597653371856503</v>
      </c>
      <c r="N8" s="3">
        <f t="shared" si="2"/>
        <v>0.20597653371856503</v>
      </c>
      <c r="O8" s="3">
        <f t="shared" si="2"/>
        <v>0.20597653371856503</v>
      </c>
      <c r="Q8" s="25"/>
    </row>
    <row r="9" spans="2:17" ht="48.75" customHeight="1" x14ac:dyDescent="0.45">
      <c r="B9" s="24"/>
      <c r="C9" s="2" t="s">
        <v>3</v>
      </c>
      <c r="D9" s="3">
        <f>D7-(3*SQRT((D7*(1-D7))/$P$5))</f>
        <v>3.1991380719937651E-2</v>
      </c>
      <c r="E9" s="3">
        <f t="shared" ref="E9:O9" si="3">E7-(3*SQRT((E7*(1-E7))/$P$5))</f>
        <v>3.1991380719937651E-2</v>
      </c>
      <c r="F9" s="3">
        <f t="shared" si="3"/>
        <v>3.1991380719937651E-2</v>
      </c>
      <c r="G9" s="3">
        <f t="shared" si="3"/>
        <v>3.1991380719937651E-2</v>
      </c>
      <c r="H9" s="3">
        <f t="shared" si="3"/>
        <v>3.1991380719937651E-2</v>
      </c>
      <c r="I9" s="3">
        <f t="shared" si="3"/>
        <v>3.1991380719937651E-2</v>
      </c>
      <c r="J9" s="3">
        <f t="shared" si="3"/>
        <v>3.1991380719937651E-2</v>
      </c>
      <c r="K9" s="3">
        <f t="shared" si="3"/>
        <v>3.1991380719937651E-2</v>
      </c>
      <c r="L9" s="3">
        <f t="shared" si="3"/>
        <v>3.1991380719937651E-2</v>
      </c>
      <c r="M9" s="3">
        <f t="shared" si="3"/>
        <v>3.1991380719937651E-2</v>
      </c>
      <c r="N9" s="3">
        <f t="shared" si="3"/>
        <v>3.1991380719937651E-2</v>
      </c>
      <c r="O9" s="3">
        <f t="shared" si="3"/>
        <v>3.1991380719937651E-2</v>
      </c>
      <c r="Q9" s="25"/>
    </row>
    <row r="10" spans="2:17" ht="48.75" customHeight="1" x14ac:dyDescent="0.45">
      <c r="B10" s="24"/>
      <c r="Q10" s="25"/>
    </row>
    <row r="11" spans="2:17" ht="48.75" customHeight="1" x14ac:dyDescent="0.45">
      <c r="B11" s="24"/>
      <c r="Q11" s="25"/>
    </row>
    <row r="12" spans="2:17" ht="48.75" customHeight="1" x14ac:dyDescent="0.45">
      <c r="B12" s="24"/>
      <c r="Q12" s="25"/>
    </row>
    <row r="13" spans="2:17" ht="48.75" customHeight="1" x14ac:dyDescent="0.45">
      <c r="B13" s="24"/>
      <c r="Q13" s="25"/>
    </row>
    <row r="14" spans="2:17" ht="48.75" customHeight="1" x14ac:dyDescent="0.45">
      <c r="B14" s="24"/>
      <c r="Q14" s="25"/>
    </row>
    <row r="15" spans="2:17" ht="48.75" customHeight="1" x14ac:dyDescent="0.45">
      <c r="B15" s="24"/>
      <c r="Q15" s="25"/>
    </row>
    <row r="16" spans="2:17" ht="48.75" customHeight="1" x14ac:dyDescent="0.45">
      <c r="B16" s="24"/>
      <c r="Q16" s="25"/>
    </row>
    <row r="17" spans="2:17" ht="48.75" customHeight="1" x14ac:dyDescent="0.45">
      <c r="B17" s="24"/>
      <c r="Q17" s="25"/>
    </row>
    <row r="18" spans="2:17" ht="48.75" customHeight="1" x14ac:dyDescent="0.45">
      <c r="B18" s="24"/>
      <c r="Q18" s="25"/>
    </row>
    <row r="19" spans="2:17" ht="48.75" customHeight="1" x14ac:dyDescent="0.45">
      <c r="B19" s="24"/>
      <c r="Q19" s="25"/>
    </row>
    <row r="20" spans="2:17" ht="48.75" customHeight="1" x14ac:dyDescent="0.45"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30"/>
    </row>
  </sheetData>
  <pageMargins left="0.7" right="0.7" top="0.75" bottom="0.75" header="0.3" footer="0.3"/>
  <pageSetup scale="43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78E-935D-4259-A7E2-6CC89673F832}">
  <sheetPr>
    <pageSetUpPr fitToPage="1"/>
  </sheetPr>
  <dimension ref="B2:Q19"/>
  <sheetViews>
    <sheetView zoomScale="55" zoomScaleNormal="55" workbookViewId="0">
      <selection activeCell="Y12" sqref="Y12"/>
    </sheetView>
  </sheetViews>
  <sheetFormatPr defaultColWidth="10.86328125" defaultRowHeight="48.75" customHeight="1" x14ac:dyDescent="0.45"/>
  <cols>
    <col min="1" max="2" width="10.86328125" style="1"/>
    <col min="3" max="3" width="24" style="1" bestFit="1" customWidth="1"/>
    <col min="4" max="16384" width="10.86328125" style="1"/>
  </cols>
  <sheetData>
    <row r="2" spans="2:17" ht="48.75" customHeight="1" x14ac:dyDescent="0.4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3"/>
    </row>
    <row r="3" spans="2:17" ht="48.75" customHeight="1" x14ac:dyDescent="0.45">
      <c r="B3" s="24"/>
      <c r="C3" s="2" t="s">
        <v>8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5"/>
    </row>
    <row r="4" spans="2:17" ht="48.75" customHeight="1" x14ac:dyDescent="0.45">
      <c r="B4" s="24"/>
      <c r="C4" s="2" t="s">
        <v>7</v>
      </c>
      <c r="D4" s="3">
        <v>10</v>
      </c>
      <c r="E4" s="3">
        <v>11</v>
      </c>
      <c r="F4" s="3">
        <v>11</v>
      </c>
      <c r="G4" s="3">
        <v>14</v>
      </c>
      <c r="H4" s="3">
        <v>10</v>
      </c>
      <c r="I4" s="3">
        <v>7</v>
      </c>
      <c r="J4" s="3">
        <v>6</v>
      </c>
      <c r="K4" s="3">
        <v>0</v>
      </c>
      <c r="L4" s="3">
        <v>13</v>
      </c>
      <c r="M4" s="3">
        <v>9</v>
      </c>
      <c r="N4" s="3">
        <v>10</v>
      </c>
      <c r="O4" s="3">
        <v>10</v>
      </c>
      <c r="P4" s="3">
        <v>9</v>
      </c>
      <c r="Q4" s="25"/>
    </row>
    <row r="5" spans="2:17" ht="48.75" customHeight="1" x14ac:dyDescent="0.45">
      <c r="B5" s="24"/>
      <c r="C5" s="2" t="s">
        <v>0</v>
      </c>
      <c r="D5" s="3">
        <v>1000</v>
      </c>
      <c r="E5" s="3">
        <v>1000</v>
      </c>
      <c r="F5" s="3">
        <v>1000</v>
      </c>
      <c r="G5" s="3">
        <v>1000</v>
      </c>
      <c r="H5" s="3">
        <v>1000</v>
      </c>
      <c r="I5" s="3">
        <v>1000</v>
      </c>
      <c r="J5" s="3">
        <v>1000</v>
      </c>
      <c r="K5" s="3">
        <v>1000</v>
      </c>
      <c r="L5" s="3">
        <v>1000</v>
      </c>
      <c r="M5" s="3">
        <v>1000</v>
      </c>
      <c r="N5" s="3">
        <v>1000</v>
      </c>
      <c r="O5" s="3">
        <v>1000</v>
      </c>
      <c r="P5" s="3">
        <v>1000</v>
      </c>
      <c r="Q5" s="25"/>
    </row>
    <row r="6" spans="2:17" ht="48.75" customHeight="1" x14ac:dyDescent="0.45">
      <c r="B6" s="24"/>
      <c r="C6" s="2" t="s">
        <v>1</v>
      </c>
      <c r="D6" s="4">
        <f>AVERAGE($D$4:$P$4)</f>
        <v>9.2307692307692299</v>
      </c>
      <c r="E6" s="4">
        <f t="shared" ref="E6:P6" si="0">AVERAGE($D$4:$P$4)</f>
        <v>9.2307692307692299</v>
      </c>
      <c r="F6" s="4">
        <f t="shared" si="0"/>
        <v>9.2307692307692299</v>
      </c>
      <c r="G6" s="4">
        <f t="shared" si="0"/>
        <v>9.2307692307692299</v>
      </c>
      <c r="H6" s="4">
        <f t="shared" si="0"/>
        <v>9.2307692307692299</v>
      </c>
      <c r="I6" s="4">
        <f t="shared" si="0"/>
        <v>9.2307692307692299</v>
      </c>
      <c r="J6" s="4">
        <f t="shared" si="0"/>
        <v>9.2307692307692299</v>
      </c>
      <c r="K6" s="4">
        <f t="shared" si="0"/>
        <v>9.2307692307692299</v>
      </c>
      <c r="L6" s="4">
        <f t="shared" si="0"/>
        <v>9.2307692307692299</v>
      </c>
      <c r="M6" s="4">
        <f t="shared" si="0"/>
        <v>9.2307692307692299</v>
      </c>
      <c r="N6" s="4">
        <f t="shared" si="0"/>
        <v>9.2307692307692299</v>
      </c>
      <c r="O6" s="4">
        <f t="shared" si="0"/>
        <v>9.2307692307692299</v>
      </c>
      <c r="P6" s="4">
        <f t="shared" si="0"/>
        <v>9.2307692307692299</v>
      </c>
      <c r="Q6" s="27"/>
    </row>
    <row r="7" spans="2:17" ht="48.75" customHeight="1" x14ac:dyDescent="0.45">
      <c r="B7" s="24"/>
      <c r="C7" s="2" t="s">
        <v>2</v>
      </c>
      <c r="D7" s="3">
        <f>D6+(3*SQRT((D6*(1-(D6/D5)))))</f>
        <v>18.303258369456451</v>
      </c>
      <c r="E7" s="3">
        <f t="shared" ref="E7:P7" si="1">E6+(3*SQRT((E6*(1-(E6/E5)))))</f>
        <v>18.303258369456451</v>
      </c>
      <c r="F7" s="3">
        <f t="shared" si="1"/>
        <v>18.303258369456451</v>
      </c>
      <c r="G7" s="3">
        <f t="shared" si="1"/>
        <v>18.303258369456451</v>
      </c>
      <c r="H7" s="3">
        <f t="shared" si="1"/>
        <v>18.303258369456451</v>
      </c>
      <c r="I7" s="3">
        <f t="shared" si="1"/>
        <v>18.303258369456451</v>
      </c>
      <c r="J7" s="3">
        <f t="shared" si="1"/>
        <v>18.303258369456451</v>
      </c>
      <c r="K7" s="3">
        <f t="shared" si="1"/>
        <v>18.303258369456451</v>
      </c>
      <c r="L7" s="3">
        <f t="shared" si="1"/>
        <v>18.303258369456451</v>
      </c>
      <c r="M7" s="3">
        <f t="shared" si="1"/>
        <v>18.303258369456451</v>
      </c>
      <c r="N7" s="3">
        <f t="shared" si="1"/>
        <v>18.303258369456451</v>
      </c>
      <c r="O7" s="3">
        <f t="shared" si="1"/>
        <v>18.303258369456451</v>
      </c>
      <c r="P7" s="3">
        <f t="shared" si="1"/>
        <v>18.303258369456451</v>
      </c>
      <c r="Q7" s="25"/>
    </row>
    <row r="8" spans="2:17" ht="48.75" customHeight="1" x14ac:dyDescent="0.45">
      <c r="B8" s="24"/>
      <c r="C8" s="2" t="s">
        <v>3</v>
      </c>
      <c r="D8" s="4">
        <f>D6-(3*SQRT((D6*(1-(D6/D5)))))</f>
        <v>0.15828009208200733</v>
      </c>
      <c r="E8" s="4">
        <f t="shared" ref="E8:P8" si="2">E6-(3*SQRT((E6*(1-(E6/E5)))))</f>
        <v>0.15828009208200733</v>
      </c>
      <c r="F8" s="4">
        <f t="shared" si="2"/>
        <v>0.15828009208200733</v>
      </c>
      <c r="G8" s="4">
        <f t="shared" si="2"/>
        <v>0.15828009208200733</v>
      </c>
      <c r="H8" s="4">
        <f t="shared" si="2"/>
        <v>0.15828009208200733</v>
      </c>
      <c r="I8" s="4">
        <f t="shared" si="2"/>
        <v>0.15828009208200733</v>
      </c>
      <c r="J8" s="4">
        <f t="shared" si="2"/>
        <v>0.15828009208200733</v>
      </c>
      <c r="K8" s="4">
        <f t="shared" si="2"/>
        <v>0.15828009208200733</v>
      </c>
      <c r="L8" s="4">
        <f t="shared" si="2"/>
        <v>0.15828009208200733</v>
      </c>
      <c r="M8" s="4">
        <f t="shared" si="2"/>
        <v>0.15828009208200733</v>
      </c>
      <c r="N8" s="4">
        <f t="shared" si="2"/>
        <v>0.15828009208200733</v>
      </c>
      <c r="O8" s="4">
        <f t="shared" si="2"/>
        <v>0.15828009208200733</v>
      </c>
      <c r="P8" s="4">
        <f t="shared" si="2"/>
        <v>0.15828009208200733</v>
      </c>
      <c r="Q8" s="25"/>
    </row>
    <row r="9" spans="2:17" ht="48.75" customHeight="1" x14ac:dyDescent="0.45">
      <c r="B9" s="24"/>
      <c r="Q9" s="25"/>
    </row>
    <row r="10" spans="2:17" ht="48.75" customHeight="1" x14ac:dyDescent="0.45">
      <c r="B10" s="24"/>
      <c r="Q10" s="25"/>
    </row>
    <row r="11" spans="2:17" ht="48.75" customHeight="1" x14ac:dyDescent="0.45">
      <c r="B11" s="24"/>
      <c r="Q11" s="25"/>
    </row>
    <row r="12" spans="2:17" ht="48.75" customHeight="1" x14ac:dyDescent="0.45">
      <c r="B12" s="24"/>
      <c r="Q12" s="25"/>
    </row>
    <row r="13" spans="2:17" ht="48.75" customHeight="1" x14ac:dyDescent="0.45">
      <c r="B13" s="24"/>
      <c r="Q13" s="25"/>
    </row>
    <row r="14" spans="2:17" ht="48.75" customHeight="1" x14ac:dyDescent="0.45">
      <c r="B14" s="24"/>
      <c r="Q14" s="25"/>
    </row>
    <row r="15" spans="2:17" ht="48.75" customHeight="1" x14ac:dyDescent="0.45">
      <c r="B15" s="24"/>
      <c r="Q15" s="25"/>
    </row>
    <row r="16" spans="2:17" ht="48.75" customHeight="1" x14ac:dyDescent="0.45">
      <c r="B16" s="24"/>
      <c r="Q16" s="25"/>
    </row>
    <row r="17" spans="2:17" ht="48.75" customHeight="1" x14ac:dyDescent="0.45">
      <c r="B17" s="24"/>
      <c r="Q17" s="25"/>
    </row>
    <row r="18" spans="2:17" ht="48.75" customHeight="1" x14ac:dyDescent="0.45">
      <c r="B18" s="24"/>
      <c r="Q18" s="25"/>
    </row>
    <row r="19" spans="2:17" ht="48.75" customHeight="1" x14ac:dyDescent="0.45"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30"/>
    </row>
  </sheetData>
  <pageMargins left="0.7" right="0.7" top="0.75" bottom="0.75" header="0.3" footer="0.3"/>
  <pageSetup scale="45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BEC05-852B-4A97-897F-15759B07C449}">
  <sheetPr>
    <pageSetUpPr fitToPage="1"/>
  </sheetPr>
  <dimension ref="B2:Q19"/>
  <sheetViews>
    <sheetView zoomScale="55" zoomScaleNormal="55" workbookViewId="0">
      <selection activeCell="D6" sqref="D6"/>
    </sheetView>
  </sheetViews>
  <sheetFormatPr defaultColWidth="10.86328125" defaultRowHeight="48.75" customHeight="1" x14ac:dyDescent="0.45"/>
  <cols>
    <col min="1" max="2" width="10.86328125" style="1"/>
    <col min="3" max="3" width="19.265625" style="1" bestFit="1" customWidth="1"/>
    <col min="4" max="16384" width="10.86328125" style="1"/>
  </cols>
  <sheetData>
    <row r="2" spans="2:17" ht="48.75" customHeight="1" x14ac:dyDescent="0.4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3"/>
    </row>
    <row r="3" spans="2:17" ht="48.75" customHeight="1" x14ac:dyDescent="0.45">
      <c r="B3" s="24"/>
      <c r="C3" s="2" t="s">
        <v>8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P3" s="2">
        <v>13</v>
      </c>
      <c r="Q3" s="25"/>
    </row>
    <row r="4" spans="2:17" ht="48.75" customHeight="1" x14ac:dyDescent="0.45">
      <c r="B4" s="24"/>
      <c r="C4" s="2" t="s">
        <v>5</v>
      </c>
      <c r="D4" s="3">
        <v>18</v>
      </c>
      <c r="E4" s="3">
        <v>13</v>
      </c>
      <c r="F4" s="3">
        <v>11</v>
      </c>
      <c r="G4" s="3">
        <v>10</v>
      </c>
      <c r="H4" s="3">
        <v>19</v>
      </c>
      <c r="I4" s="3">
        <v>20</v>
      </c>
      <c r="J4" s="3">
        <v>19</v>
      </c>
      <c r="K4" s="3">
        <v>20</v>
      </c>
      <c r="L4" s="3">
        <v>22</v>
      </c>
      <c r="M4" s="3">
        <v>24</v>
      </c>
      <c r="N4" s="3">
        <v>26</v>
      </c>
      <c r="O4" s="3">
        <v>13</v>
      </c>
      <c r="P4" s="3">
        <v>10</v>
      </c>
      <c r="Q4" s="25"/>
    </row>
    <row r="5" spans="2:17" ht="48.75" customHeight="1" x14ac:dyDescent="0.45">
      <c r="B5" s="24"/>
      <c r="C5" s="2" t="s">
        <v>0</v>
      </c>
      <c r="D5" s="3">
        <v>170</v>
      </c>
      <c r="E5" s="3">
        <v>170</v>
      </c>
      <c r="F5" s="3">
        <v>170</v>
      </c>
      <c r="G5" s="3">
        <v>170</v>
      </c>
      <c r="H5" s="3">
        <v>170</v>
      </c>
      <c r="I5" s="3">
        <v>170</v>
      </c>
      <c r="J5" s="3">
        <v>170</v>
      </c>
      <c r="K5" s="3">
        <v>170</v>
      </c>
      <c r="L5" s="3">
        <v>170</v>
      </c>
      <c r="M5" s="3">
        <v>170</v>
      </c>
      <c r="N5" s="3">
        <v>170</v>
      </c>
      <c r="O5" s="3">
        <v>170</v>
      </c>
      <c r="P5" s="3">
        <v>170</v>
      </c>
      <c r="Q5" s="25"/>
    </row>
    <row r="6" spans="2:17" ht="48.75" customHeight="1" x14ac:dyDescent="0.45">
      <c r="B6" s="24"/>
      <c r="C6" s="2" t="s">
        <v>1</v>
      </c>
      <c r="D6" s="7">
        <f>AVERAGE($D$4:$P$4)</f>
        <v>17.307692307692307</v>
      </c>
      <c r="E6" s="7">
        <f t="shared" ref="E6:P6" si="0">AVERAGE($D$4:$P$4)</f>
        <v>17.307692307692307</v>
      </c>
      <c r="F6" s="7">
        <f t="shared" si="0"/>
        <v>17.307692307692307</v>
      </c>
      <c r="G6" s="7">
        <f t="shared" si="0"/>
        <v>17.307692307692307</v>
      </c>
      <c r="H6" s="7">
        <f t="shared" si="0"/>
        <v>17.307692307692307</v>
      </c>
      <c r="I6" s="7">
        <f t="shared" si="0"/>
        <v>17.307692307692307</v>
      </c>
      <c r="J6" s="7">
        <f t="shared" si="0"/>
        <v>17.307692307692307</v>
      </c>
      <c r="K6" s="7">
        <f t="shared" si="0"/>
        <v>17.307692307692307</v>
      </c>
      <c r="L6" s="7">
        <f t="shared" si="0"/>
        <v>17.307692307692307</v>
      </c>
      <c r="M6" s="7">
        <f t="shared" si="0"/>
        <v>17.307692307692307</v>
      </c>
      <c r="N6" s="7">
        <f t="shared" si="0"/>
        <v>17.307692307692307</v>
      </c>
      <c r="O6" s="7">
        <f t="shared" si="0"/>
        <v>17.307692307692307</v>
      </c>
      <c r="P6" s="7">
        <f t="shared" si="0"/>
        <v>17.307692307692307</v>
      </c>
      <c r="Q6" s="25"/>
    </row>
    <row r="7" spans="2:17" ht="48.75" customHeight="1" x14ac:dyDescent="0.45">
      <c r="B7" s="24"/>
      <c r="C7" s="2" t="s">
        <v>2</v>
      </c>
      <c r="D7" s="7">
        <f>D6+3*SQRT(D6)</f>
        <v>29.788446722759961</v>
      </c>
      <c r="E7" s="7">
        <f t="shared" ref="E7:P7" si="1">E6+3*SQRT(E6)</f>
        <v>29.788446722759961</v>
      </c>
      <c r="F7" s="7">
        <f t="shared" si="1"/>
        <v>29.788446722759961</v>
      </c>
      <c r="G7" s="7">
        <f t="shared" si="1"/>
        <v>29.788446722759961</v>
      </c>
      <c r="H7" s="7">
        <f t="shared" si="1"/>
        <v>29.788446722759961</v>
      </c>
      <c r="I7" s="7">
        <f t="shared" si="1"/>
        <v>29.788446722759961</v>
      </c>
      <c r="J7" s="7">
        <f t="shared" si="1"/>
        <v>29.788446722759961</v>
      </c>
      <c r="K7" s="7">
        <f t="shared" si="1"/>
        <v>29.788446722759961</v>
      </c>
      <c r="L7" s="7">
        <f t="shared" si="1"/>
        <v>29.788446722759961</v>
      </c>
      <c r="M7" s="7">
        <f t="shared" si="1"/>
        <v>29.788446722759961</v>
      </c>
      <c r="N7" s="7">
        <f t="shared" si="1"/>
        <v>29.788446722759961</v>
      </c>
      <c r="O7" s="7">
        <f t="shared" si="1"/>
        <v>29.788446722759961</v>
      </c>
      <c r="P7" s="7">
        <f t="shared" si="1"/>
        <v>29.788446722759961</v>
      </c>
      <c r="Q7" s="25"/>
    </row>
    <row r="8" spans="2:17" ht="48.75" customHeight="1" x14ac:dyDescent="0.45">
      <c r="B8" s="24"/>
      <c r="C8" s="2" t="s">
        <v>3</v>
      </c>
      <c r="D8" s="7">
        <f>D6-3*SQRT(D6)</f>
        <v>4.8269378926246524</v>
      </c>
      <c r="E8" s="7">
        <f t="shared" ref="E8:P8" si="2">E6-3*SQRT(E6)</f>
        <v>4.8269378926246524</v>
      </c>
      <c r="F8" s="7">
        <f t="shared" si="2"/>
        <v>4.8269378926246524</v>
      </c>
      <c r="G8" s="7">
        <f t="shared" si="2"/>
        <v>4.8269378926246524</v>
      </c>
      <c r="H8" s="7">
        <f t="shared" si="2"/>
        <v>4.8269378926246524</v>
      </c>
      <c r="I8" s="7">
        <f t="shared" si="2"/>
        <v>4.8269378926246524</v>
      </c>
      <c r="J8" s="7">
        <f t="shared" si="2"/>
        <v>4.8269378926246524</v>
      </c>
      <c r="K8" s="7">
        <f t="shared" si="2"/>
        <v>4.8269378926246524</v>
      </c>
      <c r="L8" s="7">
        <f t="shared" si="2"/>
        <v>4.8269378926246524</v>
      </c>
      <c r="M8" s="7">
        <f t="shared" si="2"/>
        <v>4.8269378926246524</v>
      </c>
      <c r="N8" s="7">
        <f t="shared" si="2"/>
        <v>4.8269378926246524</v>
      </c>
      <c r="O8" s="7">
        <f t="shared" si="2"/>
        <v>4.8269378926246524</v>
      </c>
      <c r="P8" s="7">
        <f t="shared" si="2"/>
        <v>4.8269378926246524</v>
      </c>
      <c r="Q8" s="25"/>
    </row>
    <row r="9" spans="2:17" ht="48.75" customHeight="1" x14ac:dyDescent="0.45">
      <c r="B9" s="24"/>
      <c r="Q9" s="25"/>
    </row>
    <row r="10" spans="2:17" ht="48.75" customHeight="1" x14ac:dyDescent="0.45">
      <c r="B10" s="24"/>
      <c r="Q10" s="25"/>
    </row>
    <row r="11" spans="2:17" ht="48.75" customHeight="1" x14ac:dyDescent="0.45">
      <c r="B11" s="24"/>
      <c r="Q11" s="25"/>
    </row>
    <row r="12" spans="2:17" ht="48.75" customHeight="1" x14ac:dyDescent="0.45">
      <c r="B12" s="24"/>
      <c r="Q12" s="25"/>
    </row>
    <row r="13" spans="2:17" ht="48.75" customHeight="1" x14ac:dyDescent="0.45">
      <c r="B13" s="24"/>
      <c r="Q13" s="25"/>
    </row>
    <row r="14" spans="2:17" ht="48.75" customHeight="1" x14ac:dyDescent="0.45">
      <c r="B14" s="24"/>
      <c r="Q14" s="25"/>
    </row>
    <row r="15" spans="2:17" ht="48.75" customHeight="1" x14ac:dyDescent="0.45">
      <c r="B15" s="24"/>
      <c r="Q15" s="25"/>
    </row>
    <row r="16" spans="2:17" ht="48.75" customHeight="1" x14ac:dyDescent="0.45">
      <c r="B16" s="24"/>
      <c r="Q16" s="25"/>
    </row>
    <row r="17" spans="2:17" ht="48.75" customHeight="1" x14ac:dyDescent="0.45">
      <c r="B17" s="24"/>
      <c r="Q17" s="25"/>
    </row>
    <row r="18" spans="2:17" ht="48.75" customHeight="1" x14ac:dyDescent="0.45">
      <c r="B18" s="24"/>
      <c r="Q18" s="25"/>
    </row>
    <row r="19" spans="2:17" ht="48.75" customHeight="1" x14ac:dyDescent="0.45"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30"/>
    </row>
  </sheetData>
  <pageMargins left="0.7" right="0.7" top="0.75" bottom="0.75" header="0.3" footer="0.3"/>
  <pageSetup scale="46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6F160-2444-4AEE-A64E-2CFD10FB9591}">
  <sheetPr>
    <pageSetUpPr fitToPage="1"/>
  </sheetPr>
  <dimension ref="B2:Q20"/>
  <sheetViews>
    <sheetView zoomScale="55" zoomScaleNormal="55" workbookViewId="0">
      <selection activeCell="AB7" sqref="AB7"/>
    </sheetView>
  </sheetViews>
  <sheetFormatPr defaultColWidth="10.86328125" defaultRowHeight="48.75" customHeight="1" x14ac:dyDescent="0.45"/>
  <cols>
    <col min="1" max="2" width="10.86328125" style="1"/>
    <col min="3" max="3" width="19.265625" style="1" bestFit="1" customWidth="1"/>
    <col min="4" max="4" width="12.86328125" style="1" bestFit="1" customWidth="1"/>
    <col min="5" max="15" width="10.86328125" style="1"/>
    <col min="16" max="16" width="20" style="1" bestFit="1" customWidth="1"/>
    <col min="17" max="16384" width="10.86328125" style="1"/>
  </cols>
  <sheetData>
    <row r="2" spans="2:17" ht="48.75" customHeight="1" x14ac:dyDescent="0.4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3"/>
    </row>
    <row r="3" spans="2:17" ht="48.75" customHeight="1" x14ac:dyDescent="0.45">
      <c r="B3" s="24"/>
      <c r="C3" s="2" t="s">
        <v>8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>
        <v>6</v>
      </c>
      <c r="J3" s="2">
        <v>7</v>
      </c>
      <c r="K3" s="2">
        <v>8</v>
      </c>
      <c r="L3" s="2">
        <v>9</v>
      </c>
      <c r="M3" s="2">
        <v>10</v>
      </c>
      <c r="N3" s="2">
        <v>11</v>
      </c>
      <c r="O3" s="2">
        <v>12</v>
      </c>
      <c r="Q3" s="25"/>
    </row>
    <row r="4" spans="2:17" ht="48.75" customHeight="1" x14ac:dyDescent="0.45">
      <c r="B4" s="24"/>
      <c r="C4" s="2" t="s">
        <v>6</v>
      </c>
      <c r="D4" s="3">
        <v>5</v>
      </c>
      <c r="E4" s="3">
        <v>7</v>
      </c>
      <c r="F4" s="3">
        <v>4</v>
      </c>
      <c r="G4" s="3">
        <v>6</v>
      </c>
      <c r="H4" s="3">
        <v>4</v>
      </c>
      <c r="I4" s="3">
        <v>4</v>
      </c>
      <c r="J4" s="3">
        <v>8</v>
      </c>
      <c r="K4" s="3">
        <v>11</v>
      </c>
      <c r="L4" s="3">
        <v>3</v>
      </c>
      <c r="M4" s="3">
        <v>2</v>
      </c>
      <c r="N4" s="3">
        <v>3</v>
      </c>
      <c r="O4" s="3">
        <v>8</v>
      </c>
      <c r="P4" s="6" t="s">
        <v>13</v>
      </c>
      <c r="Q4" s="25"/>
    </row>
    <row r="5" spans="2:17" ht="48.75" customHeight="1" x14ac:dyDescent="0.45">
      <c r="B5" s="24"/>
      <c r="C5" s="2" t="s">
        <v>0</v>
      </c>
      <c r="D5" s="3">
        <v>125</v>
      </c>
      <c r="E5" s="3">
        <v>111</v>
      </c>
      <c r="F5" s="3">
        <v>133</v>
      </c>
      <c r="G5" s="3">
        <v>120</v>
      </c>
      <c r="H5" s="3">
        <v>118</v>
      </c>
      <c r="I5" s="3">
        <v>137</v>
      </c>
      <c r="J5" s="3">
        <v>108</v>
      </c>
      <c r="K5" s="3">
        <v>110</v>
      </c>
      <c r="L5" s="3">
        <v>124</v>
      </c>
      <c r="M5" s="3">
        <v>128</v>
      </c>
      <c r="N5" s="3">
        <v>144</v>
      </c>
      <c r="O5" s="3">
        <v>138</v>
      </c>
      <c r="P5" s="4">
        <f>AVERAGE(D5:O5)</f>
        <v>124.66666666666667</v>
      </c>
      <c r="Q5" s="25"/>
    </row>
    <row r="6" spans="2:17" ht="48.75" customHeight="1" x14ac:dyDescent="0.45">
      <c r="B6" s="24"/>
      <c r="C6" s="2" t="s">
        <v>4</v>
      </c>
      <c r="D6" s="4">
        <f>D4/D5</f>
        <v>0.04</v>
      </c>
      <c r="E6" s="4">
        <f t="shared" ref="E6:O6" si="0">E4/E5</f>
        <v>6.3063063063063057E-2</v>
      </c>
      <c r="F6" s="4">
        <f t="shared" si="0"/>
        <v>3.007518796992481E-2</v>
      </c>
      <c r="G6" s="4">
        <f t="shared" si="0"/>
        <v>0.05</v>
      </c>
      <c r="H6" s="4">
        <f t="shared" si="0"/>
        <v>3.3898305084745763E-2</v>
      </c>
      <c r="I6" s="4">
        <f t="shared" si="0"/>
        <v>2.9197080291970802E-2</v>
      </c>
      <c r="J6" s="4">
        <f t="shared" si="0"/>
        <v>7.407407407407407E-2</v>
      </c>
      <c r="K6" s="4">
        <f t="shared" si="0"/>
        <v>0.1</v>
      </c>
      <c r="L6" s="4">
        <f t="shared" si="0"/>
        <v>2.4193548387096774E-2</v>
      </c>
      <c r="M6" s="4">
        <f t="shared" si="0"/>
        <v>1.5625E-2</v>
      </c>
      <c r="N6" s="4">
        <f t="shared" si="0"/>
        <v>2.0833333333333332E-2</v>
      </c>
      <c r="O6" s="4">
        <f t="shared" si="0"/>
        <v>5.7971014492753624E-2</v>
      </c>
      <c r="P6" s="26"/>
      <c r="Q6" s="25"/>
    </row>
    <row r="7" spans="2:17" ht="48.75" customHeight="1" x14ac:dyDescent="0.45">
      <c r="B7" s="24"/>
      <c r="C7" s="2" t="s">
        <v>12</v>
      </c>
      <c r="D7" s="5">
        <f>AVERAGE($D$6:$O$6)</f>
        <v>4.4910883891413511E-2</v>
      </c>
      <c r="E7" s="5">
        <f t="shared" ref="E7:O7" si="1">AVERAGE($D$6:$O$6)</f>
        <v>4.4910883891413511E-2</v>
      </c>
      <c r="F7" s="5">
        <f t="shared" si="1"/>
        <v>4.4910883891413511E-2</v>
      </c>
      <c r="G7" s="5">
        <f t="shared" si="1"/>
        <v>4.4910883891413511E-2</v>
      </c>
      <c r="H7" s="5">
        <f t="shared" si="1"/>
        <v>4.4910883891413511E-2</v>
      </c>
      <c r="I7" s="5">
        <f t="shared" si="1"/>
        <v>4.4910883891413511E-2</v>
      </c>
      <c r="J7" s="5">
        <f t="shared" si="1"/>
        <v>4.4910883891413511E-2</v>
      </c>
      <c r="K7" s="5">
        <f t="shared" si="1"/>
        <v>4.4910883891413511E-2</v>
      </c>
      <c r="L7" s="5">
        <f t="shared" si="1"/>
        <v>4.4910883891413511E-2</v>
      </c>
      <c r="M7" s="5">
        <f t="shared" si="1"/>
        <v>4.4910883891413511E-2</v>
      </c>
      <c r="N7" s="5">
        <f t="shared" si="1"/>
        <v>4.4910883891413511E-2</v>
      </c>
      <c r="O7" s="5">
        <f t="shared" si="1"/>
        <v>4.4910883891413511E-2</v>
      </c>
      <c r="P7" s="26"/>
      <c r="Q7" s="25"/>
    </row>
    <row r="8" spans="2:17" ht="48.75" customHeight="1" x14ac:dyDescent="0.45">
      <c r="B8" s="24"/>
      <c r="C8" s="2" t="s">
        <v>2</v>
      </c>
      <c r="D8" s="7">
        <f t="shared" ref="D8:O8" si="2">D7+((3*SQRT(D7))/SQRT($P$5))</f>
        <v>0.10185146332070766</v>
      </c>
      <c r="E8" s="7">
        <f t="shared" si="2"/>
        <v>0.10185146332070766</v>
      </c>
      <c r="F8" s="7">
        <f t="shared" si="2"/>
        <v>0.10185146332070766</v>
      </c>
      <c r="G8" s="7">
        <f t="shared" si="2"/>
        <v>0.10185146332070766</v>
      </c>
      <c r="H8" s="7">
        <f t="shared" si="2"/>
        <v>0.10185146332070766</v>
      </c>
      <c r="I8" s="7">
        <f t="shared" si="2"/>
        <v>0.10185146332070766</v>
      </c>
      <c r="J8" s="7">
        <f t="shared" si="2"/>
        <v>0.10185146332070766</v>
      </c>
      <c r="K8" s="7">
        <f t="shared" si="2"/>
        <v>0.10185146332070766</v>
      </c>
      <c r="L8" s="7">
        <f t="shared" si="2"/>
        <v>0.10185146332070766</v>
      </c>
      <c r="M8" s="7">
        <f t="shared" si="2"/>
        <v>0.10185146332070766</v>
      </c>
      <c r="N8" s="7">
        <f t="shared" si="2"/>
        <v>0.10185146332070766</v>
      </c>
      <c r="O8" s="7">
        <f t="shared" si="2"/>
        <v>0.10185146332070766</v>
      </c>
      <c r="Q8" s="25"/>
    </row>
    <row r="9" spans="2:17" ht="48.75" customHeight="1" x14ac:dyDescent="0.45">
      <c r="B9" s="24"/>
      <c r="C9" s="2" t="s">
        <v>3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Q9" s="25"/>
    </row>
    <row r="10" spans="2:17" ht="48.75" customHeight="1" x14ac:dyDescent="0.45">
      <c r="B10" s="24"/>
      <c r="Q10" s="25"/>
    </row>
    <row r="11" spans="2:17" ht="48.75" customHeight="1" x14ac:dyDescent="0.45">
      <c r="B11" s="24"/>
      <c r="Q11" s="25"/>
    </row>
    <row r="12" spans="2:17" ht="48.75" customHeight="1" x14ac:dyDescent="0.45">
      <c r="B12" s="24"/>
      <c r="Q12" s="25"/>
    </row>
    <row r="13" spans="2:17" ht="48.75" customHeight="1" x14ac:dyDescent="0.45">
      <c r="B13" s="24"/>
      <c r="Q13" s="25"/>
    </row>
    <row r="14" spans="2:17" ht="48.75" customHeight="1" x14ac:dyDescent="0.45">
      <c r="B14" s="24"/>
      <c r="Q14" s="25"/>
    </row>
    <row r="15" spans="2:17" ht="48.75" customHeight="1" x14ac:dyDescent="0.45">
      <c r="B15" s="24"/>
      <c r="Q15" s="25"/>
    </row>
    <row r="16" spans="2:17" ht="48.75" customHeight="1" x14ac:dyDescent="0.45">
      <c r="B16" s="24"/>
      <c r="Q16" s="25"/>
    </row>
    <row r="17" spans="2:17" ht="48.75" customHeight="1" x14ac:dyDescent="0.45">
      <c r="B17" s="24"/>
      <c r="Q17" s="25"/>
    </row>
    <row r="18" spans="2:17" ht="48.75" customHeight="1" x14ac:dyDescent="0.45">
      <c r="B18" s="24"/>
      <c r="Q18" s="25"/>
    </row>
    <row r="19" spans="2:17" ht="48.75" customHeight="1" x14ac:dyDescent="0.45">
      <c r="B19" s="24"/>
      <c r="Q19" s="25"/>
    </row>
    <row r="20" spans="2:17" ht="48.75" customHeight="1" x14ac:dyDescent="0.45"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30"/>
    </row>
  </sheetData>
  <pageMargins left="0.7" right="0.7" top="0.75" bottom="0.75" header="0.3" footer="0.3"/>
  <pageSetup scale="44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6DD1-1505-40FF-91B6-D829A77756C5}">
  <sheetPr>
    <pageSetUpPr fitToPage="1"/>
  </sheetPr>
  <dimension ref="B2:R35"/>
  <sheetViews>
    <sheetView zoomScale="55" zoomScaleNormal="55" workbookViewId="0">
      <selection activeCell="W29" sqref="W29"/>
    </sheetView>
  </sheetViews>
  <sheetFormatPr defaultColWidth="10.86328125" defaultRowHeight="48.75" customHeight="1" x14ac:dyDescent="0.45"/>
  <cols>
    <col min="1" max="3" width="10.86328125" style="1"/>
    <col min="4" max="4" width="14.59765625" style="1" customWidth="1"/>
    <col min="5" max="5" width="23.1328125" style="1" bestFit="1" customWidth="1"/>
    <col min="6" max="16" width="14.59765625" style="1" bestFit="1" customWidth="1"/>
    <col min="17" max="17" width="16.73046875" style="1" bestFit="1" customWidth="1"/>
    <col min="18" max="16384" width="10.86328125" style="1"/>
  </cols>
  <sheetData>
    <row r="2" spans="2:18" ht="48.75" customHeight="1" x14ac:dyDescent="0.4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/>
    </row>
    <row r="3" spans="2:18" ht="48.75" customHeight="1" x14ac:dyDescent="0.45">
      <c r="B3" s="24"/>
      <c r="E3" s="2" t="s">
        <v>8</v>
      </c>
      <c r="F3" s="2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2">
        <v>10</v>
      </c>
      <c r="R3" s="25"/>
    </row>
    <row r="4" spans="2:18" ht="48.75" customHeight="1" x14ac:dyDescent="0.45">
      <c r="B4" s="24"/>
      <c r="D4" s="32" t="s">
        <v>26</v>
      </c>
      <c r="E4" s="2">
        <v>1</v>
      </c>
      <c r="F4" s="3">
        <v>3.1269999999999998</v>
      </c>
      <c r="G4" s="3">
        <v>3.125</v>
      </c>
      <c r="H4" s="3">
        <v>3.1230000000000002</v>
      </c>
      <c r="I4" s="3">
        <v>3.1269999999999998</v>
      </c>
      <c r="J4" s="3">
        <v>3.1280000000000001</v>
      </c>
      <c r="K4" s="3">
        <v>3.125</v>
      </c>
      <c r="L4" s="3">
        <v>3.1259999999999999</v>
      </c>
      <c r="M4" s="3">
        <v>3.1259999999999999</v>
      </c>
      <c r="N4" s="3">
        <v>3.1269999999999998</v>
      </c>
      <c r="O4" s="3">
        <v>3.1280000000000001</v>
      </c>
      <c r="R4" s="25"/>
    </row>
    <row r="5" spans="2:18" ht="48.75" customHeight="1" x14ac:dyDescent="0.45">
      <c r="B5" s="24"/>
      <c r="D5" s="33"/>
      <c r="E5" s="2">
        <v>2</v>
      </c>
      <c r="F5" s="3">
        <v>3.1230000000000002</v>
      </c>
      <c r="G5" s="3">
        <v>3.1259999999999999</v>
      </c>
      <c r="H5" s="3">
        <v>3.129</v>
      </c>
      <c r="I5" s="3">
        <v>3.1269999999999998</v>
      </c>
      <c r="J5" s="3">
        <v>3.125</v>
      </c>
      <c r="K5" s="3">
        <v>3.125</v>
      </c>
      <c r="L5" s="3">
        <v>3.1230000000000002</v>
      </c>
      <c r="M5" s="3">
        <v>3.1259999999999999</v>
      </c>
      <c r="N5" s="3">
        <v>3.129</v>
      </c>
      <c r="O5" s="3">
        <v>3.1230000000000002</v>
      </c>
      <c r="R5" s="25"/>
    </row>
    <row r="6" spans="2:18" ht="48.75" customHeight="1" x14ac:dyDescent="0.45">
      <c r="B6" s="24"/>
      <c r="D6" s="33"/>
      <c r="E6" s="2">
        <v>3</v>
      </c>
      <c r="F6" s="3">
        <v>3.1230000000000002</v>
      </c>
      <c r="G6" s="3">
        <v>3.1219999999999999</v>
      </c>
      <c r="H6" s="3">
        <v>3.129</v>
      </c>
      <c r="I6" s="3">
        <v>3.1240000000000001</v>
      </c>
      <c r="J6" s="3">
        <v>3.1259999999999999</v>
      </c>
      <c r="K6" s="3">
        <v>3.1269999999999998</v>
      </c>
      <c r="L6" s="3">
        <v>3.1230000000000002</v>
      </c>
      <c r="M6" s="3">
        <v>3.1269999999999998</v>
      </c>
      <c r="N6" s="3">
        <v>3.1280000000000001</v>
      </c>
      <c r="O6" s="3">
        <v>3.1219999999999999</v>
      </c>
      <c r="R6" s="25"/>
    </row>
    <row r="7" spans="2:18" ht="48.75" customHeight="1" x14ac:dyDescent="0.45">
      <c r="B7" s="24"/>
      <c r="D7" s="34"/>
      <c r="E7" s="2">
        <v>4</v>
      </c>
      <c r="F7" s="3">
        <v>3.1259999999999999</v>
      </c>
      <c r="G7" s="3">
        <v>3.121</v>
      </c>
      <c r="H7" s="3">
        <v>3.1240000000000001</v>
      </c>
      <c r="I7" s="3">
        <v>3.125</v>
      </c>
      <c r="J7" s="3">
        <v>3.1269999999999998</v>
      </c>
      <c r="K7" s="3">
        <v>3.1280000000000001</v>
      </c>
      <c r="L7" s="3">
        <v>3.125</v>
      </c>
      <c r="M7" s="3">
        <v>3.1280000000000001</v>
      </c>
      <c r="N7" s="3">
        <v>3.129</v>
      </c>
      <c r="O7" s="3">
        <v>3.1240000000000001</v>
      </c>
      <c r="R7" s="25"/>
    </row>
    <row r="8" spans="2:18" ht="48.75" customHeight="1" x14ac:dyDescent="0.45">
      <c r="B8" s="24"/>
      <c r="E8" s="2" t="s">
        <v>14</v>
      </c>
      <c r="F8" s="3">
        <f>AVERAGE(F4:F7)</f>
        <v>3.1247500000000001</v>
      </c>
      <c r="G8" s="3">
        <f t="shared" ref="G8:O8" si="0">AVERAGE(G4:G7)</f>
        <v>3.1234999999999999</v>
      </c>
      <c r="H8" s="3">
        <f t="shared" si="0"/>
        <v>3.1262500000000002</v>
      </c>
      <c r="I8" s="3">
        <f t="shared" si="0"/>
        <v>3.12575</v>
      </c>
      <c r="J8" s="3">
        <f t="shared" si="0"/>
        <v>3.1265000000000001</v>
      </c>
      <c r="K8" s="3">
        <f t="shared" si="0"/>
        <v>3.1262499999999998</v>
      </c>
      <c r="L8" s="3">
        <f t="shared" si="0"/>
        <v>3.12425</v>
      </c>
      <c r="M8" s="3">
        <f t="shared" si="0"/>
        <v>3.1267499999999999</v>
      </c>
      <c r="N8" s="3">
        <f t="shared" si="0"/>
        <v>3.12825</v>
      </c>
      <c r="O8" s="3">
        <f t="shared" si="0"/>
        <v>3.1242500000000004</v>
      </c>
      <c r="P8" s="3">
        <f>AVERAGE(F8:O8)</f>
        <v>3.1256500000000003</v>
      </c>
      <c r="Q8" s="6" t="s">
        <v>20</v>
      </c>
      <c r="R8" s="25"/>
    </row>
    <row r="9" spans="2:18" ht="48.75" customHeight="1" x14ac:dyDescent="0.45">
      <c r="B9" s="24"/>
      <c r="E9" s="2" t="s">
        <v>20</v>
      </c>
      <c r="F9" s="3">
        <f>AVERAGE($F$8:$O$8)</f>
        <v>3.1256500000000003</v>
      </c>
      <c r="G9" s="3">
        <f t="shared" ref="G9:O9" si="1">AVERAGE($F$8:$O$8)</f>
        <v>3.1256500000000003</v>
      </c>
      <c r="H9" s="3">
        <f t="shared" si="1"/>
        <v>3.1256500000000003</v>
      </c>
      <c r="I9" s="3">
        <f t="shared" si="1"/>
        <v>3.1256500000000003</v>
      </c>
      <c r="J9" s="3">
        <f t="shared" si="1"/>
        <v>3.1256500000000003</v>
      </c>
      <c r="K9" s="3">
        <f t="shared" si="1"/>
        <v>3.1256500000000003</v>
      </c>
      <c r="L9" s="3">
        <f t="shared" si="1"/>
        <v>3.1256500000000003</v>
      </c>
      <c r="M9" s="3">
        <f t="shared" si="1"/>
        <v>3.1256500000000003</v>
      </c>
      <c r="N9" s="3">
        <f t="shared" si="1"/>
        <v>3.1256500000000003</v>
      </c>
      <c r="O9" s="3">
        <f t="shared" si="1"/>
        <v>3.1256500000000003</v>
      </c>
      <c r="R9" s="25"/>
    </row>
    <row r="10" spans="2:18" ht="48.75" customHeight="1" x14ac:dyDescent="0.45">
      <c r="B10" s="24"/>
      <c r="E10" s="2" t="s">
        <v>15</v>
      </c>
      <c r="F10" s="3">
        <f>MAX(F4:F7)-MIN(F4:F7)</f>
        <v>3.9999999999995595E-3</v>
      </c>
      <c r="G10" s="3">
        <f t="shared" ref="G10:O10" si="2">MAX(G4:G7)-MIN(G4:G7)</f>
        <v>4.9999999999998934E-3</v>
      </c>
      <c r="H10" s="3">
        <f t="shared" si="2"/>
        <v>5.9999999999997833E-3</v>
      </c>
      <c r="I10" s="3">
        <f t="shared" si="2"/>
        <v>2.9999999999996696E-3</v>
      </c>
      <c r="J10" s="3">
        <f t="shared" si="2"/>
        <v>3.0000000000001137E-3</v>
      </c>
      <c r="K10" s="3">
        <f t="shared" si="2"/>
        <v>3.0000000000001137E-3</v>
      </c>
      <c r="L10" s="3">
        <f t="shared" si="2"/>
        <v>2.9999999999996696E-3</v>
      </c>
      <c r="M10" s="3">
        <f t="shared" si="2"/>
        <v>2.0000000000002238E-3</v>
      </c>
      <c r="N10" s="3">
        <f t="shared" si="2"/>
        <v>2.0000000000002238E-3</v>
      </c>
      <c r="O10" s="3">
        <f t="shared" si="2"/>
        <v>6.0000000000002274E-3</v>
      </c>
      <c r="P10" s="3">
        <f>AVERAGE(F10:O10)</f>
        <v>3.6999999999999477E-3</v>
      </c>
      <c r="Q10" s="2" t="s">
        <v>21</v>
      </c>
      <c r="R10" s="25"/>
    </row>
    <row r="11" spans="2:18" ht="48.75" customHeight="1" x14ac:dyDescent="0.45">
      <c r="B11" s="24"/>
      <c r="E11" s="2" t="s">
        <v>21</v>
      </c>
      <c r="F11" s="10">
        <f>AVERAGE($F$10:$O$10)</f>
        <v>3.6999999999999477E-3</v>
      </c>
      <c r="G11" s="10">
        <f t="shared" ref="G11:O11" si="3">AVERAGE($F$10:$O$10)</f>
        <v>3.6999999999999477E-3</v>
      </c>
      <c r="H11" s="10">
        <f t="shared" si="3"/>
        <v>3.6999999999999477E-3</v>
      </c>
      <c r="I11" s="10">
        <f t="shared" si="3"/>
        <v>3.6999999999999477E-3</v>
      </c>
      <c r="J11" s="10">
        <f t="shared" si="3"/>
        <v>3.6999999999999477E-3</v>
      </c>
      <c r="K11" s="10">
        <f t="shared" si="3"/>
        <v>3.6999999999999477E-3</v>
      </c>
      <c r="L11" s="10">
        <f t="shared" si="3"/>
        <v>3.6999999999999477E-3</v>
      </c>
      <c r="M11" s="10">
        <f t="shared" si="3"/>
        <v>3.6999999999999477E-3</v>
      </c>
      <c r="N11" s="10">
        <f t="shared" si="3"/>
        <v>3.6999999999999477E-3</v>
      </c>
      <c r="O11" s="10">
        <f t="shared" si="3"/>
        <v>3.6999999999999477E-3</v>
      </c>
      <c r="P11" s="9"/>
      <c r="R11" s="25"/>
    </row>
    <row r="12" spans="2:18" ht="48.75" customHeight="1" x14ac:dyDescent="0.45">
      <c r="B12" s="24"/>
      <c r="E12" s="2" t="s">
        <v>17</v>
      </c>
      <c r="F12" s="5">
        <f>$P$8+('constants table'!$D$9*$P$10)</f>
        <v>3.1283473000000002</v>
      </c>
      <c r="G12" s="5">
        <f>$P$8+('constants table'!$D$9*$P$10)</f>
        <v>3.1283473000000002</v>
      </c>
      <c r="H12" s="5">
        <f>$P$8+('constants table'!$D$9*$P$10)</f>
        <v>3.1283473000000002</v>
      </c>
      <c r="I12" s="5">
        <f>$P$8+('constants table'!$D$9*$P$10)</f>
        <v>3.1283473000000002</v>
      </c>
      <c r="J12" s="5">
        <f>$P$8+('constants table'!$D$9*$P$10)</f>
        <v>3.1283473000000002</v>
      </c>
      <c r="K12" s="5">
        <f>$P$8+('constants table'!$D$9*$P$10)</f>
        <v>3.1283473000000002</v>
      </c>
      <c r="L12" s="5">
        <f>$P$8+('constants table'!$D$9*$P$10)</f>
        <v>3.1283473000000002</v>
      </c>
      <c r="M12" s="5">
        <f>$P$8+('constants table'!$D$9*$P$10)</f>
        <v>3.1283473000000002</v>
      </c>
      <c r="N12" s="5">
        <f>$P$8+('constants table'!$D$9*$P$10)</f>
        <v>3.1283473000000002</v>
      </c>
      <c r="O12" s="5">
        <f>$P$8+('constants table'!$D$9*$P$10)</f>
        <v>3.1283473000000002</v>
      </c>
      <c r="R12" s="25"/>
    </row>
    <row r="13" spans="2:18" ht="48.75" customHeight="1" x14ac:dyDescent="0.45">
      <c r="B13" s="24"/>
      <c r="E13" s="2" t="s">
        <v>16</v>
      </c>
      <c r="F13" s="5">
        <f>$P$8-('constants table'!$D$9*$P$10)</f>
        <v>3.1229527000000004</v>
      </c>
      <c r="G13" s="5">
        <f>$P$8-('constants table'!$D$9*$P$10)</f>
        <v>3.1229527000000004</v>
      </c>
      <c r="H13" s="5">
        <f>$P$8-('constants table'!$D$9*$P$10)</f>
        <v>3.1229527000000004</v>
      </c>
      <c r="I13" s="5">
        <f>$P$8-('constants table'!$D$9*$P$10)</f>
        <v>3.1229527000000004</v>
      </c>
      <c r="J13" s="5">
        <f>$P$8-('constants table'!$D$9*$P$10)</f>
        <v>3.1229527000000004</v>
      </c>
      <c r="K13" s="5">
        <f>$P$8-('constants table'!$D$9*$P$10)</f>
        <v>3.1229527000000004</v>
      </c>
      <c r="L13" s="5">
        <f>$P$8-('constants table'!$D$9*$P$10)</f>
        <v>3.1229527000000004</v>
      </c>
      <c r="M13" s="5">
        <f>$P$8-('constants table'!$D$9*$P$10)</f>
        <v>3.1229527000000004</v>
      </c>
      <c r="N13" s="5">
        <f>$P$8-('constants table'!$D$9*$P$10)</f>
        <v>3.1229527000000004</v>
      </c>
      <c r="O13" s="5">
        <f>$P$8-('constants table'!$D$9*$P$10)</f>
        <v>3.1229527000000004</v>
      </c>
      <c r="R13" s="25"/>
    </row>
    <row r="14" spans="2:18" ht="48.75" customHeight="1" x14ac:dyDescent="0.45">
      <c r="B14" s="24"/>
      <c r="E14" s="2" t="s">
        <v>18</v>
      </c>
      <c r="F14" s="5">
        <f>'constants table'!$G$9*$P$10</f>
        <v>8.4433999999998805E-3</v>
      </c>
      <c r="G14" s="5">
        <f>'constants table'!$G$9*$P$10</f>
        <v>8.4433999999998805E-3</v>
      </c>
      <c r="H14" s="5">
        <f>'constants table'!$G$9*$P$10</f>
        <v>8.4433999999998805E-3</v>
      </c>
      <c r="I14" s="5">
        <f>'constants table'!$G$9*$P$10</f>
        <v>8.4433999999998805E-3</v>
      </c>
      <c r="J14" s="5">
        <f>'constants table'!$G$9*$P$10</f>
        <v>8.4433999999998805E-3</v>
      </c>
      <c r="K14" s="5">
        <f>'constants table'!$G$9*$P$10</f>
        <v>8.4433999999998805E-3</v>
      </c>
      <c r="L14" s="5">
        <f>'constants table'!$G$9*$P$10</f>
        <v>8.4433999999998805E-3</v>
      </c>
      <c r="M14" s="5">
        <f>'constants table'!$G$9*$P$10</f>
        <v>8.4433999999998805E-3</v>
      </c>
      <c r="N14" s="5">
        <f>'constants table'!$G$9*$P$10</f>
        <v>8.4433999999998805E-3</v>
      </c>
      <c r="O14" s="5">
        <f>'constants table'!$G$9*$P$10</f>
        <v>8.4433999999998805E-3</v>
      </c>
      <c r="R14" s="25"/>
    </row>
    <row r="15" spans="2:18" ht="48.75" customHeight="1" x14ac:dyDescent="0.45">
      <c r="B15" s="24"/>
      <c r="E15" s="2" t="s">
        <v>19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R15" s="25"/>
    </row>
    <row r="16" spans="2:18" ht="48.75" customHeight="1" x14ac:dyDescent="0.45">
      <c r="B16" s="24"/>
      <c r="R16" s="25"/>
    </row>
    <row r="17" spans="2:18" ht="48.75" customHeight="1" x14ac:dyDescent="0.45">
      <c r="B17" s="24"/>
      <c r="R17" s="25"/>
    </row>
    <row r="18" spans="2:18" ht="48.75" customHeight="1" x14ac:dyDescent="0.45">
      <c r="B18" s="24"/>
      <c r="R18" s="25"/>
    </row>
    <row r="19" spans="2:18" ht="48.75" customHeight="1" x14ac:dyDescent="0.45">
      <c r="B19" s="24"/>
      <c r="R19" s="25"/>
    </row>
    <row r="20" spans="2:18" ht="48.75" customHeight="1" x14ac:dyDescent="0.45">
      <c r="B20" s="24"/>
      <c r="R20" s="25"/>
    </row>
    <row r="21" spans="2:18" ht="48.75" customHeight="1" x14ac:dyDescent="0.45">
      <c r="B21" s="24"/>
      <c r="R21" s="25"/>
    </row>
    <row r="22" spans="2:18" ht="48.75" customHeight="1" x14ac:dyDescent="0.45">
      <c r="B22" s="24"/>
      <c r="R22" s="25"/>
    </row>
    <row r="23" spans="2:18" ht="48.75" customHeight="1" x14ac:dyDescent="0.45">
      <c r="B23" s="24"/>
      <c r="R23" s="25"/>
    </row>
    <row r="24" spans="2:18" ht="48.75" customHeight="1" x14ac:dyDescent="0.45">
      <c r="B24" s="24"/>
      <c r="R24" s="25"/>
    </row>
    <row r="25" spans="2:18" ht="48.75" customHeight="1" x14ac:dyDescent="0.45">
      <c r="B25" s="24"/>
      <c r="R25" s="25"/>
    </row>
    <row r="26" spans="2:18" ht="48.75" customHeight="1" x14ac:dyDescent="0.45">
      <c r="B26" s="24"/>
      <c r="R26" s="25"/>
    </row>
    <row r="27" spans="2:18" ht="48.75" customHeight="1" x14ac:dyDescent="0.45">
      <c r="B27" s="24"/>
      <c r="R27" s="25"/>
    </row>
    <row r="28" spans="2:18" ht="48.75" customHeight="1" x14ac:dyDescent="0.45">
      <c r="B28" s="24"/>
      <c r="R28" s="25"/>
    </row>
    <row r="29" spans="2:18" ht="48.75" customHeight="1" x14ac:dyDescent="0.45">
      <c r="B29" s="24"/>
      <c r="R29" s="25"/>
    </row>
    <row r="30" spans="2:18" ht="48.75" customHeight="1" x14ac:dyDescent="0.45">
      <c r="B30" s="24"/>
      <c r="R30" s="25"/>
    </row>
    <row r="31" spans="2:18" ht="48.75" customHeight="1" x14ac:dyDescent="0.45">
      <c r="B31" s="24"/>
      <c r="R31" s="25"/>
    </row>
    <row r="32" spans="2:18" ht="48.75" customHeight="1" x14ac:dyDescent="0.45">
      <c r="B32" s="24"/>
      <c r="R32" s="25"/>
    </row>
    <row r="33" spans="2:18" ht="48.75" customHeight="1" x14ac:dyDescent="0.45">
      <c r="B33" s="24"/>
      <c r="R33" s="25"/>
    </row>
    <row r="34" spans="2:18" ht="48.75" customHeight="1" x14ac:dyDescent="0.45">
      <c r="B34" s="24"/>
      <c r="R34" s="25"/>
    </row>
    <row r="35" spans="2:18" ht="48.75" customHeight="1" x14ac:dyDescent="0.45"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30"/>
    </row>
  </sheetData>
  <mergeCells count="1">
    <mergeCell ref="D4:D7"/>
  </mergeCells>
  <pageMargins left="0.7" right="0.7" top="0.75" bottom="0.75" header="0.3" footer="0.3"/>
  <pageSetup scale="34" orientation="portrait" horizontalDpi="4294967293" verticalDpi="0" r:id="rId1"/>
  <ignoredErrors>
    <ignoredError sqref="F10:O10 F8:O8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5017-A2E3-485A-B327-3016611FEA3C}">
  <sheetPr>
    <pageSetUpPr fitToPage="1"/>
  </sheetPr>
  <dimension ref="B2:P42"/>
  <sheetViews>
    <sheetView zoomScale="40" zoomScaleNormal="40" workbookViewId="0">
      <selection activeCell="F21" sqref="F21"/>
    </sheetView>
  </sheetViews>
  <sheetFormatPr defaultColWidth="10.86328125" defaultRowHeight="48.75" customHeight="1" x14ac:dyDescent="0.45"/>
  <cols>
    <col min="1" max="3" width="10.86328125" style="1"/>
    <col min="4" max="4" width="11.86328125" style="1" bestFit="1" customWidth="1"/>
    <col min="5" max="5" width="34.86328125" style="1" bestFit="1" customWidth="1"/>
    <col min="6" max="15" width="14.59765625" style="1" bestFit="1" customWidth="1"/>
    <col min="16" max="16" width="20" style="1" bestFit="1" customWidth="1"/>
    <col min="17" max="16384" width="10.86328125" style="1"/>
  </cols>
  <sheetData>
    <row r="2" spans="2:16" ht="48.75" customHeight="1" x14ac:dyDescent="0.45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3"/>
    </row>
    <row r="3" spans="2:16" ht="48.75" customHeight="1" x14ac:dyDescent="0.45">
      <c r="B3" s="24"/>
      <c r="P3" s="25"/>
    </row>
    <row r="4" spans="2:16" ht="48.75" customHeight="1" x14ac:dyDescent="0.45">
      <c r="B4" s="24"/>
      <c r="E4" s="2" t="s">
        <v>8</v>
      </c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25"/>
    </row>
    <row r="5" spans="2:16" ht="48.75" customHeight="1" x14ac:dyDescent="0.45">
      <c r="B5" s="24"/>
      <c r="D5" s="35" t="s">
        <v>26</v>
      </c>
      <c r="E5" s="2">
        <v>1</v>
      </c>
      <c r="F5" s="3">
        <v>3.1269999999999998</v>
      </c>
      <c r="G5" s="3">
        <v>3.125</v>
      </c>
      <c r="H5" s="3">
        <v>3.1230000000000002</v>
      </c>
      <c r="I5" s="3">
        <v>3.1269999999999998</v>
      </c>
      <c r="J5" s="3">
        <v>3.1280000000000001</v>
      </c>
      <c r="K5" s="3">
        <v>3.125</v>
      </c>
      <c r="L5" s="3">
        <v>3.1259999999999999</v>
      </c>
      <c r="M5" s="3">
        <v>3.1259999999999999</v>
      </c>
      <c r="N5" s="3">
        <v>3.1269999999999998</v>
      </c>
      <c r="O5" s="3">
        <v>3.1280000000000001</v>
      </c>
      <c r="P5" s="25"/>
    </row>
    <row r="6" spans="2:16" ht="48.75" customHeight="1" x14ac:dyDescent="0.45">
      <c r="B6" s="24"/>
      <c r="D6" s="35"/>
      <c r="E6" s="2">
        <v>2</v>
      </c>
      <c r="F6" s="3">
        <v>3.1230000000000002</v>
      </c>
      <c r="G6" s="3">
        <v>3.1259999999999999</v>
      </c>
      <c r="H6" s="3">
        <v>3.129</v>
      </c>
      <c r="I6" s="3">
        <v>3.1269999999999998</v>
      </c>
      <c r="J6" s="3">
        <v>3.125</v>
      </c>
      <c r="K6" s="3">
        <v>3.125</v>
      </c>
      <c r="L6" s="3">
        <v>3.1230000000000002</v>
      </c>
      <c r="M6" s="3">
        <v>3.1259999999999999</v>
      </c>
      <c r="N6" s="3">
        <v>3.129</v>
      </c>
      <c r="O6" s="3">
        <v>3.1230000000000002</v>
      </c>
      <c r="P6" s="25"/>
    </row>
    <row r="7" spans="2:16" ht="48.75" customHeight="1" x14ac:dyDescent="0.45">
      <c r="B7" s="24"/>
      <c r="D7" s="35"/>
      <c r="E7" s="2">
        <v>3</v>
      </c>
      <c r="F7" s="3">
        <v>3.1230000000000002</v>
      </c>
      <c r="G7" s="3">
        <v>3.1219999999999999</v>
      </c>
      <c r="H7" s="3">
        <v>3.129</v>
      </c>
      <c r="I7" s="3">
        <v>3.1240000000000001</v>
      </c>
      <c r="J7" s="3">
        <v>3.1259999999999999</v>
      </c>
      <c r="K7" s="3">
        <v>3.1269999999999998</v>
      </c>
      <c r="L7" s="3">
        <v>3.1230000000000002</v>
      </c>
      <c r="M7" s="3">
        <v>3.1269999999999998</v>
      </c>
      <c r="N7" s="3">
        <v>3.1280000000000001</v>
      </c>
      <c r="O7" s="3">
        <v>3.1219999999999999</v>
      </c>
      <c r="P7" s="25"/>
    </row>
    <row r="8" spans="2:16" ht="48.75" customHeight="1" x14ac:dyDescent="0.45">
      <c r="B8" s="24"/>
      <c r="D8" s="35"/>
      <c r="E8" s="2">
        <v>4</v>
      </c>
      <c r="F8" s="3">
        <v>3.1259999999999999</v>
      </c>
      <c r="G8" s="3">
        <v>3.121</v>
      </c>
      <c r="H8" s="3">
        <v>3.1240000000000001</v>
      </c>
      <c r="I8" s="3">
        <v>3.125</v>
      </c>
      <c r="J8" s="3">
        <v>3.1269999999999998</v>
      </c>
      <c r="K8" s="3">
        <v>3.1280000000000001</v>
      </c>
      <c r="L8" s="3">
        <v>3.125</v>
      </c>
      <c r="M8" s="3">
        <v>3.1280000000000001</v>
      </c>
      <c r="N8" s="3">
        <v>3.129</v>
      </c>
      <c r="O8" s="3">
        <v>3.1240000000000001</v>
      </c>
      <c r="P8" s="25"/>
    </row>
    <row r="9" spans="2:16" ht="48.75" customHeight="1" x14ac:dyDescent="0.45">
      <c r="B9" s="24"/>
      <c r="D9" s="35"/>
      <c r="E9" s="2">
        <v>5</v>
      </c>
      <c r="F9" s="3">
        <v>3.1219999999999999</v>
      </c>
      <c r="G9" s="3">
        <v>3.1219999999999999</v>
      </c>
      <c r="H9" s="3">
        <v>3.1240000000000001</v>
      </c>
      <c r="I9" s="3">
        <v>3.1230000000000002</v>
      </c>
      <c r="J9" s="3">
        <v>3.125</v>
      </c>
      <c r="K9" s="3">
        <v>3.1269999999999998</v>
      </c>
      <c r="L9" s="3">
        <v>3.1269999999999998</v>
      </c>
      <c r="M9" s="3">
        <v>3.121</v>
      </c>
      <c r="N9" s="3">
        <v>3.125</v>
      </c>
      <c r="O9" s="3">
        <v>3.1240000000000001</v>
      </c>
      <c r="P9" s="25"/>
    </row>
    <row r="10" spans="2:16" ht="48.75" customHeight="1" x14ac:dyDescent="0.45">
      <c r="B10" s="24"/>
      <c r="D10" s="35"/>
      <c r="E10" s="2">
        <v>6</v>
      </c>
      <c r="F10" s="3">
        <v>3.1230000000000002</v>
      </c>
      <c r="G10" s="3">
        <v>3.1269999999999998</v>
      </c>
      <c r="H10" s="3">
        <v>3.125</v>
      </c>
      <c r="I10" s="3">
        <v>3.1240000000000001</v>
      </c>
      <c r="J10" s="3">
        <v>3.121</v>
      </c>
      <c r="K10" s="3">
        <v>3.1219999999999999</v>
      </c>
      <c r="L10" s="3">
        <v>3.1219999999999999</v>
      </c>
      <c r="M10" s="3">
        <v>3.125</v>
      </c>
      <c r="N10" s="3">
        <v>3.1280000000000001</v>
      </c>
      <c r="O10" s="3">
        <v>3.1259999999999999</v>
      </c>
      <c r="P10" s="25"/>
    </row>
    <row r="11" spans="2:16" ht="48.75" customHeight="1" x14ac:dyDescent="0.45">
      <c r="B11" s="24"/>
      <c r="D11" s="35"/>
      <c r="E11" s="2">
        <v>7</v>
      </c>
      <c r="F11" s="3">
        <v>3.125</v>
      </c>
      <c r="G11" s="3">
        <v>3.1280000000000001</v>
      </c>
      <c r="H11" s="3">
        <v>3.1269999999999998</v>
      </c>
      <c r="I11" s="3">
        <v>3.1219999999999999</v>
      </c>
      <c r="J11" s="3">
        <v>3.1269999999999998</v>
      </c>
      <c r="K11" s="3">
        <v>3.1259999999999999</v>
      </c>
      <c r="L11" s="3">
        <v>3.121</v>
      </c>
      <c r="M11" s="3">
        <v>3.121</v>
      </c>
      <c r="N11" s="3">
        <v>3.1219999999999999</v>
      </c>
      <c r="O11" s="3">
        <v>3.1259999999999999</v>
      </c>
      <c r="P11" s="25"/>
    </row>
    <row r="12" spans="2:16" ht="48.75" customHeight="1" x14ac:dyDescent="0.45">
      <c r="B12" s="24"/>
      <c r="D12" s="35"/>
      <c r="E12" s="2">
        <v>8</v>
      </c>
      <c r="F12" s="3">
        <v>3.1240000000000001</v>
      </c>
      <c r="G12" s="3">
        <v>3.1219999999999999</v>
      </c>
      <c r="H12" s="3">
        <v>3.125</v>
      </c>
      <c r="I12" s="3">
        <v>3.121</v>
      </c>
      <c r="J12" s="3">
        <v>3.12</v>
      </c>
      <c r="K12" s="3">
        <v>3.125</v>
      </c>
      <c r="L12" s="3">
        <v>3.1280000000000001</v>
      </c>
      <c r="M12" s="3">
        <v>3.1219999999999999</v>
      </c>
      <c r="N12" s="3">
        <v>3.1259999999999999</v>
      </c>
      <c r="O12" s="3">
        <v>3.1259999999999999</v>
      </c>
      <c r="P12" s="25"/>
    </row>
    <row r="13" spans="2:16" ht="48.75" customHeight="1" x14ac:dyDescent="0.45">
      <c r="B13" s="24"/>
      <c r="D13" s="35"/>
      <c r="E13" s="2">
        <v>9</v>
      </c>
      <c r="F13" s="3">
        <v>3.121</v>
      </c>
      <c r="G13" s="3">
        <v>3.129</v>
      </c>
      <c r="H13" s="3">
        <v>3.1269999999999998</v>
      </c>
      <c r="I13" s="3">
        <v>3.125</v>
      </c>
      <c r="J13" s="3">
        <v>3.1230000000000002</v>
      </c>
      <c r="K13" s="3">
        <v>3.1219999999999999</v>
      </c>
      <c r="L13" s="3">
        <v>3.1230000000000002</v>
      </c>
      <c r="M13" s="3">
        <v>3.1259999999999999</v>
      </c>
      <c r="N13" s="3">
        <v>3.1230000000000002</v>
      </c>
      <c r="O13" s="3">
        <v>3.121</v>
      </c>
      <c r="P13" s="25"/>
    </row>
    <row r="14" spans="2:16" ht="48.75" customHeight="1" x14ac:dyDescent="0.45">
      <c r="B14" s="24"/>
      <c r="D14" s="35"/>
      <c r="E14" s="2">
        <v>10</v>
      </c>
      <c r="F14" s="3">
        <v>3.12</v>
      </c>
      <c r="G14" s="3">
        <v>3.121</v>
      </c>
      <c r="H14" s="3">
        <v>3.1240000000000001</v>
      </c>
      <c r="I14" s="3">
        <v>3.1230000000000002</v>
      </c>
      <c r="J14" s="3">
        <v>3.1280000000000001</v>
      </c>
      <c r="K14" s="3">
        <v>3.1259999999999999</v>
      </c>
      <c r="L14" s="3">
        <v>3.1240000000000001</v>
      </c>
      <c r="M14" s="3">
        <v>3.1280000000000001</v>
      </c>
      <c r="N14" s="3">
        <v>3.1240000000000001</v>
      </c>
      <c r="O14" s="3">
        <v>3.125</v>
      </c>
      <c r="P14" s="25"/>
    </row>
    <row r="15" spans="2:16" ht="48.75" customHeight="1" x14ac:dyDescent="0.45">
      <c r="B15" s="24"/>
      <c r="E15" s="2" t="s">
        <v>14</v>
      </c>
      <c r="F15" s="3">
        <f>AVERAGE(F5:F14)</f>
        <v>3.1233999999999997</v>
      </c>
      <c r="G15" s="3">
        <f t="shared" ref="G15:O15" si="0">AVERAGE(G5:G14)</f>
        <v>3.1242999999999999</v>
      </c>
      <c r="H15" s="3">
        <f t="shared" si="0"/>
        <v>3.1256999999999997</v>
      </c>
      <c r="I15" s="3">
        <f t="shared" si="0"/>
        <v>3.1240999999999999</v>
      </c>
      <c r="J15" s="3">
        <f t="shared" si="0"/>
        <v>3.125</v>
      </c>
      <c r="K15" s="3">
        <f t="shared" si="0"/>
        <v>3.1253000000000002</v>
      </c>
      <c r="L15" s="3">
        <f t="shared" si="0"/>
        <v>3.1241999999999996</v>
      </c>
      <c r="M15" s="3">
        <f t="shared" si="0"/>
        <v>3.125</v>
      </c>
      <c r="N15" s="3">
        <f t="shared" si="0"/>
        <v>3.1261000000000001</v>
      </c>
      <c r="O15" s="3">
        <f t="shared" si="0"/>
        <v>3.1245000000000003</v>
      </c>
      <c r="P15" s="25"/>
    </row>
    <row r="16" spans="2:16" ht="48.75" customHeight="1" x14ac:dyDescent="0.45">
      <c r="B16" s="24"/>
      <c r="E16" s="2" t="s">
        <v>20</v>
      </c>
      <c r="F16" s="3">
        <f>AVERAGE($F$15:$O$15)</f>
        <v>3.1247600000000002</v>
      </c>
      <c r="G16" s="3">
        <f t="shared" ref="G16:O16" si="1">AVERAGE($F$15:$O$15)</f>
        <v>3.1247600000000002</v>
      </c>
      <c r="H16" s="3">
        <f t="shared" si="1"/>
        <v>3.1247600000000002</v>
      </c>
      <c r="I16" s="3">
        <f t="shared" si="1"/>
        <v>3.1247600000000002</v>
      </c>
      <c r="J16" s="3">
        <f t="shared" si="1"/>
        <v>3.1247600000000002</v>
      </c>
      <c r="K16" s="3">
        <f t="shared" si="1"/>
        <v>3.1247600000000002</v>
      </c>
      <c r="L16" s="3">
        <f t="shared" si="1"/>
        <v>3.1247600000000002</v>
      </c>
      <c r="M16" s="3">
        <f t="shared" si="1"/>
        <v>3.1247600000000002</v>
      </c>
      <c r="N16" s="3">
        <f t="shared" si="1"/>
        <v>3.1247600000000002</v>
      </c>
      <c r="O16" s="3">
        <f t="shared" si="1"/>
        <v>3.1247600000000002</v>
      </c>
      <c r="P16" s="25"/>
    </row>
    <row r="17" spans="2:16" ht="48.75" customHeight="1" x14ac:dyDescent="0.45">
      <c r="B17" s="24"/>
      <c r="E17" s="2" t="s">
        <v>22</v>
      </c>
      <c r="F17" s="3">
        <f>_xlfn.STDEV.S(F5:F14)</f>
        <v>2.1705094128132187E-3</v>
      </c>
      <c r="G17" s="3">
        <f t="shared" ref="G17:O17" si="2">_xlfn.STDEV.S(G5:G14)</f>
        <v>3.0568684048294503E-3</v>
      </c>
      <c r="H17" s="3">
        <f t="shared" si="2"/>
        <v>2.1628170930010236E-3</v>
      </c>
      <c r="I17" s="3">
        <f t="shared" si="2"/>
        <v>1.9692073983655039E-3</v>
      </c>
      <c r="J17" s="3">
        <f t="shared" si="2"/>
        <v>2.8284271247461402E-3</v>
      </c>
      <c r="K17" s="3">
        <f t="shared" si="2"/>
        <v>2.0027758514399824E-3</v>
      </c>
      <c r="L17" s="3">
        <f t="shared" si="2"/>
        <v>2.2509257354845049E-3</v>
      </c>
      <c r="M17" s="3">
        <f t="shared" si="2"/>
        <v>2.7080128015453315E-3</v>
      </c>
      <c r="N17" s="3">
        <f t="shared" si="2"/>
        <v>2.5144029554194729E-3</v>
      </c>
      <c r="O17" s="3">
        <f t="shared" si="2"/>
        <v>2.1213203435596299E-3</v>
      </c>
      <c r="P17" s="25"/>
    </row>
    <row r="18" spans="2:16" ht="48.75" customHeight="1" x14ac:dyDescent="0.45">
      <c r="B18" s="24"/>
      <c r="E18" s="2" t="s">
        <v>23</v>
      </c>
      <c r="F18" s="10">
        <f>AVERAGE($F$17:$O$17)</f>
        <v>2.3785267121204262E-3</v>
      </c>
      <c r="G18" s="10">
        <f t="shared" ref="G18:O18" si="3">AVERAGE($F$17:$O$17)</f>
        <v>2.3785267121204262E-3</v>
      </c>
      <c r="H18" s="10">
        <f t="shared" si="3"/>
        <v>2.3785267121204262E-3</v>
      </c>
      <c r="I18" s="10">
        <f t="shared" si="3"/>
        <v>2.3785267121204262E-3</v>
      </c>
      <c r="J18" s="10">
        <f t="shared" si="3"/>
        <v>2.3785267121204262E-3</v>
      </c>
      <c r="K18" s="10">
        <f t="shared" si="3"/>
        <v>2.3785267121204262E-3</v>
      </c>
      <c r="L18" s="10">
        <f t="shared" si="3"/>
        <v>2.3785267121204262E-3</v>
      </c>
      <c r="M18" s="10">
        <f t="shared" si="3"/>
        <v>2.3785267121204262E-3</v>
      </c>
      <c r="N18" s="10">
        <f t="shared" si="3"/>
        <v>2.3785267121204262E-3</v>
      </c>
      <c r="O18" s="10">
        <f t="shared" si="3"/>
        <v>2.3785267121204262E-3</v>
      </c>
      <c r="P18" s="31"/>
    </row>
    <row r="19" spans="2:16" ht="48.75" customHeight="1" x14ac:dyDescent="0.45">
      <c r="B19" s="24"/>
      <c r="E19" s="2" t="s">
        <v>17</v>
      </c>
      <c r="F19" s="5">
        <f>F16+(1.628*$F$17)</f>
        <v>3.12829358932406</v>
      </c>
      <c r="G19" s="5">
        <f t="shared" ref="G19:O19" si="4">G16+(1.628*$F$17)</f>
        <v>3.12829358932406</v>
      </c>
      <c r="H19" s="5">
        <f t="shared" si="4"/>
        <v>3.12829358932406</v>
      </c>
      <c r="I19" s="5">
        <f t="shared" si="4"/>
        <v>3.12829358932406</v>
      </c>
      <c r="J19" s="5">
        <f t="shared" si="4"/>
        <v>3.12829358932406</v>
      </c>
      <c r="K19" s="5">
        <f t="shared" si="4"/>
        <v>3.12829358932406</v>
      </c>
      <c r="L19" s="5">
        <f t="shared" si="4"/>
        <v>3.12829358932406</v>
      </c>
      <c r="M19" s="5">
        <f t="shared" si="4"/>
        <v>3.12829358932406</v>
      </c>
      <c r="N19" s="5">
        <f t="shared" si="4"/>
        <v>3.12829358932406</v>
      </c>
      <c r="O19" s="5">
        <f t="shared" si="4"/>
        <v>3.12829358932406</v>
      </c>
      <c r="P19" s="25"/>
    </row>
    <row r="20" spans="2:16" ht="48.75" customHeight="1" x14ac:dyDescent="0.45">
      <c r="B20" s="24"/>
      <c r="E20" s="2" t="s">
        <v>16</v>
      </c>
      <c r="F20" s="5">
        <f>$F$16-(0.729*F18)</f>
        <v>3.1230260540268646</v>
      </c>
      <c r="G20" s="5">
        <f t="shared" ref="G20:O20" si="5">$F$16-(0.729*G18)</f>
        <v>3.1230260540268646</v>
      </c>
      <c r="H20" s="5">
        <f t="shared" si="5"/>
        <v>3.1230260540268646</v>
      </c>
      <c r="I20" s="5">
        <f t="shared" si="5"/>
        <v>3.1230260540268646</v>
      </c>
      <c r="J20" s="5">
        <f t="shared" si="5"/>
        <v>3.1230260540268646</v>
      </c>
      <c r="K20" s="5">
        <f t="shared" si="5"/>
        <v>3.1230260540268646</v>
      </c>
      <c r="L20" s="5">
        <f t="shared" si="5"/>
        <v>3.1230260540268646</v>
      </c>
      <c r="M20" s="5">
        <f t="shared" si="5"/>
        <v>3.1230260540268646</v>
      </c>
      <c r="N20" s="5">
        <f t="shared" si="5"/>
        <v>3.1230260540268646</v>
      </c>
      <c r="O20" s="5">
        <f t="shared" si="5"/>
        <v>3.1230260540268646</v>
      </c>
      <c r="P20" s="25"/>
    </row>
    <row r="21" spans="2:16" ht="48.75" customHeight="1" x14ac:dyDescent="0.45">
      <c r="B21" s="24"/>
      <c r="E21" s="2" t="s">
        <v>24</v>
      </c>
      <c r="F21" s="5">
        <f>2.266*F18</f>
        <v>5.3897415296648857E-3</v>
      </c>
      <c r="G21" s="5">
        <f t="shared" ref="G21:O21" si="6">2.266*G18</f>
        <v>5.3897415296648857E-3</v>
      </c>
      <c r="H21" s="5">
        <f t="shared" si="6"/>
        <v>5.3897415296648857E-3</v>
      </c>
      <c r="I21" s="5">
        <f t="shared" si="6"/>
        <v>5.3897415296648857E-3</v>
      </c>
      <c r="J21" s="5">
        <f t="shared" si="6"/>
        <v>5.3897415296648857E-3</v>
      </c>
      <c r="K21" s="5">
        <f t="shared" si="6"/>
        <v>5.3897415296648857E-3</v>
      </c>
      <c r="L21" s="5">
        <f t="shared" si="6"/>
        <v>5.3897415296648857E-3</v>
      </c>
      <c r="M21" s="5">
        <f t="shared" si="6"/>
        <v>5.3897415296648857E-3</v>
      </c>
      <c r="N21" s="5">
        <f t="shared" si="6"/>
        <v>5.3897415296648857E-3</v>
      </c>
      <c r="O21" s="5">
        <f t="shared" si="6"/>
        <v>5.3897415296648857E-3</v>
      </c>
      <c r="P21" s="25"/>
    </row>
    <row r="22" spans="2:16" ht="48.75" customHeight="1" x14ac:dyDescent="0.45">
      <c r="B22" s="24"/>
      <c r="E22" s="2" t="s">
        <v>25</v>
      </c>
      <c r="F22" s="8">
        <f>0*F18</f>
        <v>0</v>
      </c>
      <c r="G22" s="8">
        <f t="shared" ref="G22:O22" si="7">0*G18</f>
        <v>0</v>
      </c>
      <c r="H22" s="8">
        <f t="shared" si="7"/>
        <v>0</v>
      </c>
      <c r="I22" s="8">
        <f t="shared" si="7"/>
        <v>0</v>
      </c>
      <c r="J22" s="8">
        <f t="shared" si="7"/>
        <v>0</v>
      </c>
      <c r="K22" s="8">
        <f t="shared" si="7"/>
        <v>0</v>
      </c>
      <c r="L22" s="8">
        <f t="shared" si="7"/>
        <v>0</v>
      </c>
      <c r="M22" s="8">
        <f t="shared" si="7"/>
        <v>0</v>
      </c>
      <c r="N22" s="8">
        <f t="shared" si="7"/>
        <v>0</v>
      </c>
      <c r="O22" s="8">
        <f t="shared" si="7"/>
        <v>0</v>
      </c>
      <c r="P22" s="25"/>
    </row>
    <row r="23" spans="2:16" ht="48.75" customHeight="1" x14ac:dyDescent="0.45">
      <c r="B23" s="24"/>
      <c r="P23" s="25"/>
    </row>
    <row r="24" spans="2:16" ht="48.75" customHeight="1" x14ac:dyDescent="0.45">
      <c r="B24" s="24"/>
      <c r="P24" s="25"/>
    </row>
    <row r="25" spans="2:16" ht="48.75" customHeight="1" x14ac:dyDescent="0.45">
      <c r="B25" s="24"/>
      <c r="P25" s="25"/>
    </row>
    <row r="26" spans="2:16" ht="48.75" customHeight="1" x14ac:dyDescent="0.45">
      <c r="B26" s="24"/>
      <c r="P26" s="25"/>
    </row>
    <row r="27" spans="2:16" ht="48.75" customHeight="1" x14ac:dyDescent="0.45">
      <c r="B27" s="24"/>
      <c r="P27" s="25"/>
    </row>
    <row r="28" spans="2:16" ht="48.75" customHeight="1" x14ac:dyDescent="0.45">
      <c r="B28" s="24"/>
      <c r="P28" s="25"/>
    </row>
    <row r="29" spans="2:16" ht="48.75" customHeight="1" x14ac:dyDescent="0.45">
      <c r="B29" s="24"/>
      <c r="P29" s="25"/>
    </row>
    <row r="30" spans="2:16" ht="48.75" customHeight="1" x14ac:dyDescent="0.45">
      <c r="B30" s="24"/>
      <c r="P30" s="25"/>
    </row>
    <row r="31" spans="2:16" ht="48.75" customHeight="1" x14ac:dyDescent="0.45">
      <c r="B31" s="24"/>
      <c r="P31" s="25"/>
    </row>
    <row r="32" spans="2:16" ht="48.75" customHeight="1" x14ac:dyDescent="0.45">
      <c r="B32" s="24"/>
      <c r="P32" s="25"/>
    </row>
    <row r="33" spans="2:16" ht="48.75" customHeight="1" x14ac:dyDescent="0.45">
      <c r="B33" s="24"/>
      <c r="P33" s="25"/>
    </row>
    <row r="34" spans="2:16" ht="48.75" customHeight="1" x14ac:dyDescent="0.45">
      <c r="B34" s="24"/>
      <c r="P34" s="25"/>
    </row>
    <row r="35" spans="2:16" ht="48.75" customHeight="1" x14ac:dyDescent="0.45">
      <c r="B35" s="24"/>
      <c r="P35" s="25"/>
    </row>
    <row r="36" spans="2:16" ht="48.75" customHeight="1" x14ac:dyDescent="0.45">
      <c r="B36" s="24"/>
      <c r="P36" s="25"/>
    </row>
    <row r="37" spans="2:16" ht="48.75" customHeight="1" x14ac:dyDescent="0.45">
      <c r="B37" s="24"/>
      <c r="P37" s="25"/>
    </row>
    <row r="38" spans="2:16" ht="48.75" customHeight="1" x14ac:dyDescent="0.45">
      <c r="B38" s="24"/>
      <c r="P38" s="25"/>
    </row>
    <row r="39" spans="2:16" ht="48.75" customHeight="1" x14ac:dyDescent="0.45">
      <c r="B39" s="24"/>
      <c r="P39" s="25"/>
    </row>
    <row r="40" spans="2:16" ht="48.75" customHeight="1" x14ac:dyDescent="0.45">
      <c r="B40" s="24"/>
      <c r="P40" s="25"/>
    </row>
    <row r="41" spans="2:16" ht="48.75" customHeight="1" x14ac:dyDescent="0.45">
      <c r="B41" s="24"/>
      <c r="P41" s="25"/>
    </row>
    <row r="42" spans="2:16" ht="48.75" customHeight="1" x14ac:dyDescent="0.45">
      <c r="B42" s="28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</row>
  </sheetData>
  <mergeCells count="1">
    <mergeCell ref="D5:D14"/>
  </mergeCells>
  <pageMargins left="0.7" right="0.7" top="0.75" bottom="0.75" header="0.3" footer="0.3"/>
  <pageSetup scale="34" orientation="portrait" horizontalDpi="4294967293" verticalDpi="0" r:id="rId1"/>
  <ignoredErrors>
    <ignoredError sqref="F17 F15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550D-0506-4940-89D9-14218DB1C6BC}">
  <sheetPr>
    <pageSetUpPr fitToPage="1"/>
  </sheetPr>
  <dimension ref="C2:X33"/>
  <sheetViews>
    <sheetView zoomScale="40" zoomScaleNormal="40" workbookViewId="0">
      <selection activeCell="Y22" sqref="Y22"/>
    </sheetView>
  </sheetViews>
  <sheetFormatPr defaultColWidth="10.86328125" defaultRowHeight="48.75" customHeight="1" x14ac:dyDescent="0.45"/>
  <cols>
    <col min="1" max="2" width="10.86328125" style="1"/>
    <col min="3" max="3" width="11.86328125" style="1" bestFit="1" customWidth="1"/>
    <col min="4" max="4" width="54.3984375" style="1" bestFit="1" customWidth="1"/>
    <col min="5" max="13" width="14.59765625" style="1" bestFit="1" customWidth="1"/>
    <col min="14" max="15" width="14.59765625" style="1" customWidth="1"/>
    <col min="16" max="16" width="12" style="1" customWidth="1"/>
    <col min="17" max="24" width="10.3984375" style="1" customWidth="1"/>
    <col min="25" max="16384" width="10.86328125" style="1"/>
  </cols>
  <sheetData>
    <row r="2" spans="3:24" ht="48.75" customHeight="1" x14ac:dyDescent="0.45"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3"/>
    </row>
    <row r="3" spans="3:24" ht="48.75" customHeight="1" x14ac:dyDescent="0.45">
      <c r="C3" s="24"/>
      <c r="D3" s="2" t="s">
        <v>8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5"/>
      <c r="T3" s="36"/>
      <c r="U3" s="36"/>
      <c r="V3" s="36"/>
      <c r="W3" s="36"/>
      <c r="X3" s="36"/>
    </row>
    <row r="4" spans="3:24" ht="48.75" customHeight="1" x14ac:dyDescent="0.45">
      <c r="C4" s="24"/>
      <c r="D4" s="2" t="s">
        <v>38</v>
      </c>
      <c r="E4" s="3">
        <v>82</v>
      </c>
      <c r="F4" s="3">
        <v>84</v>
      </c>
      <c r="G4" s="3">
        <v>75</v>
      </c>
      <c r="H4" s="3">
        <v>79</v>
      </c>
      <c r="I4" s="3">
        <v>84</v>
      </c>
      <c r="J4" s="3">
        <v>81</v>
      </c>
      <c r="K4" s="3">
        <v>81</v>
      </c>
      <c r="L4" s="3">
        <v>82</v>
      </c>
      <c r="M4" s="3">
        <v>80</v>
      </c>
      <c r="N4" s="3">
        <v>78</v>
      </c>
      <c r="O4" s="3">
        <v>74</v>
      </c>
      <c r="P4" s="25"/>
      <c r="T4" s="19"/>
      <c r="U4" s="19"/>
      <c r="V4" s="19"/>
      <c r="W4" s="19"/>
      <c r="X4" s="19"/>
    </row>
    <row r="5" spans="3:24" ht="48.75" customHeight="1" x14ac:dyDescent="0.45">
      <c r="C5" s="24"/>
      <c r="D5" s="2" t="s">
        <v>27</v>
      </c>
      <c r="E5" s="3"/>
      <c r="F5" s="3">
        <f>F4-E4</f>
        <v>2</v>
      </c>
      <c r="G5" s="3">
        <f>ABS(G4-F4)</f>
        <v>9</v>
      </c>
      <c r="H5" s="3">
        <f t="shared" ref="H5:O5" si="0">ABS(H4-G4)</f>
        <v>4</v>
      </c>
      <c r="I5" s="3">
        <f t="shared" si="0"/>
        <v>5</v>
      </c>
      <c r="J5" s="3">
        <f t="shared" si="0"/>
        <v>3</v>
      </c>
      <c r="K5" s="3">
        <f t="shared" si="0"/>
        <v>0</v>
      </c>
      <c r="L5" s="3">
        <f t="shared" si="0"/>
        <v>1</v>
      </c>
      <c r="M5" s="3">
        <f t="shared" si="0"/>
        <v>2</v>
      </c>
      <c r="N5" s="3">
        <f t="shared" si="0"/>
        <v>2</v>
      </c>
      <c r="O5" s="3">
        <f t="shared" si="0"/>
        <v>4</v>
      </c>
      <c r="P5" s="25"/>
      <c r="T5" s="20"/>
      <c r="U5" s="20"/>
      <c r="V5" s="20"/>
      <c r="W5" s="20"/>
      <c r="X5" s="20"/>
    </row>
    <row r="6" spans="3:24" ht="48.75" customHeight="1" x14ac:dyDescent="0.45">
      <c r="C6" s="24"/>
      <c r="D6" s="2" t="s">
        <v>32</v>
      </c>
      <c r="E6" s="7">
        <f>AVERAGE($E$4:$O$4)</f>
        <v>80</v>
      </c>
      <c r="F6" s="7">
        <f t="shared" ref="F6:O6" si="1">AVERAGE($E$4:$O$4)</f>
        <v>80</v>
      </c>
      <c r="G6" s="7">
        <f t="shared" si="1"/>
        <v>80</v>
      </c>
      <c r="H6" s="7">
        <f t="shared" si="1"/>
        <v>80</v>
      </c>
      <c r="I6" s="7">
        <f t="shared" si="1"/>
        <v>80</v>
      </c>
      <c r="J6" s="7">
        <f t="shared" si="1"/>
        <v>80</v>
      </c>
      <c r="K6" s="7">
        <f t="shared" si="1"/>
        <v>80</v>
      </c>
      <c r="L6" s="7">
        <f t="shared" si="1"/>
        <v>80</v>
      </c>
      <c r="M6" s="7">
        <f t="shared" si="1"/>
        <v>80</v>
      </c>
      <c r="N6" s="7">
        <f t="shared" si="1"/>
        <v>80</v>
      </c>
      <c r="O6" s="7">
        <f t="shared" si="1"/>
        <v>80</v>
      </c>
      <c r="P6" s="25"/>
      <c r="T6" s="20"/>
      <c r="U6" s="20"/>
      <c r="V6" s="20"/>
      <c r="W6" s="20"/>
      <c r="X6" s="20"/>
    </row>
    <row r="7" spans="3:24" ht="48.75" customHeight="1" x14ac:dyDescent="0.45">
      <c r="C7" s="24"/>
      <c r="D7" s="2" t="s">
        <v>39</v>
      </c>
      <c r="E7" s="7">
        <f>AVERAGE($F$5:$O$5)</f>
        <v>3.2</v>
      </c>
      <c r="F7" s="7">
        <f t="shared" ref="F7:O7" si="2">AVERAGE($F$5:$O$5)</f>
        <v>3.2</v>
      </c>
      <c r="G7" s="7">
        <f t="shared" si="2"/>
        <v>3.2</v>
      </c>
      <c r="H7" s="7">
        <f t="shared" si="2"/>
        <v>3.2</v>
      </c>
      <c r="I7" s="7">
        <f t="shared" si="2"/>
        <v>3.2</v>
      </c>
      <c r="J7" s="7">
        <f t="shared" si="2"/>
        <v>3.2</v>
      </c>
      <c r="K7" s="7">
        <f t="shared" si="2"/>
        <v>3.2</v>
      </c>
      <c r="L7" s="7">
        <f t="shared" si="2"/>
        <v>3.2</v>
      </c>
      <c r="M7" s="7">
        <f t="shared" si="2"/>
        <v>3.2</v>
      </c>
      <c r="N7" s="7">
        <f t="shared" si="2"/>
        <v>3.2</v>
      </c>
      <c r="O7" s="7">
        <f t="shared" si="2"/>
        <v>3.2</v>
      </c>
      <c r="P7" s="25"/>
      <c r="T7" s="20"/>
      <c r="U7" s="20"/>
      <c r="V7" s="20"/>
      <c r="W7" s="20"/>
      <c r="X7" s="20"/>
    </row>
    <row r="8" spans="3:24" ht="48.75" customHeight="1" x14ac:dyDescent="0.45">
      <c r="C8" s="24"/>
      <c r="P8" s="25"/>
      <c r="T8" s="20"/>
      <c r="U8" s="20"/>
      <c r="V8" s="20"/>
      <c r="W8" s="20"/>
      <c r="X8" s="20"/>
    </row>
    <row r="9" spans="3:24" ht="48.75" customHeight="1" x14ac:dyDescent="0.45">
      <c r="C9" s="24"/>
      <c r="D9" s="2" t="s">
        <v>17</v>
      </c>
      <c r="E9" s="7">
        <f>$E$6+('constants table'!$C$7*$E$7)</f>
        <v>88.508799999999994</v>
      </c>
      <c r="F9" s="7">
        <f>$E$6+('constants table'!$C$7*$E$7)</f>
        <v>88.508799999999994</v>
      </c>
      <c r="G9" s="7">
        <f>$E$6+('constants table'!$C$7*$E$7)</f>
        <v>88.508799999999994</v>
      </c>
      <c r="H9" s="7">
        <f>$E$6+('constants table'!$C$7*$E$7)</f>
        <v>88.508799999999994</v>
      </c>
      <c r="I9" s="7">
        <f>$E$6+('constants table'!$C$7*$E$7)</f>
        <v>88.508799999999994</v>
      </c>
      <c r="J9" s="7">
        <f>$E$6+('constants table'!$C$7*$E$7)</f>
        <v>88.508799999999994</v>
      </c>
      <c r="K9" s="7">
        <f>$E$6+('constants table'!$C$7*$E$7)</f>
        <v>88.508799999999994</v>
      </c>
      <c r="L9" s="7">
        <f>$E$6+('constants table'!$C$7*$E$7)</f>
        <v>88.508799999999994</v>
      </c>
      <c r="M9" s="7">
        <f>$E$6+('constants table'!$C$7*$E$7)</f>
        <v>88.508799999999994</v>
      </c>
      <c r="N9" s="7">
        <f>$E$6+('constants table'!$C$7*$E$7)</f>
        <v>88.508799999999994</v>
      </c>
      <c r="O9" s="7">
        <f>$E$6+('constants table'!$C$7*$E$7)</f>
        <v>88.508799999999994</v>
      </c>
      <c r="P9" s="25"/>
    </row>
    <row r="10" spans="3:24" ht="48.75" customHeight="1" x14ac:dyDescent="0.45">
      <c r="C10" s="24"/>
      <c r="D10" s="2" t="s">
        <v>16</v>
      </c>
      <c r="E10" s="7">
        <f>$E$6-('constants table'!$C$7*$E$7)</f>
        <v>71.491200000000006</v>
      </c>
      <c r="F10" s="7">
        <f>$E$6-('constants table'!$C$7*$E$7)</f>
        <v>71.491200000000006</v>
      </c>
      <c r="G10" s="7">
        <f>$E$6-('constants table'!$C$7*$E$7)</f>
        <v>71.491200000000006</v>
      </c>
      <c r="H10" s="7">
        <f>$E$6-('constants table'!$C$7*$E$7)</f>
        <v>71.491200000000006</v>
      </c>
      <c r="I10" s="7">
        <f>$E$6-('constants table'!$C$7*$E$7)</f>
        <v>71.491200000000006</v>
      </c>
      <c r="J10" s="7">
        <f>$E$6-('constants table'!$C$7*$E$7)</f>
        <v>71.491200000000006</v>
      </c>
      <c r="K10" s="7">
        <f>$E$6-('constants table'!$C$7*$E$7)</f>
        <v>71.491200000000006</v>
      </c>
      <c r="L10" s="7">
        <f>$E$6-('constants table'!$C$7*$E$7)</f>
        <v>71.491200000000006</v>
      </c>
      <c r="M10" s="7">
        <f>$E$6-('constants table'!$C$7*$E$7)</f>
        <v>71.491200000000006</v>
      </c>
      <c r="N10" s="7">
        <f>$E$6-('constants table'!$C$7*$E$7)</f>
        <v>71.491200000000006</v>
      </c>
      <c r="O10" s="7">
        <f>$E$6-('constants table'!$C$7*$E$7)</f>
        <v>71.491200000000006</v>
      </c>
      <c r="P10" s="25"/>
    </row>
    <row r="11" spans="3:24" ht="48.75" customHeight="1" x14ac:dyDescent="0.45">
      <c r="C11" s="24"/>
      <c r="P11" s="25"/>
    </row>
    <row r="12" spans="3:24" ht="48.75" customHeight="1" x14ac:dyDescent="0.45">
      <c r="C12" s="24"/>
      <c r="D12" s="2" t="s">
        <v>40</v>
      </c>
      <c r="E12" s="4">
        <f>'constants table'!$G$7*$E$7</f>
        <v>10.457599999999999</v>
      </c>
      <c r="F12" s="4">
        <f>'constants table'!$G$7*$E$7</f>
        <v>10.457599999999999</v>
      </c>
      <c r="G12" s="4">
        <f>'constants table'!$G$7*$E$7</f>
        <v>10.457599999999999</v>
      </c>
      <c r="H12" s="4">
        <f>'constants table'!$G$7*$E$7</f>
        <v>10.457599999999999</v>
      </c>
      <c r="I12" s="4">
        <f>'constants table'!$G$7*$E$7</f>
        <v>10.457599999999999</v>
      </c>
      <c r="J12" s="4">
        <f>'constants table'!$G$7*$E$7</f>
        <v>10.457599999999999</v>
      </c>
      <c r="K12" s="4">
        <f>'constants table'!$G$7*$E$7</f>
        <v>10.457599999999999</v>
      </c>
      <c r="L12" s="4">
        <f>'constants table'!$G$7*$E$7</f>
        <v>10.457599999999999</v>
      </c>
      <c r="M12" s="4">
        <f>'constants table'!$G$7*$E$7</f>
        <v>10.457599999999999</v>
      </c>
      <c r="N12" s="4">
        <f>'constants table'!$G$7*$E$7</f>
        <v>10.457599999999999</v>
      </c>
      <c r="O12" s="4">
        <f>'constants table'!$G$7*$E$7</f>
        <v>10.457599999999999</v>
      </c>
      <c r="P12" s="25"/>
    </row>
    <row r="13" spans="3:24" ht="48.75" customHeight="1" x14ac:dyDescent="0.45">
      <c r="C13" s="24"/>
      <c r="D13" s="2" t="s">
        <v>41</v>
      </c>
      <c r="E13" s="4">
        <f>'constants table'!$F$7*$E$7</f>
        <v>0</v>
      </c>
      <c r="F13" s="4">
        <f>'constants table'!$F$7*$E$7</f>
        <v>0</v>
      </c>
      <c r="G13" s="4">
        <f>'constants table'!$F$7*$E$7</f>
        <v>0</v>
      </c>
      <c r="H13" s="4">
        <f>'constants table'!$F$7*$E$7</f>
        <v>0</v>
      </c>
      <c r="I13" s="4">
        <f>'constants table'!$F$7*$E$7</f>
        <v>0</v>
      </c>
      <c r="J13" s="4">
        <f>'constants table'!$F$7*$E$7</f>
        <v>0</v>
      </c>
      <c r="K13" s="4">
        <f>'constants table'!$F$7*$E$7</f>
        <v>0</v>
      </c>
      <c r="L13" s="4">
        <f>'constants table'!$F$7*$E$7</f>
        <v>0</v>
      </c>
      <c r="M13" s="4">
        <f>'constants table'!$F$7*$E$7</f>
        <v>0</v>
      </c>
      <c r="N13" s="4">
        <f>'constants table'!$F$7*$E$7</f>
        <v>0</v>
      </c>
      <c r="O13" s="4">
        <f>'constants table'!$F$7*$E$7</f>
        <v>0</v>
      </c>
      <c r="P13" s="25"/>
    </row>
    <row r="14" spans="3:24" ht="48.75" customHeight="1" x14ac:dyDescent="0.45">
      <c r="C14" s="24"/>
      <c r="P14" s="25"/>
    </row>
    <row r="15" spans="3:24" ht="48.75" customHeight="1" x14ac:dyDescent="0.45">
      <c r="C15" s="24"/>
      <c r="P15" s="25"/>
    </row>
    <row r="16" spans="3:24" ht="48.75" customHeight="1" x14ac:dyDescent="0.45">
      <c r="C16" s="24"/>
      <c r="P16" s="25"/>
    </row>
    <row r="17" spans="3:16" ht="48.75" customHeight="1" x14ac:dyDescent="0.45">
      <c r="C17" s="24"/>
      <c r="P17" s="25"/>
    </row>
    <row r="18" spans="3:16" ht="48.75" customHeight="1" x14ac:dyDescent="0.45">
      <c r="C18" s="24"/>
      <c r="P18" s="25"/>
    </row>
    <row r="19" spans="3:16" ht="48.75" customHeight="1" x14ac:dyDescent="0.45">
      <c r="C19" s="24"/>
      <c r="P19" s="25"/>
    </row>
    <row r="20" spans="3:16" ht="48.75" customHeight="1" x14ac:dyDescent="0.45">
      <c r="C20" s="24"/>
      <c r="P20" s="25"/>
    </row>
    <row r="21" spans="3:16" ht="48.75" customHeight="1" x14ac:dyDescent="0.45">
      <c r="C21" s="24"/>
      <c r="P21" s="25"/>
    </row>
    <row r="22" spans="3:16" ht="48.75" customHeight="1" x14ac:dyDescent="0.45">
      <c r="C22" s="24"/>
      <c r="P22" s="25"/>
    </row>
    <row r="23" spans="3:16" ht="48.75" customHeight="1" x14ac:dyDescent="0.45">
      <c r="C23" s="24"/>
      <c r="P23" s="25"/>
    </row>
    <row r="24" spans="3:16" ht="48.75" customHeight="1" x14ac:dyDescent="0.45">
      <c r="C24" s="24"/>
      <c r="P24" s="25"/>
    </row>
    <row r="25" spans="3:16" ht="48.75" customHeight="1" x14ac:dyDescent="0.45">
      <c r="C25" s="24"/>
      <c r="P25" s="25"/>
    </row>
    <row r="26" spans="3:16" ht="48.75" customHeight="1" x14ac:dyDescent="0.45">
      <c r="C26" s="24"/>
      <c r="P26" s="25"/>
    </row>
    <row r="27" spans="3:16" ht="48.75" customHeight="1" x14ac:dyDescent="0.45">
      <c r="C27" s="24"/>
      <c r="P27" s="25"/>
    </row>
    <row r="28" spans="3:16" ht="48.75" customHeight="1" x14ac:dyDescent="0.45">
      <c r="C28" s="24"/>
      <c r="P28" s="25"/>
    </row>
    <row r="29" spans="3:16" ht="48.75" customHeight="1" x14ac:dyDescent="0.45">
      <c r="C29" s="24"/>
      <c r="P29" s="25"/>
    </row>
    <row r="30" spans="3:16" ht="48.75" customHeight="1" x14ac:dyDescent="0.45">
      <c r="C30" s="24"/>
      <c r="P30" s="25"/>
    </row>
    <row r="31" spans="3:16" ht="48.75" customHeight="1" x14ac:dyDescent="0.45">
      <c r="C31" s="24"/>
      <c r="P31" s="25"/>
    </row>
    <row r="32" spans="3:16" ht="48.75" customHeight="1" x14ac:dyDescent="0.45">
      <c r="C32" s="24"/>
      <c r="P32" s="25"/>
    </row>
    <row r="33" spans="3:16" ht="48.75" customHeight="1" x14ac:dyDescent="0.45">
      <c r="C33" s="28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30"/>
    </row>
  </sheetData>
  <mergeCells count="1">
    <mergeCell ref="T3:X3"/>
  </mergeCells>
  <printOptions horizontalCentered="1"/>
  <pageMargins left="0.7" right="0.7" top="0.75" bottom="0.75" header="0.3" footer="0.3"/>
  <pageSetup scale="25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A734F-9325-45EA-B014-8122295DE90A}">
  <dimension ref="B2:O25"/>
  <sheetViews>
    <sheetView topLeftCell="A6" workbookViewId="0">
      <selection activeCell="M11" sqref="M11"/>
    </sheetView>
  </sheetViews>
  <sheetFormatPr defaultColWidth="9.1328125" defaultRowHeight="15.75" x14ac:dyDescent="0.5"/>
  <cols>
    <col min="1" max="1" width="9.1328125" style="11"/>
    <col min="2" max="3" width="15.265625" style="11" customWidth="1"/>
    <col min="4" max="9" width="12.59765625" style="12" customWidth="1"/>
    <col min="10" max="16384" width="9.1328125" style="11"/>
  </cols>
  <sheetData>
    <row r="2" spans="2:15" x14ac:dyDescent="0.5">
      <c r="O2"/>
    </row>
    <row r="3" spans="2:15" x14ac:dyDescent="0.5">
      <c r="O3"/>
    </row>
    <row r="4" spans="2:15" x14ac:dyDescent="0.5">
      <c r="O4"/>
    </row>
    <row r="5" spans="2:15" x14ac:dyDescent="0.5">
      <c r="D5" s="37" t="s">
        <v>42</v>
      </c>
      <c r="E5" s="38"/>
      <c r="F5" s="37" t="s">
        <v>43</v>
      </c>
      <c r="G5" s="38"/>
      <c r="H5" s="39" t="s">
        <v>44</v>
      </c>
      <c r="I5" s="38"/>
    </row>
    <row r="6" spans="2:15" ht="36" x14ac:dyDescent="0.5">
      <c r="B6" s="14" t="s">
        <v>37</v>
      </c>
      <c r="C6" s="14" t="s">
        <v>31</v>
      </c>
      <c r="D6" s="14" t="s">
        <v>28</v>
      </c>
      <c r="E6" s="15" t="s">
        <v>34</v>
      </c>
      <c r="F6" s="14" t="s">
        <v>30</v>
      </c>
      <c r="G6" s="14" t="s">
        <v>29</v>
      </c>
      <c r="H6" s="15" t="s">
        <v>35</v>
      </c>
      <c r="I6" s="15" t="s">
        <v>36</v>
      </c>
    </row>
    <row r="7" spans="2:15" ht="18" x14ac:dyDescent="0.5">
      <c r="B7" s="13">
        <v>2</v>
      </c>
      <c r="C7" s="17">
        <v>2.6589999999999998</v>
      </c>
      <c r="D7" s="17">
        <v>1.88</v>
      </c>
      <c r="E7" s="18">
        <v>2.66</v>
      </c>
      <c r="F7" s="17">
        <v>0</v>
      </c>
      <c r="G7" s="17">
        <v>3.2679999999999998</v>
      </c>
      <c r="H7" s="18">
        <v>0</v>
      </c>
      <c r="I7" s="18">
        <v>3.27</v>
      </c>
    </row>
    <row r="8" spans="2:15" ht="18" x14ac:dyDescent="0.5">
      <c r="B8" s="13">
        <v>3</v>
      </c>
      <c r="C8" s="17">
        <v>1.772</v>
      </c>
      <c r="D8" s="17">
        <v>1.0229999999999999</v>
      </c>
      <c r="E8" s="18">
        <v>1.95</v>
      </c>
      <c r="F8" s="17">
        <v>0</v>
      </c>
      <c r="G8" s="17">
        <v>2.5739999999999998</v>
      </c>
      <c r="H8" s="18">
        <v>0</v>
      </c>
      <c r="I8" s="18">
        <v>2.57</v>
      </c>
    </row>
    <row r="9" spans="2:15" ht="18" x14ac:dyDescent="0.5">
      <c r="B9" s="13">
        <v>4</v>
      </c>
      <c r="C9" s="17">
        <v>1.47</v>
      </c>
      <c r="D9" s="17">
        <v>0.72899999999999998</v>
      </c>
      <c r="E9" s="18">
        <v>1.63</v>
      </c>
      <c r="F9" s="17">
        <v>0</v>
      </c>
      <c r="G9" s="17">
        <v>2.282</v>
      </c>
      <c r="H9" s="18">
        <v>0</v>
      </c>
      <c r="I9" s="18">
        <v>2.27</v>
      </c>
    </row>
    <row r="10" spans="2:15" ht="18" x14ac:dyDescent="0.5">
      <c r="B10" s="13">
        <v>5</v>
      </c>
      <c r="C10" s="17">
        <v>1.29</v>
      </c>
      <c r="D10" s="17">
        <v>0.57699999999999996</v>
      </c>
      <c r="E10" s="18">
        <v>1.43</v>
      </c>
      <c r="F10" s="17">
        <v>0</v>
      </c>
      <c r="G10" s="17">
        <v>2.1150000000000002</v>
      </c>
      <c r="H10" s="18">
        <v>0</v>
      </c>
      <c r="I10" s="18">
        <v>2.09</v>
      </c>
    </row>
    <row r="11" spans="2:15" ht="18" x14ac:dyDescent="0.5">
      <c r="B11" s="13">
        <v>6</v>
      </c>
      <c r="C11" s="17">
        <v>1.1839999999999999</v>
      </c>
      <c r="D11" s="17">
        <v>0.48299999999999998</v>
      </c>
      <c r="E11" s="18">
        <v>1.29</v>
      </c>
      <c r="F11" s="17">
        <v>0</v>
      </c>
      <c r="G11" s="17">
        <v>2.004</v>
      </c>
      <c r="H11" s="18">
        <v>0.03</v>
      </c>
      <c r="I11" s="18">
        <v>1.97</v>
      </c>
    </row>
    <row r="12" spans="2:15" ht="18" x14ac:dyDescent="0.5">
      <c r="B12" s="13">
        <v>7</v>
      </c>
      <c r="C12" s="17">
        <v>1.109</v>
      </c>
      <c r="D12" s="17">
        <v>0.41899999999999998</v>
      </c>
      <c r="E12" s="18">
        <v>1.18</v>
      </c>
      <c r="F12" s="17">
        <v>7.5999999999999998E-2</v>
      </c>
      <c r="G12" s="17">
        <v>1.9239999999999999</v>
      </c>
      <c r="H12" s="18">
        <v>0.12</v>
      </c>
      <c r="I12" s="18">
        <v>1.88</v>
      </c>
    </row>
    <row r="13" spans="2:15" ht="18" x14ac:dyDescent="0.5">
      <c r="B13" s="13">
        <v>8</v>
      </c>
      <c r="C13" s="17">
        <v>1.054</v>
      </c>
      <c r="D13" s="17">
        <v>0.373</v>
      </c>
      <c r="E13" s="18">
        <v>1.1000000000000001</v>
      </c>
      <c r="F13" s="17">
        <v>0.13600000000000001</v>
      </c>
      <c r="G13" s="17">
        <v>1.8640000000000001</v>
      </c>
      <c r="H13" s="18">
        <v>0.19</v>
      </c>
      <c r="I13" s="18">
        <v>1.81</v>
      </c>
    </row>
    <row r="14" spans="2:15" ht="18" x14ac:dyDescent="0.5">
      <c r="B14" s="13">
        <v>9</v>
      </c>
      <c r="C14" s="17">
        <v>1.01</v>
      </c>
      <c r="D14" s="17">
        <v>0.33700000000000002</v>
      </c>
      <c r="E14" s="18">
        <v>1.03</v>
      </c>
      <c r="F14" s="17">
        <v>0.184</v>
      </c>
      <c r="G14" s="17">
        <v>1.8160000000000001</v>
      </c>
      <c r="H14" s="18">
        <v>0.24</v>
      </c>
      <c r="I14" s="18">
        <v>1.76</v>
      </c>
    </row>
    <row r="15" spans="2:15" ht="18" x14ac:dyDescent="0.5">
      <c r="B15" s="13">
        <v>10</v>
      </c>
      <c r="C15" s="17">
        <v>0.97499999999999998</v>
      </c>
      <c r="D15" s="17">
        <v>0.308</v>
      </c>
      <c r="E15" s="18">
        <v>0.98</v>
      </c>
      <c r="F15" s="17">
        <v>0.223</v>
      </c>
      <c r="G15" s="17">
        <v>1.7769999999999999</v>
      </c>
      <c r="H15" s="18">
        <v>0.28000000000000003</v>
      </c>
      <c r="I15" s="18">
        <v>1.72</v>
      </c>
    </row>
    <row r="16" spans="2:15" ht="18" x14ac:dyDescent="0.5">
      <c r="B16" s="16">
        <v>11</v>
      </c>
      <c r="C16" s="18">
        <v>0.94599999999999995</v>
      </c>
      <c r="D16" s="18">
        <v>0.28999999999999998</v>
      </c>
      <c r="E16" s="18">
        <v>0.93</v>
      </c>
      <c r="F16" s="18">
        <v>0.26</v>
      </c>
      <c r="G16" s="18">
        <v>1.74</v>
      </c>
      <c r="H16" s="18">
        <v>0.32</v>
      </c>
      <c r="I16" s="18">
        <v>1.68</v>
      </c>
    </row>
    <row r="17" spans="2:9" ht="18" x14ac:dyDescent="0.5">
      <c r="B17" s="13">
        <v>12</v>
      </c>
      <c r="C17" s="17">
        <v>0.92100000000000004</v>
      </c>
      <c r="D17" s="17">
        <v>0.26600000000000001</v>
      </c>
      <c r="E17" s="18">
        <v>0.89</v>
      </c>
      <c r="F17" s="17">
        <v>0.28399999999999997</v>
      </c>
      <c r="G17" s="17">
        <v>1.716</v>
      </c>
      <c r="H17" s="18">
        <v>0.35</v>
      </c>
      <c r="I17" s="18">
        <v>1.65</v>
      </c>
    </row>
    <row r="18" spans="2:9" ht="18" x14ac:dyDescent="0.5">
      <c r="B18" s="13">
        <v>13</v>
      </c>
      <c r="C18" s="17">
        <v>0.89900000000000002</v>
      </c>
      <c r="D18" s="18">
        <v>0.25</v>
      </c>
      <c r="E18" s="18">
        <v>0.85</v>
      </c>
      <c r="F18" s="18">
        <v>0.31</v>
      </c>
      <c r="G18" s="18">
        <v>1.69</v>
      </c>
      <c r="H18" s="18">
        <v>0.38</v>
      </c>
      <c r="I18" s="18">
        <v>1.62</v>
      </c>
    </row>
    <row r="19" spans="2:9" ht="18" x14ac:dyDescent="0.5">
      <c r="B19" s="13">
        <v>14</v>
      </c>
      <c r="C19" s="17">
        <v>0.88100000000000001</v>
      </c>
      <c r="D19" s="18">
        <v>0.24</v>
      </c>
      <c r="E19" s="18">
        <v>0.82</v>
      </c>
      <c r="F19" s="18">
        <v>0.33</v>
      </c>
      <c r="G19" s="18">
        <v>1.67</v>
      </c>
      <c r="H19" s="18">
        <v>0.41</v>
      </c>
      <c r="I19" s="18">
        <v>1.59</v>
      </c>
    </row>
    <row r="20" spans="2:9" ht="18" x14ac:dyDescent="0.5">
      <c r="B20" s="13">
        <v>15</v>
      </c>
      <c r="C20" s="17">
        <v>0.86399999999999999</v>
      </c>
      <c r="D20" s="18">
        <v>0.22</v>
      </c>
      <c r="E20" s="18">
        <v>0.79</v>
      </c>
      <c r="F20" s="18">
        <v>0.35</v>
      </c>
      <c r="G20" s="18">
        <v>1.65</v>
      </c>
      <c r="H20" s="18">
        <v>0.43</v>
      </c>
      <c r="I20" s="18">
        <v>1.57</v>
      </c>
    </row>
    <row r="21" spans="2:9" ht="18" x14ac:dyDescent="0.5">
      <c r="B21" s="16">
        <v>16</v>
      </c>
      <c r="C21" s="18">
        <v>0.84899999999999998</v>
      </c>
      <c r="D21" s="18">
        <v>0.21</v>
      </c>
      <c r="E21" s="18">
        <v>0.76</v>
      </c>
      <c r="F21" s="18">
        <v>0.36</v>
      </c>
      <c r="G21" s="18">
        <v>1.64</v>
      </c>
      <c r="H21" s="18">
        <v>0.45</v>
      </c>
      <c r="I21" s="18">
        <v>1.55</v>
      </c>
    </row>
    <row r="22" spans="2:9" ht="18" x14ac:dyDescent="0.5">
      <c r="B22" s="13">
        <v>17</v>
      </c>
      <c r="C22" s="17">
        <v>0.83599999999999997</v>
      </c>
      <c r="D22" s="18">
        <v>0.2</v>
      </c>
      <c r="E22" s="18">
        <v>0.74</v>
      </c>
      <c r="F22" s="18">
        <v>0.38</v>
      </c>
      <c r="G22" s="18">
        <v>1.62</v>
      </c>
      <c r="H22" s="18">
        <v>0.47</v>
      </c>
      <c r="I22" s="18">
        <v>1.53</v>
      </c>
    </row>
    <row r="23" spans="2:9" ht="18" x14ac:dyDescent="0.5">
      <c r="B23" s="13">
        <v>18</v>
      </c>
      <c r="C23" s="17">
        <v>0.82399999999999995</v>
      </c>
      <c r="D23" s="18">
        <v>0.19</v>
      </c>
      <c r="E23" s="18">
        <v>0.72</v>
      </c>
      <c r="F23" s="18">
        <v>0.39</v>
      </c>
      <c r="G23" s="18">
        <v>1.61</v>
      </c>
      <c r="H23" s="18">
        <v>0.48</v>
      </c>
      <c r="I23" s="18">
        <v>1.52</v>
      </c>
    </row>
    <row r="24" spans="2:9" ht="18" x14ac:dyDescent="0.5">
      <c r="B24" s="13">
        <v>19</v>
      </c>
      <c r="C24" s="17">
        <v>0.81299999999999994</v>
      </c>
      <c r="D24" s="18">
        <v>0.19</v>
      </c>
      <c r="E24" s="18">
        <v>0.7</v>
      </c>
      <c r="F24" s="18">
        <v>0.4</v>
      </c>
      <c r="G24" s="18">
        <v>1.6</v>
      </c>
      <c r="H24" s="18">
        <v>0.5</v>
      </c>
      <c r="I24" s="18">
        <v>1.5</v>
      </c>
    </row>
    <row r="25" spans="2:9" ht="18" x14ac:dyDescent="0.5">
      <c r="B25" s="13">
        <v>20</v>
      </c>
      <c r="C25" s="17">
        <v>0.80300000000000005</v>
      </c>
      <c r="D25" s="18">
        <v>0.18</v>
      </c>
      <c r="E25" s="18">
        <v>0.68</v>
      </c>
      <c r="F25" s="18">
        <v>0.41</v>
      </c>
      <c r="G25" s="18">
        <v>1.59</v>
      </c>
      <c r="H25" s="18">
        <v>0.51</v>
      </c>
      <c r="I25" s="18">
        <v>1.49</v>
      </c>
    </row>
  </sheetData>
  <mergeCells count="3">
    <mergeCell ref="D5:E5"/>
    <mergeCell ref="F5:G5"/>
    <mergeCell ref="H5:I5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pchart</vt:lpstr>
      <vt:lpstr>npchart </vt:lpstr>
      <vt:lpstr>cchart</vt:lpstr>
      <vt:lpstr>uchart</vt:lpstr>
      <vt:lpstr>xbarR</vt:lpstr>
      <vt:lpstr>xbarS</vt:lpstr>
      <vt:lpstr>ImR</vt:lpstr>
      <vt:lpstr>constants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SPC Charts calculations</dc:title>
  <dc:creator>Six Sigma Academy Amsterdam</dc:creator>
  <cp:lastModifiedBy>Pedro Henrique da Rosa Braun</cp:lastModifiedBy>
  <cp:lastPrinted>2021-05-18T20:34:07Z</cp:lastPrinted>
  <dcterms:created xsi:type="dcterms:W3CDTF">2020-09-19T12:43:11Z</dcterms:created>
  <dcterms:modified xsi:type="dcterms:W3CDTF">2024-09-23T14:08:14Z</dcterms:modified>
</cp:coreProperties>
</file>