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47563897-C815-4337-A62D-3D237B5D74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rramenta" sheetId="1" r:id="rId1"/>
    <sheet name="Apoio" sheetId="2" r:id="rId2"/>
  </sheets>
  <definedNames>
    <definedName name="aporte_mensal">Ferramenta!$D$12:$D$12</definedName>
    <definedName name="dividendos_mensal">Ferramenta!$D$16:$D$16</definedName>
    <definedName name="patrimonio_total">Ferramenta!$D$15:$D$15</definedName>
    <definedName name="periodo_aporte">Ferramenta!$D$13:$D$13</definedName>
    <definedName name="rendimento_carteira">Ferramenta!$D$6</definedName>
    <definedName name="salario_carteira">Ferramenta!$D$5:$D$5</definedName>
    <definedName name="sugestao_carteira">Ferramenta!$D$8:$D$8</definedName>
    <definedName name="taxa_mensal">Ferramenta!$D$14:$D$14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<sst xmlns="http://schemas.openxmlformats.org/spreadsheetml/2006/main" count="85" uniqueCount="49">
  <si>
    <t>CONFIGURAÇÕES DA CARTEIRA                                       ⚙️</t>
  </si>
  <si>
    <t>Salário atual do investidor</t>
  </si>
  <si>
    <t>Rendimento da minha carteira</t>
  </si>
  <si>
    <t xml:space="preserve">Perfil do Investidor </t>
  </si>
  <si>
    <t>AGRESSIVO</t>
  </si>
  <si>
    <t>Sugestão de Investimento Fixa Baseada no Salário (30%)</t>
  </si>
  <si>
    <t>INVESTIMENTO MENSAL                                              💸</t>
  </si>
  <si>
    <t xml:space="preserve">Quanto quero investir mensalmente? </t>
  </si>
  <si>
    <t>Por quanto tempo?</t>
  </si>
  <si>
    <t>Qual a taxas de rendimento mensal?</t>
  </si>
  <si>
    <t>Patrimônio total no período?</t>
  </si>
  <si>
    <t xml:space="preserve">Qual o rendimento de dividendos mensal? </t>
  </si>
  <si>
    <t>CENÁRIOS SIMULADOS                          📝</t>
  </si>
  <si>
    <t>DIVIDENDOS</t>
  </si>
  <si>
    <t>Quanto terei em 1 ano ?</t>
  </si>
  <si>
    <t>Quanto terei em 5 anos ?</t>
  </si>
  <si>
    <t>Quanto terei em 10 anos ?</t>
  </si>
  <si>
    <t>Quanto terei em 15 anos ?</t>
  </si>
  <si>
    <t>Quanto terei em 20 anos ?</t>
  </si>
  <si>
    <t>Quanto terei em 25 anos ?</t>
  </si>
  <si>
    <t>Quanto terei em 30 anos ?</t>
  </si>
  <si>
    <t>Quanto terei em 35 anos ?</t>
  </si>
  <si>
    <t>Quanto terei em 40 anos ?</t>
  </si>
  <si>
    <t>Quanto terei em 45 anos ?</t>
  </si>
  <si>
    <t>Quanto terei em 50 anos ?</t>
  </si>
  <si>
    <t xml:space="preserve">SIMULAÇÃO DE DISTRIBUIÇÃO DE CARTEIRA CONFORME O *PERFIL* DO INVESTIDOR </t>
  </si>
  <si>
    <t>CONSERVADOR</t>
  </si>
  <si>
    <t>SALÁRIO DO INVESTIDOR</t>
  </si>
  <si>
    <t>APORTE MENSAL SUGERIDO CONFORME PERFIL</t>
  </si>
  <si>
    <t>TIPOS DE FUNDOS DE INVESTIMENTO</t>
  </si>
  <si>
    <t>PERCENTUAL SUGERIDO</t>
  </si>
  <si>
    <t>VALORES</t>
  </si>
  <si>
    <t>TIJOLO</t>
  </si>
  <si>
    <t>PAPEL</t>
  </si>
  <si>
    <t>FOF'S</t>
  </si>
  <si>
    <t>HÍBRIDOS</t>
  </si>
  <si>
    <t>RENDA FIXA</t>
  </si>
  <si>
    <t>DESENVOLVIMENTO</t>
  </si>
  <si>
    <t>DISTRIBUIÇÃO DA CARTEIRA POR INVESTIMENTO          📊</t>
  </si>
  <si>
    <t>KEY</t>
  </si>
  <si>
    <t>APORTE MENSAL</t>
  </si>
  <si>
    <t>%</t>
  </si>
  <si>
    <t>TIPO DE FII</t>
  </si>
  <si>
    <t>PERCENTUAL</t>
  </si>
  <si>
    <t>AGRESSIVO-TIJOLO</t>
  </si>
  <si>
    <t>MODERADO</t>
  </si>
  <si>
    <t>PERFIL</t>
  </si>
  <si>
    <t>% DO SALÁRIO NO APORTE</t>
  </si>
  <si>
    <t>Não altere os nomes dos perfis em C3, C12 e C21: eles formam as chaves usadas na busca da aba Ferramenta. Os percentuais de aporte de cada perfil ficam na tabela I3:J6.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</si>
</sst>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&quot;R$&quot;\ #,##0.00"/>
    <numFmt numFmtId="168" formatCode="_-[$R$-416]\ * #,##0.00_-;\-[$R$-416]\ * #,##0.00_-;_-[$R$-416]\ * &quot;-&quot;??_-;_-@_-"/>
    <numFmt numFmtId="169" formatCode="0.0%"/>
    <numFmt numFmtId="170" formatCode="0.000%"/>
  </numFmts>
  <fonts count="11">
    <font>
      <sz val="11"/>
      <color theme="1"/>
      <name val="Calibri"/>
      <family val="2"/>
      <scheme val="minor"/>
    </font>
    <font>
      <sz val="16"/>
      <color theme="1"/>
      <name val="Segoe UI"/>
    </font>
    <font>
      <sz val="14"/>
      <color theme="0" tint="-4.9989318521683403E-2"/>
      <name val="Segoe UI"/>
    </font>
    <font>
      <sz val="24"/>
      <color theme="0"/>
      <name val="Segoe UI Semibold"/>
    </font>
    <font>
      <sz val="12"/>
      <color theme="0"/>
      <name val="Segoe UI Semibold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sz val="14"/>
      <color rgb="FF9C5700"/>
      <name val="Segoe UI"/>
    </font>
    <font>
      <sz val="14"/>
      <color theme="1"/>
      <name val="Segoe UI"/>
    </font>
    <font>
      <sz val="14"/>
      <color theme="0"/>
      <name val="Segoe UI"/>
    </font>
    <font>
      <sz val="16"/>
      <color theme="0"/>
      <name val="Segoe UI Semibold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54A31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theme="1"/>
      </left>
      <right style="thin">
        <color theme="6"/>
      </right>
      <top style="thin">
        <color theme="6"/>
      </top>
      <bottom style="medium">
        <color theme="1"/>
      </bottom>
      <diagonal/>
    </border>
    <border>
      <left style="thin">
        <color theme="6"/>
      </left>
      <right style="medium">
        <color theme="1"/>
      </right>
      <top style="thin">
        <color theme="6"/>
      </top>
      <bottom style="medium">
        <color theme="1"/>
      </bottom>
      <diagonal/>
    </border>
    <border>
      <left style="medium">
        <color theme="1"/>
      </left>
      <right style="thin">
        <color theme="6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medium">
        <color theme="1"/>
      </top>
      <bottom style="thin">
        <color theme="6"/>
      </bottom>
      <diagonal/>
    </border>
    <border>
      <left style="medium">
        <color theme="1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theme="1"/>
      </right>
      <top/>
      <bottom style="thin">
        <color theme="6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000000"/>
      </right>
      <top style="thin">
        <color rgb="FF000000"/>
      </top>
      <bottom style="thin">
        <color theme="1" tint="0.499984740745262"/>
      </bottom>
      <diagonal/>
    </border>
    <border>
      <left style="thin">
        <color rgb="FF000000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FF8001"/>
      </bottom>
      <diagonal/>
    </border>
    <border>
      <left/>
      <right/>
      <top style="medium">
        <color rgb="FF000000"/>
      </top>
      <bottom style="double">
        <color rgb="FFFF8001"/>
      </bottom>
      <diagonal/>
    </border>
    <border>
      <left/>
      <right style="medium">
        <color rgb="FF000000"/>
      </right>
      <top style="medium">
        <color rgb="FF000000"/>
      </top>
      <bottom style="double">
        <color rgb="FFFF8001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rgb="FF000000"/>
      </right>
      <top style="thin">
        <color rgb="FF000000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1" tint="0.499984740745262"/>
      </right>
      <top style="thin">
        <color theme="1" tint="0.499984740745262"/>
      </top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rgb="FF000000"/>
      </bottom>
      <diagonal/>
    </border>
    <border>
      <left style="thin">
        <color theme="1" tint="0.499984740745262"/>
      </left>
      <right style="medium">
        <color rgb="FF000000"/>
      </right>
      <top style="thin">
        <color theme="1" tint="0.499984740745262"/>
      </top>
      <bottom style="medium">
        <color rgb="FF000000"/>
      </bottom>
      <diagonal/>
    </border>
    <border>
      <left style="medium">
        <color theme="1"/>
      </left>
      <right style="thin">
        <color theme="1" tint="0.499984740745262"/>
      </right>
      <top style="thin">
        <color theme="6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6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6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1" tint="0.499984740745262"/>
      </right>
      <top style="medium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rgb="FF000000"/>
      </right>
      <top style="medium">
        <color rgb="FF000000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6"/>
      </right>
      <top style="medium">
        <color rgb="FF000000"/>
      </top>
      <bottom style="medium">
        <color rgb="FF000000"/>
      </bottom>
      <diagonal/>
    </border>
    <border>
      <left style="thin">
        <color theme="6"/>
      </left>
      <right style="thin">
        <color theme="6"/>
      </right>
      <top style="medium">
        <color rgb="FF000000"/>
      </top>
      <bottom style="medium">
        <color rgb="FF000000"/>
      </bottom>
      <diagonal/>
    </border>
    <border>
      <left style="thin">
        <color theme="6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5" fillId="7" borderId="0" applyNumberFormat="0" applyBorder="0" applyAlignment="0" applyProtection="0"/>
    <xf numFmtId="0" fontId="6" fillId="8" borderId="16" applyNumberFormat="0" applyAlignment="0" applyProtection="0"/>
  </cellStyleXfs>
  <cellXfs count="80">
    <xf numFmtId="0" fontId="0" fillId="0" borderId="0" xfId="0"/>
    <xf numFmtId="0" fontId="0" fillId="0" borderId="0" xfId="0" applyAlignment="1">
      <alignment horizontal="left"/>
    </xf>
    <xf numFmtId="0" fontId="2" fillId="4" borderId="0" xfId="0" applyFont="1" applyFill="1"/>
    <xf numFmtId="0" fontId="3" fillId="2" borderId="10" xfId="0" applyFont="1" applyFill="1" applyBorder="1" applyAlignment="1">
      <alignment horizontal="left" vertical="center" indent="1"/>
    </xf>
    <xf numFmtId="0" fontId="3" fillId="2" borderId="15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center" vertical="center" indent="1"/>
    </xf>
    <xf numFmtId="164" fontId="1" fillId="3" borderId="8" xfId="0" applyNumberFormat="1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170" fontId="1" fillId="3" borderId="8" xfId="0" applyNumberFormat="1" applyFont="1" applyFill="1" applyBorder="1" applyAlignment="1">
      <alignment horizontal="center"/>
    </xf>
    <xf numFmtId="8" fontId="1" fillId="5" borderId="8" xfId="0" applyNumberFormat="1" applyFont="1" applyFill="1" applyBorder="1" applyAlignment="1">
      <alignment horizontal="center"/>
    </xf>
    <xf numFmtId="8" fontId="1" fillId="5" borderId="2" xfId="0" applyNumberFormat="1" applyFont="1" applyFill="1" applyBorder="1" applyAlignment="1">
      <alignment horizontal="center"/>
    </xf>
    <xf numFmtId="8" fontId="1" fillId="5" borderId="13" xfId="0" applyNumberFormat="1" applyFont="1" applyFill="1" applyBorder="1" applyAlignment="1">
      <alignment horizontal="right" vertical="center"/>
    </xf>
    <xf numFmtId="8" fontId="1" fillId="5" borderId="14" xfId="0" applyNumberFormat="1" applyFont="1" applyFill="1" applyBorder="1" applyAlignment="1">
      <alignment horizontal="right" vertical="center"/>
    </xf>
    <xf numFmtId="8" fontId="1" fillId="5" borderId="7" xfId="0" applyNumberFormat="1" applyFont="1" applyFill="1" applyBorder="1" applyAlignment="1">
      <alignment horizontal="right" vertical="center"/>
    </xf>
    <xf numFmtId="8" fontId="1" fillId="5" borderId="8" xfId="0" applyNumberFormat="1" applyFont="1" applyFill="1" applyBorder="1" applyAlignment="1">
      <alignment horizontal="right" vertical="center"/>
    </xf>
    <xf numFmtId="8" fontId="1" fillId="5" borderId="9" xfId="0" applyNumberFormat="1" applyFont="1" applyFill="1" applyBorder="1" applyAlignment="1">
      <alignment horizontal="right" vertical="center"/>
    </xf>
    <xf numFmtId="8" fontId="1" fillId="5" borderId="2" xfId="0" applyNumberFormat="1" applyFont="1" applyFill="1" applyBorder="1" applyAlignment="1">
      <alignment horizontal="right" vertical="center"/>
    </xf>
    <xf numFmtId="0" fontId="1" fillId="5" borderId="12" xfId="0" applyFont="1" applyFill="1" applyBorder="1" applyAlignment="1">
      <alignment horizontal="left" indent="2"/>
    </xf>
    <xf numFmtId="0" fontId="1" fillId="5" borderId="6" xfId="0" applyFont="1" applyFill="1" applyBorder="1" applyAlignment="1">
      <alignment horizontal="left" indent="2"/>
    </xf>
    <xf numFmtId="0" fontId="1" fillId="5" borderId="1" xfId="0" applyFont="1" applyFill="1" applyBorder="1" applyAlignment="1">
      <alignment horizontal="left" indent="2"/>
    </xf>
    <xf numFmtId="0" fontId="1" fillId="5" borderId="1" xfId="0" applyFont="1" applyFill="1" applyBorder="1" applyAlignment="1">
      <alignment horizontal="left" indent="2"/>
    </xf>
    <xf numFmtId="0" fontId="1" fillId="5" borderId="9" xfId="0" applyFont="1" applyFill="1" applyBorder="1" applyAlignment="1">
      <alignment horizontal="left" indent="2"/>
    </xf>
    <xf numFmtId="0" fontId="3" fillId="6" borderId="3" xfId="0" applyFont="1" applyFill="1" applyBorder="1" applyAlignment="1">
      <alignment horizontal="left" vertical="center" indent="1"/>
    </xf>
    <xf numFmtId="0" fontId="3" fillId="6" borderId="4" xfId="0" applyFont="1" applyFill="1" applyBorder="1" applyAlignment="1">
      <alignment horizontal="left" vertical="center" indent="1"/>
    </xf>
    <xf numFmtId="0" fontId="3" fillId="6" borderId="5" xfId="0" applyFont="1" applyFill="1" applyBorder="1" applyAlignment="1">
      <alignment horizontal="left" vertical="center" indent="1"/>
    </xf>
    <xf numFmtId="0" fontId="1" fillId="3" borderId="6" xfId="0" applyFont="1" applyFill="1" applyBorder="1" applyAlignment="1">
      <alignment horizontal="left" indent="2"/>
    </xf>
    <xf numFmtId="0" fontId="1" fillId="3" borderId="7" xfId="0" applyFont="1" applyFill="1" applyBorder="1" applyAlignment="1">
      <alignment horizontal="left" indent="2"/>
    </xf>
    <xf numFmtId="0" fontId="1" fillId="5" borderId="6" xfId="0" applyFont="1" applyFill="1" applyBorder="1" applyAlignment="1">
      <alignment horizontal="left" indent="2"/>
    </xf>
    <xf numFmtId="0" fontId="1" fillId="5" borderId="7" xfId="0" applyFont="1" applyFill="1" applyBorder="1" applyAlignment="1">
      <alignment horizontal="left" indent="2"/>
    </xf>
    <xf numFmtId="0" fontId="3" fillId="2" borderId="3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 indent="1"/>
    </xf>
    <xf numFmtId="0" fontId="0" fillId="10" borderId="17" xfId="0" applyFill="1" applyBorder="1"/>
    <xf numFmtId="168" fontId="0" fillId="10" borderId="19" xfId="0" applyNumberFormat="1" applyFill="1" applyBorder="1"/>
    <xf numFmtId="0" fontId="0" fillId="10" borderId="20" xfId="0" applyFill="1" applyBorder="1"/>
    <xf numFmtId="0" fontId="0" fillId="10" borderId="22" xfId="0" applyFill="1" applyBorder="1"/>
    <xf numFmtId="0" fontId="5" fillId="7" borderId="27" xfId="1" applyBorder="1" applyAlignment="1">
      <alignment vertical="center"/>
    </xf>
    <xf numFmtId="0" fontId="5" fillId="7" borderId="28" xfId="1" applyBorder="1" applyAlignment="1">
      <alignment horizontal="center" vertical="center"/>
    </xf>
    <xf numFmtId="0" fontId="5" fillId="7" borderId="29" xfId="1" applyBorder="1" applyAlignment="1">
      <alignment horizontal="center" vertical="center"/>
    </xf>
    <xf numFmtId="0" fontId="0" fillId="5" borderId="30" xfId="0" applyFill="1" applyBorder="1"/>
    <xf numFmtId="168" fontId="0" fillId="5" borderId="31" xfId="0" applyNumberFormat="1" applyFill="1" applyBorder="1"/>
    <xf numFmtId="9" fontId="0" fillId="10" borderId="21" xfId="0" applyNumberFormat="1" applyFill="1" applyBorder="1" applyAlignment="1">
      <alignment horizontal="center"/>
    </xf>
    <xf numFmtId="9" fontId="0" fillId="10" borderId="18" xfId="0" applyNumberFormat="1" applyFill="1" applyBorder="1" applyAlignment="1">
      <alignment horizontal="center"/>
    </xf>
    <xf numFmtId="9" fontId="0" fillId="10" borderId="23" xfId="0" applyNumberFormat="1" applyFill="1" applyBorder="1" applyAlignment="1">
      <alignment horizontal="center"/>
    </xf>
    <xf numFmtId="0" fontId="6" fillId="8" borderId="16" xfId="2"/>
    <xf numFmtId="9" fontId="6" fillId="8" borderId="16" xfId="2" applyNumberFormat="1"/>
    <xf numFmtId="0" fontId="0" fillId="0" borderId="0" xfId="0" applyAlignment="1">
      <alignment horizontal="center"/>
    </xf>
    <xf numFmtId="0" fontId="9" fillId="9" borderId="24" xfId="0" applyFont="1" applyFill="1" applyBorder="1"/>
    <xf numFmtId="0" fontId="9" fillId="9" borderId="25" xfId="0" applyFont="1" applyFill="1" applyBorder="1" applyAlignment="1">
      <alignment horizontal="center"/>
    </xf>
    <xf numFmtId="0" fontId="9" fillId="9" borderId="26" xfId="0" applyFont="1" applyFill="1" applyBorder="1" applyAlignment="1">
      <alignment horizontal="center"/>
    </xf>
    <xf numFmtId="10" fontId="8" fillId="5" borderId="18" xfId="0" applyNumberFormat="1" applyFont="1" applyFill="1" applyBorder="1" applyAlignment="1">
      <alignment horizontal="center"/>
    </xf>
    <xf numFmtId="10" fontId="8" fillId="5" borderId="21" xfId="0" applyNumberFormat="1" applyFont="1" applyFill="1" applyBorder="1" applyAlignment="1">
      <alignment horizontal="center"/>
    </xf>
    <xf numFmtId="0" fontId="8" fillId="5" borderId="32" xfId="0" applyFont="1" applyFill="1" applyBorder="1"/>
    <xf numFmtId="168" fontId="8" fillId="5" borderId="33" xfId="0" applyNumberFormat="1" applyFont="1" applyFill="1" applyBorder="1"/>
    <xf numFmtId="0" fontId="8" fillId="5" borderId="34" xfId="0" applyFont="1" applyFill="1" applyBorder="1"/>
    <xf numFmtId="168" fontId="8" fillId="5" borderId="35" xfId="0" applyNumberFormat="1" applyFont="1" applyFill="1" applyBorder="1"/>
    <xf numFmtId="0" fontId="8" fillId="5" borderId="36" xfId="0" applyFont="1" applyFill="1" applyBorder="1"/>
    <xf numFmtId="10" fontId="8" fillId="5" borderId="37" xfId="0" applyNumberFormat="1" applyFont="1" applyFill="1" applyBorder="1" applyAlignment="1">
      <alignment horizontal="center"/>
    </xf>
    <xf numFmtId="168" fontId="8" fillId="5" borderId="38" xfId="0" applyNumberFormat="1" applyFont="1" applyFill="1" applyBorder="1"/>
    <xf numFmtId="164" fontId="1" fillId="5" borderId="38" xfId="0" applyNumberFormat="1" applyFont="1" applyFill="1" applyBorder="1"/>
    <xf numFmtId="0" fontId="1" fillId="3" borderId="39" xfId="0" applyFont="1" applyFill="1" applyBorder="1" applyAlignment="1">
      <alignment horizontal="left" indent="2"/>
    </xf>
    <xf numFmtId="0" fontId="1" fillId="3" borderId="40" xfId="0" applyFont="1" applyFill="1" applyBorder="1" applyAlignment="1">
      <alignment horizontal="left" indent="2"/>
    </xf>
    <xf numFmtId="164" fontId="1" fillId="3" borderId="41" xfId="0" applyNumberFormat="1" applyFont="1" applyFill="1" applyBorder="1"/>
    <xf numFmtId="0" fontId="1" fillId="3" borderId="45" xfId="0" applyFont="1" applyFill="1" applyBorder="1" applyAlignment="1">
      <alignment horizontal="left" indent="2"/>
    </xf>
    <xf numFmtId="0" fontId="1" fillId="3" borderId="21" xfId="0" applyFont="1" applyFill="1" applyBorder="1" applyAlignment="1">
      <alignment horizontal="left" indent="2"/>
    </xf>
    <xf numFmtId="169" fontId="1" fillId="3" borderId="46" xfId="0" applyNumberFormat="1" applyFont="1" applyFill="1" applyBorder="1"/>
    <xf numFmtId="0" fontId="1" fillId="5" borderId="36" xfId="0" applyFont="1" applyFill="1" applyBorder="1" applyAlignment="1">
      <alignment horizontal="left" vertical="center" indent="2"/>
    </xf>
    <xf numFmtId="0" fontId="1" fillId="5" borderId="37" xfId="0" applyFont="1" applyFill="1" applyBorder="1" applyAlignment="1">
      <alignment horizontal="left" vertical="center" indent="2"/>
    </xf>
    <xf numFmtId="0" fontId="1" fillId="3" borderId="34" xfId="0" applyFont="1" applyFill="1" applyBorder="1" applyAlignment="1">
      <alignment horizontal="left" indent="2"/>
    </xf>
    <xf numFmtId="164" fontId="1" fillId="3" borderId="35" xfId="0" applyNumberFormat="1" applyFont="1" applyFill="1" applyBorder="1" applyAlignment="1">
      <alignment horizontal="right" vertical="center"/>
    </xf>
    <xf numFmtId="49" fontId="3" fillId="6" borderId="47" xfId="0" applyNumberFormat="1" applyFont="1" applyFill="1" applyBorder="1" applyAlignment="1">
      <alignment horizontal="left" vertical="center" indent="1"/>
    </xf>
    <xf numFmtId="49" fontId="3" fillId="6" borderId="48" xfId="0" applyNumberFormat="1" applyFont="1" applyFill="1" applyBorder="1" applyAlignment="1">
      <alignment horizontal="left" vertical="center" indent="1"/>
    </xf>
    <xf numFmtId="49" fontId="3" fillId="6" borderId="49" xfId="0" applyNumberFormat="1" applyFont="1" applyFill="1" applyBorder="1" applyAlignment="1">
      <alignment horizontal="left" vertical="center" indent="1"/>
    </xf>
    <xf numFmtId="0" fontId="10" fillId="2" borderId="24" xfId="0" applyFont="1" applyFill="1" applyBorder="1" applyAlignment="1">
      <alignment horizontal="center" vertical="center" indent="1"/>
    </xf>
    <xf numFmtId="0" fontId="10" fillId="2" borderId="25" xfId="0" applyFont="1" applyFill="1" applyBorder="1" applyAlignment="1">
      <alignment horizontal="center" vertical="center" indent="1"/>
    </xf>
    <xf numFmtId="0" fontId="10" fillId="2" borderId="26" xfId="0" applyFont="1" applyFill="1" applyBorder="1" applyAlignment="1">
      <alignment horizontal="center" vertical="center" indent="1"/>
    </xf>
    <xf numFmtId="0" fontId="8" fillId="5" borderId="42" xfId="0" applyFont="1" applyFill="1" applyBorder="1"/>
    <xf numFmtId="164" fontId="7" fillId="7" borderId="43" xfId="1" applyNumberFormat="1" applyFont="1" applyBorder="1" applyAlignment="1">
      <alignment horizontal="center" vertical="center"/>
    </xf>
    <xf numFmtId="0" fontId="8" fillId="5" borderId="44" xfId="0" applyFont="1" applyFill="1" applyBorder="1"/>
    <xf numFmtId="168" fontId="8" fillId="5" borderId="37" xfId="0" applyNumberFormat="1" applyFont="1" applyFill="1" applyBorder="1"/>
  </cellXfs>
  <cellStyles count="3">
    <cellStyle name="Entrada" xfId="2" builtinId="20"/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000000"/>
      <color rgb="FFED7D31"/>
      <color rgb="FF854A31"/>
      <color rgb="FFF21B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Ferramenta!$C$34:$C$36</c:f>
              <c:strCache>
                <c:ptCount val="3"/>
                <c:pt idx="0">
                  <c:v>CONSERVADOR</c:v>
                </c:pt>
                <c:pt idx="1">
                  <c:v> R$ 4.500,00 </c:v>
                </c:pt>
                <c:pt idx="2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Ferramenta!$B$37:$B$42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FOF'S</c:v>
                </c:pt>
                <c:pt idx="3">
                  <c:v>HÍBRIDOS</c:v>
                </c:pt>
                <c:pt idx="4">
                  <c:v>RENDA FIXA</c:v>
                </c:pt>
                <c:pt idx="5">
                  <c:v>DESENVOLVIMENTO</c:v>
                </c:pt>
              </c:strCache>
            </c:strRef>
          </c:cat>
          <c:val>
            <c:numRef>
              <c:f>Ferramenta!$C$37:$C$42</c:f>
              <c:numCache>
                <c:formatCode>0.00%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0.05</c:v>
                </c:pt>
                <c:pt idx="3">
                  <c:v>0.05</c:v>
                </c:pt>
                <c:pt idx="4">
                  <c:v>0.3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7-49EC-B499-2DDF22756D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304800</xdr:rowOff>
    </xdr:from>
    <xdr:to>
      <xdr:col>3</xdr:col>
      <xdr:colOff>1409700</xdr:colOff>
      <xdr:row>1</xdr:row>
      <xdr:rowOff>47625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FD23E34-66F7-6D99-A7FB-1EC114761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828" b="16998"/>
        <a:stretch>
          <a:fillRect/>
        </a:stretch>
      </xdr:blipFill>
      <xdr:spPr>
        <a:xfrm>
          <a:off x="523875" y="304800"/>
          <a:ext cx="8343900" cy="2257425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44</xdr:row>
      <xdr:rowOff>104775</xdr:rowOff>
    </xdr:from>
    <xdr:to>
      <xdr:col>4</xdr:col>
      <xdr:colOff>0</xdr:colOff>
      <xdr:row>71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00B456-961A-E685-2E8D-477BA1190049}"/>
            </a:ext>
            <a:ext uri="{147F2762-F138-4A5C-976F-8EAC2B608ADB}">
              <a16:predDERef xmlns:a16="http://schemas.microsoft.com/office/drawing/2014/main" pred="{0FD23E34-66F7-6D99-A7FB-1EC114761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tabSelected="1" workbookViewId="0">
      <selection activeCell="D9" sqref="D9"/>
    </sheetView>
  </sheetViews>
  <sheetFormatPr defaultColWidth="0" defaultRowHeight="15" zeroHeight="1"/>
  <cols>
    <col min="1" max="1" width="9.140625" customWidth="1"/>
    <col min="2" max="2" width="65.42578125" customWidth="1"/>
    <col min="3" max="3" width="37.28515625" customWidth="1"/>
    <col min="4" max="4" width="33.85546875" customWidth="1"/>
    <col min="5" max="5" width="11.140625" customWidth="1"/>
    <col min="6" max="6" width="19.5703125" hidden="1"/>
  </cols>
  <sheetData>
    <row r="1" spans="2:7" ht="198" customHeight="1"/>
    <row r="2" spans="2:7"/>
    <row r="3" spans="2:7"/>
    <row r="4" spans="2:7" ht="37.5">
      <c r="B4" s="22" t="s">
        <v>0</v>
      </c>
      <c r="C4" s="23"/>
      <c r="D4" s="24"/>
    </row>
    <row r="5" spans="2:7" ht="25.5">
      <c r="B5" s="60" t="s">
        <v>1</v>
      </c>
      <c r="C5" s="61"/>
      <c r="D5" s="62">
        <v>15000</v>
      </c>
    </row>
    <row r="6" spans="2:7" ht="25.5">
      <c r="B6" s="63" t="s">
        <v>2</v>
      </c>
      <c r="C6" s="64"/>
      <c r="D6" s="65">
        <v>8.9999999999999993E-3</v>
      </c>
    </row>
    <row r="7" spans="2:7" ht="25.5">
      <c r="B7" s="68" t="s">
        <v>3</v>
      </c>
      <c r="C7" s="64"/>
      <c r="D7" s="69" t="s">
        <v>26</v>
      </c>
    </row>
    <row r="8" spans="2:7" ht="25.5">
      <c r="B8" s="66" t="s">
        <v>5</v>
      </c>
      <c r="C8" s="67"/>
      <c r="D8" s="59">
        <f>D5*30%</f>
        <v>4500</v>
      </c>
    </row>
    <row r="9" spans="2:7"/>
    <row r="10" spans="2:7"/>
    <row r="11" spans="2:7" ht="37.5">
      <c r="B11" s="29" t="s">
        <v>6</v>
      </c>
      <c r="C11" s="30"/>
      <c r="D11" s="31"/>
    </row>
    <row r="12" spans="2:7" ht="25.5">
      <c r="B12" s="25" t="s">
        <v>7</v>
      </c>
      <c r="C12" s="26"/>
      <c r="D12" s="6">
        <f>C35</f>
        <v>4500</v>
      </c>
    </row>
    <row r="13" spans="2:7" ht="25.5">
      <c r="B13" s="25" t="s">
        <v>8</v>
      </c>
      <c r="C13" s="26"/>
      <c r="D13" s="7">
        <v>5</v>
      </c>
    </row>
    <row r="14" spans="2:7" ht="25.5">
      <c r="B14" s="25" t="s">
        <v>9</v>
      </c>
      <c r="C14" s="26"/>
      <c r="D14" s="8">
        <v>1.093E-2</v>
      </c>
      <c r="G14" s="1"/>
    </row>
    <row r="15" spans="2:7" ht="25.5">
      <c r="B15" s="27" t="s">
        <v>10</v>
      </c>
      <c r="C15" s="28"/>
      <c r="D15" s="9">
        <f>FV(D14,D13*12,D12*-1)</f>
        <v>378708.2269616205</v>
      </c>
    </row>
    <row r="16" spans="2:7" ht="25.5">
      <c r="B16" s="20" t="s">
        <v>11</v>
      </c>
      <c r="C16" s="21"/>
      <c r="D16" s="10">
        <f>D15*$D$6</f>
        <v>3408.374042654584</v>
      </c>
    </row>
    <row r="17" spans="1:4"/>
    <row r="18" spans="1:4"/>
    <row r="19" spans="1:4" ht="37.5">
      <c r="B19" s="3" t="s">
        <v>12</v>
      </c>
      <c r="C19" s="4"/>
      <c r="D19" s="5" t="s">
        <v>13</v>
      </c>
    </row>
    <row r="20" spans="1:4" ht="25.5">
      <c r="B20" s="17" t="str">
        <f>"Quanto terei em "&amp;A22&amp;IF(A22=1," ano"," anos")&amp;" ?"</f>
        <v>Quanto terei em 1 ano ?</v>
      </c>
      <c r="C20" s="11">
        <f>FV($D$14,A22*12,$D$12*-1)</f>
        <v>57367.4403317966</v>
      </c>
      <c r="D20" s="12">
        <f>C20*$D$6</f>
        <v>516.3069629861693</v>
      </c>
    </row>
    <row r="21" spans="1:4" ht="25.5">
      <c r="B21" s="18" t="str">
        <f>"Quanto terei em "&amp;A23&amp;IF(A23=1," ano"," anos")&amp;" ?"</f>
        <v>Quanto terei em 5 anos ?</v>
      </c>
      <c r="C21" s="13">
        <f>FV($D$14,A23*12,$D$12*-1)</f>
        <v>378708.2269616205</v>
      </c>
      <c r="D21" s="14">
        <f>C21*$D$6</f>
        <v>3408.374042654584</v>
      </c>
    </row>
    <row r="22" spans="1:4" ht="25.5">
      <c r="A22" s="2">
        <v>1</v>
      </c>
      <c r="B22" s="18" t="str">
        <f>"Quanto terei em "&amp;A24&amp;IF(A24=1," ano"," anos")&amp;" ?"</f>
        <v>Quanto terei em 10 anos ?</v>
      </c>
      <c r="C22" s="13">
        <f>FV($D$14,A24*12,$D$12*-1)</f>
        <v>1105767.5068945228</v>
      </c>
      <c r="D22" s="14">
        <f>C22*$D$6</f>
        <v>9951.907562050705</v>
      </c>
    </row>
    <row r="23" spans="1:4" ht="25.5">
      <c r="A23" s="2">
        <v>5</v>
      </c>
      <c r="B23" s="18" t="str">
        <f>"Quanto terei em "&amp;A25&amp;IF(A25=1," ano"," anos")&amp;" ?"</f>
        <v>Quanto terei em 15 anos ?</v>
      </c>
      <c r="C23" s="13">
        <f>FV($D$14,A25*12,$D$12*-1)</f>
        <v>2501605.143635703</v>
      </c>
      <c r="D23" s="14">
        <f>C23*$D$6</f>
        <v>22514.44629272132</v>
      </c>
    </row>
    <row r="24" spans="1:4" ht="25.5">
      <c r="A24" s="2">
        <v>10</v>
      </c>
      <c r="B24" s="18" t="str">
        <f>"Quanto terei em "&amp;A26&amp;IF(A26=1," ano"," anos")&amp;" ?"</f>
        <v>Quanto terei em 20 anos ?</v>
      </c>
      <c r="C24" s="13">
        <f>FV($D$14,A26*12,$D$12*-1)</f>
        <v>5181390.3577423245</v>
      </c>
      <c r="D24" s="14">
        <f>C24*$D$6</f>
        <v>46632.51321968091</v>
      </c>
    </row>
    <row r="25" spans="1:4" ht="25.5">
      <c r="A25" s="2">
        <v>15</v>
      </c>
      <c r="B25" s="18" t="str">
        <f>"Quanto terei em "&amp;A27&amp;IF(A27=1," ano"," anos")&amp;" ?"</f>
        <v>Quanto terei em 25 anos ?</v>
      </c>
      <c r="C25" s="13">
        <f>FV($D$14,A27*12,$D$12*-1)</f>
        <v>10326149.751471188</v>
      </c>
      <c r="D25" s="14">
        <f>C25*$D$6</f>
        <v>92935.34776324067</v>
      </c>
    </row>
    <row r="26" spans="1:4" ht="25.5">
      <c r="A26" s="2">
        <v>20</v>
      </c>
      <c r="B26" s="18" t="str">
        <f>"Quanto terei em "&amp;A28&amp;IF(A28=1," ano"," anos")&amp;" ?"</f>
        <v>Quanto terei em 30 anos ?</v>
      </c>
      <c r="C26" s="13">
        <f>FV($D$14,A28*12,$D$12*-1)</f>
        <v>20203265.678534534</v>
      </c>
      <c r="D26" s="14">
        <f>C26*$D$6</f>
        <v>181829.39110681083</v>
      </c>
    </row>
    <row r="27" spans="1:4" ht="25.5">
      <c r="A27" s="2">
        <v>25</v>
      </c>
      <c r="B27" s="18" t="str">
        <f>"Quanto terei em "&amp;A29&amp;IF(A29=1," ano"," anos")&amp;" ?"</f>
        <v>Quanto terei em 35 anos ?</v>
      </c>
      <c r="C27" s="13">
        <f>FV($D$14,A29*12,$D$12*-1)</f>
        <v>39165749.94078492</v>
      </c>
      <c r="D27" s="14">
        <f>C27*$D$6</f>
        <v>352491.74946706416</v>
      </c>
    </row>
    <row r="28" spans="1:4" ht="25.5">
      <c r="A28" s="2">
        <v>30</v>
      </c>
      <c r="B28" s="18" t="str">
        <f>"Quanto terei em "&amp;A30&amp;IF(A30=1," ano"," anos")&amp;" ?"</f>
        <v>Quanto terei em 40 anos ?</v>
      </c>
      <c r="C28" s="13">
        <f>FV($D$14,A30*12,$D$12*-1)</f>
        <v>75570689.60650799</v>
      </c>
      <c r="D28" s="14">
        <f>C28*$D$6</f>
        <v>680136.2064585718</v>
      </c>
    </row>
    <row r="29" spans="1:4" ht="25.5">
      <c r="A29" s="2">
        <v>35</v>
      </c>
      <c r="B29" s="18" t="str">
        <f>"Quanto terei em "&amp;A31&amp;IF(A31=1," ano"," anos")&amp;" ?"</f>
        <v>Quanto terei em 45 anos ?</v>
      </c>
      <c r="C29" s="13">
        <f>FV($D$14,A31*12,$D$12*-1)</f>
        <v>145462356.4227237</v>
      </c>
      <c r="D29" s="14">
        <f>C29*$D$6</f>
        <v>1309161.2078045132</v>
      </c>
    </row>
    <row r="30" spans="1:4" ht="25.5">
      <c r="A30" s="2">
        <v>40</v>
      </c>
      <c r="B30" s="19" t="str">
        <f>"Quanto terei em "&amp;A32&amp;IF(A32=1," ano"," anos")&amp;" ?"</f>
        <v>Quanto terei em 50 anos ?</v>
      </c>
      <c r="C30" s="15">
        <f>FV($D$14,A32*12,$D$12*-1)</f>
        <v>279643188.3428549</v>
      </c>
      <c r="D30" s="16">
        <f>C30*$D$6</f>
        <v>2516788.695085694</v>
      </c>
    </row>
    <row r="31" spans="1:4" ht="20.25">
      <c r="A31" s="2">
        <v>45</v>
      </c>
    </row>
    <row r="32" spans="1:4" ht="20.25">
      <c r="A32" s="2">
        <v>50</v>
      </c>
    </row>
    <row r="33" spans="2:4" ht="24" customHeight="1">
      <c r="B33" s="73" t="s">
        <v>25</v>
      </c>
      <c r="C33" s="74"/>
      <c r="D33" s="75"/>
    </row>
    <row r="34" spans="2:4" ht="20.25">
      <c r="B34" s="76" t="s">
        <v>3</v>
      </c>
      <c r="C34" s="77" t="str">
        <f>D7</f>
        <v>CONSERVADOR</v>
      </c>
      <c r="D34" s="78" t="s">
        <v>27</v>
      </c>
    </row>
    <row r="35" spans="2:4" ht="20.25">
      <c r="B35" s="56" t="s">
        <v>28</v>
      </c>
      <c r="C35" s="79">
        <f>IFERROR(D35*VLOOKUP(C34,Apoio!$I$4:$J$6,2,FALSE),0)</f>
        <v>4500</v>
      </c>
      <c r="D35" s="58">
        <f>D5</f>
        <v>15000</v>
      </c>
    </row>
    <row r="36" spans="2:4" ht="20.25">
      <c r="B36" s="47" t="s">
        <v>29</v>
      </c>
      <c r="C36" s="48" t="s">
        <v>30</v>
      </c>
      <c r="D36" s="49" t="s">
        <v>31</v>
      </c>
    </row>
    <row r="37" spans="2:4" ht="20.25">
      <c r="B37" s="52" t="s">
        <v>32</v>
      </c>
      <c r="C37" s="50">
        <f>VLOOKUP($C$34&amp;"-"&amp;B37,Apoio!$A:$D,3,FALSE)</f>
        <v>0.1</v>
      </c>
      <c r="D37" s="53">
        <f>$C$35*C37</f>
        <v>450</v>
      </c>
    </row>
    <row r="38" spans="2:4" ht="20.25">
      <c r="B38" s="54" t="s">
        <v>33</v>
      </c>
      <c r="C38" s="51">
        <f>VLOOKUP($C$34&amp;"-"&amp;B38,Apoio!$A:$D,3,FALSE)</f>
        <v>0.5</v>
      </c>
      <c r="D38" s="55">
        <f>$C$35*C38</f>
        <v>2250</v>
      </c>
    </row>
    <row r="39" spans="2:4" ht="20.25">
      <c r="B39" s="54" t="s">
        <v>34</v>
      </c>
      <c r="C39" s="51">
        <f>VLOOKUP($C$34&amp;"-"&amp;B39,Apoio!$A:$D,3,FALSE)</f>
        <v>0.05</v>
      </c>
      <c r="D39" s="55">
        <f>$C$35*C39</f>
        <v>225</v>
      </c>
    </row>
    <row r="40" spans="2:4" ht="20.25">
      <c r="B40" s="54" t="s">
        <v>35</v>
      </c>
      <c r="C40" s="51">
        <f>VLOOKUP($C$34&amp;"-"&amp;B40,Apoio!$A:$D,3,FALSE)</f>
        <v>0.05</v>
      </c>
      <c r="D40" s="55">
        <f>$C$35*C40</f>
        <v>225</v>
      </c>
    </row>
    <row r="41" spans="2:4" ht="20.25">
      <c r="B41" s="54" t="s">
        <v>36</v>
      </c>
      <c r="C41" s="51">
        <f>VLOOKUP($C$34&amp;"-"&amp;B41,Apoio!$A:$D,3,FALSE)</f>
        <v>0.3</v>
      </c>
      <c r="D41" s="55">
        <f>$C$35*C41</f>
        <v>1350</v>
      </c>
    </row>
    <row r="42" spans="2:4" ht="20.25">
      <c r="B42" s="56" t="s">
        <v>37</v>
      </c>
      <c r="C42" s="57">
        <f>VLOOKUP($C$34&amp;"-"&amp;B42,Apoio!$A:$D,3,FALSE)</f>
        <v>0</v>
      </c>
      <c r="D42" s="58">
        <f>$C$35*C42</f>
        <v>0</v>
      </c>
    </row>
    <row r="43" spans="2:4"/>
    <row r="44" spans="2:4" ht="37.5">
      <c r="B44" s="70" t="s">
        <v>38</v>
      </c>
      <c r="C44" s="71"/>
      <c r="D44" s="72"/>
    </row>
    <row r="45" spans="2:4"/>
    <row r="46" spans="2:4"/>
    <row r="47" spans="2:4"/>
    <row r="48" spans="2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mergeCells count="13">
    <mergeCell ref="B33:D33"/>
    <mergeCell ref="B7:C7"/>
    <mergeCell ref="B44:D44"/>
    <mergeCell ref="B16:C16"/>
    <mergeCell ref="B11:D11"/>
    <mergeCell ref="B13:C13"/>
    <mergeCell ref="B5:C5"/>
    <mergeCell ref="B6:C6"/>
    <mergeCell ref="B8:C8"/>
    <mergeCell ref="B4:D4"/>
    <mergeCell ref="B12:C12"/>
    <mergeCell ref="B14:C14"/>
    <mergeCell ref="B15:C15"/>
  </mergeCells>
  <dataValidations count="1">
    <dataValidation type="list" allowBlank="1" showInputMessage="1" showErrorMessage="1" sqref="D7" xr:uid="{F4B70CE3-76C0-4B85-A950-A4C992F03987}">
      <formula1>"AGRESSIVO,MODERADO,CONSERVADOR"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701A-3E38-4D80-9D50-161F18215F74}">
  <dimension ref="A1:J29"/>
  <sheetViews>
    <sheetView workbookViewId="0">
      <selection activeCell="E18" sqref="E18"/>
    </sheetView>
  </sheetViews>
  <sheetFormatPr defaultRowHeight="15"/>
  <cols>
    <col min="1" max="1" width="32.5703125" customWidth="1"/>
    <col min="2" max="2" width="18.42578125" bestFit="1" customWidth="1"/>
    <col min="3" max="3" width="14.7109375" bestFit="1" customWidth="1"/>
    <col min="4" max="4" width="23.42578125" bestFit="1" customWidth="1"/>
    <col min="6" max="6" width="18" bestFit="1" customWidth="1"/>
    <col min="8" max="8" width="11.42578125" bestFit="1" customWidth="1"/>
    <col min="9" max="9" width="32.85546875" customWidth="1"/>
    <col min="10" max="10" width="26.28515625" bestFit="1" customWidth="1"/>
    <col min="11" max="11" width="17.85546875" customWidth="1"/>
    <col min="12" max="12" width="14.7109375" bestFit="1" customWidth="1"/>
  </cols>
  <sheetData>
    <row r="1" spans="1:10">
      <c r="A1" t="s">
        <v>48</v>
      </c>
    </row>
    <row r="3" spans="1:10">
      <c r="A3" s="36" t="s">
        <v>39</v>
      </c>
      <c r="B3" s="36" t="s">
        <v>3</v>
      </c>
      <c r="C3" s="37" t="s">
        <v>4</v>
      </c>
      <c r="D3" s="38" t="s">
        <v>27</v>
      </c>
      <c r="I3" s="36" t="s">
        <v>46</v>
      </c>
      <c r="J3" s="36" t="s">
        <v>47</v>
      </c>
    </row>
    <row r="4" spans="1:10">
      <c r="B4" s="39" t="s">
        <v>40</v>
      </c>
      <c r="C4" s="40">
        <f>D4*VLOOKUP(C3,$I$4:$J$6,2,FALSE)</f>
        <v>7500</v>
      </c>
      <c r="D4" s="40">
        <f>Ferramenta!D35</f>
        <v>15000</v>
      </c>
      <c r="G4" s="46" t="s">
        <v>41</v>
      </c>
      <c r="I4" s="32" t="s">
        <v>4</v>
      </c>
      <c r="J4" s="42">
        <v>0.5</v>
      </c>
    </row>
    <row r="5" spans="1:10">
      <c r="B5" s="32" t="s">
        <v>42</v>
      </c>
      <c r="C5" s="32" t="s">
        <v>43</v>
      </c>
      <c r="D5" s="42"/>
      <c r="F5" s="44" t="s">
        <v>44</v>
      </c>
      <c r="G5" s="45">
        <f>VLOOKUP(F5,$A:$D,3,FALSE)</f>
        <v>0.5</v>
      </c>
      <c r="I5" s="34" t="s">
        <v>45</v>
      </c>
      <c r="J5" s="41">
        <v>0.4</v>
      </c>
    </row>
    <row r="6" spans="1:10">
      <c r="A6" t="str">
        <f>$C$3&amp;"-"&amp;B6</f>
        <v>AGRESSIVO-TIJOLO</v>
      </c>
      <c r="B6" s="32" t="s">
        <v>32</v>
      </c>
      <c r="C6" s="42">
        <v>0.5</v>
      </c>
      <c r="D6" s="33">
        <f>$C$4*C6</f>
        <v>3750</v>
      </c>
      <c r="I6" s="35" t="s">
        <v>26</v>
      </c>
      <c r="J6" s="43">
        <v>0.3</v>
      </c>
    </row>
    <row r="7" spans="1:7">
      <c r="A7" t="str">
        <f t="shared" ref="A7:A11" si="0">$C$3&amp;"-"&amp;B7</f>
        <v>AGRESSIVO-PAPEL</v>
      </c>
      <c r="B7" s="34" t="s">
        <v>33</v>
      </c>
      <c r="C7" s="41">
        <v>0.3</v>
      </c>
      <c r="D7" s="33">
        <f t="shared" ref="D7:D11" si="1">$C$4*C7</f>
        <v>2250</v>
      </c>
    </row>
    <row r="8" spans="1:7">
      <c r="A8" t="str">
        <f t="shared" si="0"/>
        <v>AGRESSIVO-FOF'S</v>
      </c>
      <c r="B8" s="34" t="s">
        <v>34</v>
      </c>
      <c r="C8" s="41">
        <v>0.1</v>
      </c>
      <c r="D8" s="33">
        <f t="shared" si="1"/>
        <v>750</v>
      </c>
    </row>
    <row r="9" spans="1:7">
      <c r="A9" t="str">
        <f t="shared" si="0"/>
        <v>AGRESSIVO-HÍBRIDOS</v>
      </c>
      <c r="B9" s="34" t="s">
        <v>35</v>
      </c>
      <c r="C9" s="41">
        <v>0.1</v>
      </c>
      <c r="D9" s="33">
        <f t="shared" si="1"/>
        <v>750</v>
      </c>
    </row>
    <row r="10" spans="1:7">
      <c r="A10" t="str">
        <f t="shared" si="0"/>
        <v>AGRESSIVO-RENDA FIXA</v>
      </c>
      <c r="B10" s="34" t="s">
        <v>36</v>
      </c>
      <c r="C10" s="41">
        <v>0</v>
      </c>
      <c r="D10" s="33">
        <f t="shared" si="1"/>
        <v>0</v>
      </c>
    </row>
    <row r="11" spans="1:7">
      <c r="A11" t="str">
        <f t="shared" si="0"/>
        <v>AGRESSIVO-DESENVOLVIMENTO</v>
      </c>
      <c r="B11" s="35" t="s">
        <v>37</v>
      </c>
      <c r="C11" s="43">
        <v>0</v>
      </c>
      <c r="D11" s="33">
        <f t="shared" si="1"/>
        <v>0</v>
      </c>
    </row>
    <row r="12" spans="1:7">
      <c r="B12" s="36" t="s">
        <v>3</v>
      </c>
      <c r="C12" s="37" t="s">
        <v>45</v>
      </c>
      <c r="D12" s="38" t="s">
        <v>27</v>
      </c>
    </row>
    <row r="13" spans="1:7">
      <c r="B13" s="39" t="s">
        <v>40</v>
      </c>
      <c r="C13" s="40">
        <f>D13*VLOOKUP(C12,$I$4:$J$6,2,FALSE)</f>
        <v>6000</v>
      </c>
      <c r="D13" s="40">
        <f>Ferramenta!D35</f>
        <v>15000</v>
      </c>
    </row>
    <row r="14" spans="1:7">
      <c r="B14" s="32" t="s">
        <v>42</v>
      </c>
      <c r="C14" s="32" t="s">
        <v>43</v>
      </c>
      <c r="D14" s="42"/>
    </row>
    <row r="15" spans="1:7">
      <c r="A15" t="str">
        <f>$C$12&amp;"-"&amp;B15</f>
        <v>MODERADO-TIJOLO</v>
      </c>
      <c r="B15" s="32" t="s">
        <v>32</v>
      </c>
      <c r="C15" s="42">
        <v>0.4</v>
      </c>
      <c r="D15" s="33">
        <f>$C$13*C15</f>
        <v>2400</v>
      </c>
    </row>
    <row r="16" spans="1:7">
      <c r="A16" t="str">
        <f t="shared" ref="A16:A20" si="2">$C$12&amp;"-"&amp;B16</f>
        <v>MODERADO-PAPEL</v>
      </c>
      <c r="B16" s="34" t="s">
        <v>33</v>
      </c>
      <c r="C16" s="41">
        <v>0.2</v>
      </c>
      <c r="D16" s="33">
        <f t="shared" ref="D16:D20" si="3">$C$13*C16</f>
        <v>1200</v>
      </c>
    </row>
    <row r="17" spans="1:4">
      <c r="A17" t="str">
        <f t="shared" si="2"/>
        <v>MODERADO-FOF'S</v>
      </c>
      <c r="B17" s="34" t="s">
        <v>34</v>
      </c>
      <c r="C17" s="41">
        <v>0.1</v>
      </c>
      <c r="D17" s="33">
        <f t="shared" si="3"/>
        <v>600</v>
      </c>
    </row>
    <row r="18" spans="1:4">
      <c r="A18" t="str">
        <f t="shared" si="2"/>
        <v>MODERADO-HÍBRIDOS</v>
      </c>
      <c r="B18" s="34" t="s">
        <v>35</v>
      </c>
      <c r="C18" s="41">
        <v>0.1</v>
      </c>
      <c r="D18" s="33">
        <f t="shared" si="3"/>
        <v>600</v>
      </c>
    </row>
    <row r="19" spans="1:4">
      <c r="A19" t="str">
        <f t="shared" si="2"/>
        <v>MODERADO-RENDA FIXA</v>
      </c>
      <c r="B19" s="34" t="s">
        <v>36</v>
      </c>
      <c r="C19" s="41">
        <v>0.2</v>
      </c>
      <c r="D19" s="33">
        <f t="shared" si="3"/>
        <v>1200</v>
      </c>
    </row>
    <row r="20" spans="1:4">
      <c r="A20" t="str">
        <f t="shared" si="2"/>
        <v>MODERADO-DESENVOLVIMENTO</v>
      </c>
      <c r="B20" s="35" t="s">
        <v>37</v>
      </c>
      <c r="C20" s="43">
        <v>0</v>
      </c>
      <c r="D20" s="33">
        <f t="shared" si="3"/>
        <v>0</v>
      </c>
    </row>
    <row r="21" spans="1:4">
      <c r="B21" s="36" t="s">
        <v>3</v>
      </c>
      <c r="C21" s="37" t="s">
        <v>26</v>
      </c>
      <c r="D21" s="38" t="s">
        <v>27</v>
      </c>
    </row>
    <row r="22" spans="1:4">
      <c r="B22" s="39" t="s">
        <v>40</v>
      </c>
      <c r="C22" s="40">
        <f>D22*VLOOKUP(C21,$I$4:$J$6,2,FALSE)</f>
        <v>4500</v>
      </c>
      <c r="D22" s="40">
        <f>Ferramenta!D35</f>
        <v>15000</v>
      </c>
    </row>
    <row r="23" spans="1:4">
      <c r="B23" s="32" t="s">
        <v>42</v>
      </c>
      <c r="C23" s="32" t="s">
        <v>43</v>
      </c>
      <c r="D23" s="42"/>
    </row>
    <row r="24" spans="1:4">
      <c r="A24" t="str">
        <f>$C$21&amp;"-"&amp;B24</f>
        <v>CONSERVADOR-TIJOLO</v>
      </c>
      <c r="B24" s="32" t="s">
        <v>32</v>
      </c>
      <c r="C24" s="42">
        <v>0.1</v>
      </c>
      <c r="D24" s="33">
        <f>$C$22*C24</f>
        <v>450</v>
      </c>
    </row>
    <row r="25" spans="1:4">
      <c r="A25" t="str">
        <f t="shared" ref="A25:A29" si="4">$C$21&amp;"-"&amp;B25</f>
        <v>CONSERVADOR-PAPEL</v>
      </c>
      <c r="B25" s="34" t="s">
        <v>33</v>
      </c>
      <c r="C25" s="41">
        <v>0.5</v>
      </c>
      <c r="D25" s="33">
        <f t="shared" ref="D25:D29" si="5">$C$22*C25</f>
        <v>2250</v>
      </c>
    </row>
    <row r="26" spans="1:4">
      <c r="A26" t="str">
        <f t="shared" si="4"/>
        <v>CONSERVADOR-FOF'S</v>
      </c>
      <c r="B26" s="34" t="s">
        <v>34</v>
      </c>
      <c r="C26" s="41">
        <v>0.05</v>
      </c>
      <c r="D26" s="33">
        <f t="shared" si="5"/>
        <v>225</v>
      </c>
    </row>
    <row r="27" spans="1:4">
      <c r="A27" t="str">
        <f t="shared" si="4"/>
        <v>CONSERVADOR-HÍBRIDOS</v>
      </c>
      <c r="B27" s="34" t="s">
        <v>35</v>
      </c>
      <c r="C27" s="41">
        <v>0.05</v>
      </c>
      <c r="D27" s="33">
        <f t="shared" si="5"/>
        <v>225</v>
      </c>
    </row>
    <row r="28" spans="1:4">
      <c r="A28" t="str">
        <f t="shared" si="4"/>
        <v>CONSERVADOR-RENDA FIXA</v>
      </c>
      <c r="B28" s="34" t="s">
        <v>36</v>
      </c>
      <c r="C28" s="41">
        <v>0.3</v>
      </c>
      <c r="D28" s="33">
        <f t="shared" si="5"/>
        <v>1350</v>
      </c>
    </row>
    <row r="29" spans="1:4">
      <c r="A29" t="str">
        <f t="shared" si="4"/>
        <v>CONSERVADOR-DESENVOLVIMENTO</v>
      </c>
      <c r="B29" s="35" t="s">
        <v>37</v>
      </c>
      <c r="C29" s="43">
        <v>0</v>
      </c>
      <c r="D29" s="33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2026-10-13T01:47:51Z</dcterms:created>
  <dcterms:modified xsi:type="dcterms:W3CDTF">2026-10-16T04:55:12Z</dcterms:modified>
  <cp:category/>
  <cp:contentStatus/>
</cp:coreProperties>
</file>