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URSES_entities" sheetId="1" r:id="rId3"/>
    <sheet state="visible" name="COURSES Responses" sheetId="2" r:id="rId4"/>
  </sheets>
  <definedNames/>
  <calcPr/>
</workbook>
</file>

<file path=xl/sharedStrings.xml><?xml version="1.0" encoding="utf-8"?>
<sst xmlns="http://schemas.openxmlformats.org/spreadsheetml/2006/main" count="349" uniqueCount="271">
  <si>
    <t>Courses</t>
  </si>
  <si>
    <t>Nuclear_Criticality_Safety</t>
  </si>
  <si>
    <t>226M</t>
  </si>
  <si>
    <t>nuc_eng_226m</t>
  </si>
  <si>
    <t>nuclear criticality safety</t>
  </si>
  <si>
    <t>criticality safety</t>
  </si>
  <si>
    <t>nuclear criticality</t>
  </si>
  <si>
    <t>Introduction_to_Nuclear_Energy_and_Technology</t>
  </si>
  <si>
    <t>200M</t>
  </si>
  <si>
    <t>nuc_eng_200m</t>
  </si>
  <si>
    <t>introduction to nuclear energy and technology</t>
  </si>
  <si>
    <t>intro to nuclear tech and energy</t>
  </si>
  <si>
    <t>nuclear energy and tech</t>
  </si>
  <si>
    <t>Nuclear Energy and Technology intro</t>
  </si>
  <si>
    <t>Radiation_Detection</t>
  </si>
  <si>
    <t>Radiation detection and nuclear instrumentation</t>
  </si>
  <si>
    <t>radiation detection</t>
  </si>
  <si>
    <t>rad det</t>
  </si>
  <si>
    <t>nuclear instrumentation laboratory</t>
  </si>
  <si>
    <t>rad det and nuclear instrumentation</t>
  </si>
  <si>
    <t>Introduction_to_Imaging</t>
  </si>
  <si>
    <t>introduction to imaging</t>
  </si>
  <si>
    <t>imaging</t>
  </si>
  <si>
    <t>intro to imaging</t>
  </si>
  <si>
    <t>imaging intro</t>
  </si>
  <si>
    <t>Nuclear_Materials</t>
  </si>
  <si>
    <t>220M</t>
  </si>
  <si>
    <t>nuc_eng_220m</t>
  </si>
  <si>
    <t>nuclear materials</t>
  </si>
  <si>
    <t>materials course</t>
  </si>
  <si>
    <t>nuc eng materials course</t>
  </si>
  <si>
    <t>Nuclear materials course</t>
  </si>
  <si>
    <t>Nuclear_Power_Engineering</t>
  </si>
  <si>
    <t>261M</t>
  </si>
  <si>
    <t>nuc_eng_261m</t>
  </si>
  <si>
    <t>nuclear power engineering</t>
  </si>
  <si>
    <t>power engineering</t>
  </si>
  <si>
    <t>Risk_Informed_Design_for_Advanced_Nuclear_Systems</t>
  </si>
  <si>
    <t>nuc_eng_267</t>
  </si>
  <si>
    <t>risk inform design</t>
  </si>
  <si>
    <t>design for advance nuclear systems</t>
  </si>
  <si>
    <t>design of nuclear systems</t>
  </si>
  <si>
    <t>Methods_of_Risk_Analysis</t>
  </si>
  <si>
    <t>risk analysis</t>
  </si>
  <si>
    <t>methods of risk analysis</t>
  </si>
  <si>
    <t>risk analysis methods</t>
  </si>
  <si>
    <t>Principles_and_Methods_of_Risk_Analysis</t>
  </si>
  <si>
    <t>principle and methods of risk analysis</t>
  </si>
  <si>
    <t>Introduction_to_Controlled_Fusion</t>
  </si>
  <si>
    <t>introduction to controlled fusion</t>
  </si>
  <si>
    <t>fussion control</t>
  </si>
  <si>
    <t>controlled fusion</t>
  </si>
  <si>
    <t>intro to controlled fusion</t>
  </si>
  <si>
    <t>fussion</t>
  </si>
  <si>
    <t>Nuclear_Reactor_Theory</t>
  </si>
  <si>
    <t>nuclear reactor theory</t>
  </si>
  <si>
    <t>reaactor theory</t>
  </si>
  <si>
    <t>theory of reactors</t>
  </si>
  <si>
    <t>Special_Topics_in_Nuclear_Materials_and_Chemistry</t>
  </si>
  <si>
    <t>290b</t>
  </si>
  <si>
    <t>special topics</t>
  </si>
  <si>
    <t>special topics in nuclear materials and chemistry</t>
  </si>
  <si>
    <t>special topics in nuclear materials</t>
  </si>
  <si>
    <t>Nuclear_Engineering_Colloquium</t>
  </si>
  <si>
    <t>nuc_eng_295s</t>
  </si>
  <si>
    <t>nuclear engieering colloqium</t>
  </si>
  <si>
    <t>colloqium</t>
  </si>
  <si>
    <t>nuc eng colloqium</t>
  </si>
  <si>
    <t>Nuclear_Reactions_and_Radiation</t>
  </si>
  <si>
    <t>210M</t>
  </si>
  <si>
    <t>nuc_eng_210m</t>
  </si>
  <si>
    <t>nuclear reactions and radiation</t>
  </si>
  <si>
    <t>nuc reactions and radiation</t>
  </si>
  <si>
    <t>reactions and radiation</t>
  </si>
  <si>
    <t>radiation and reactions</t>
  </si>
  <si>
    <t>Radioactive_Waste_Management</t>
  </si>
  <si>
    <t>radiactive waste menagement</t>
  </si>
  <si>
    <t>waste management</t>
  </si>
  <si>
    <t>rad waste management</t>
  </si>
  <si>
    <t>rad waste</t>
  </si>
  <si>
    <t>radiactive waste</t>
  </si>
  <si>
    <t>Analytical_Methods_for_Non_proliferation</t>
  </si>
  <si>
    <t>nuc_eng_230</t>
  </si>
  <si>
    <t>analytical methods for non proliferation</t>
  </si>
  <si>
    <t>methods for non proliferation</t>
  </si>
  <si>
    <t>non proliferation</t>
  </si>
  <si>
    <t>Introduction_to_Nuclear_Reactor_Theory</t>
  </si>
  <si>
    <t>215M</t>
  </si>
  <si>
    <t>nuc_eng_215m</t>
  </si>
  <si>
    <t>intro to nuclear reactor theory</t>
  </si>
  <si>
    <t>introdcution to nuclear reactor theory</t>
  </si>
  <si>
    <t>introdcution to reactor theory</t>
  </si>
  <si>
    <t>Radiation_Biophysics_and_Dosimetry</t>
  </si>
  <si>
    <t>radiation byophysics and dosimetry</t>
  </si>
  <si>
    <t>rad biophysics and dosimetry</t>
  </si>
  <si>
    <t>rad biophysics</t>
  </si>
  <si>
    <t>rad dosimetry</t>
  </si>
  <si>
    <t>dosimetr</t>
  </si>
  <si>
    <t>biophysics and dosimetry</t>
  </si>
  <si>
    <t>Nuclear_Design_in_Nuclear_Power_Technology</t>
  </si>
  <si>
    <t>170a</t>
  </si>
  <si>
    <t>nuclear power technology</t>
  </si>
  <si>
    <t>technology and instrumentation</t>
  </si>
  <si>
    <t>nuclear power tech and inst</t>
  </si>
  <si>
    <t>Nuclear_Reactions_and_Interactions_of_Radiation_with_Matter</t>
  </si>
  <si>
    <t>nuclear reactions and interactions of radiation with matter</t>
  </si>
  <si>
    <t>rad interaction with matter</t>
  </si>
  <si>
    <t>rad interaction</t>
  </si>
  <si>
    <t>radiation interaction</t>
  </si>
  <si>
    <t>nuclear reactions</t>
  </si>
  <si>
    <t>nuclear reactions with matter</t>
  </si>
  <si>
    <t>Radiobiology</t>
  </si>
  <si>
    <t>radiobiology</t>
  </si>
  <si>
    <t>radiation biology</t>
  </si>
  <si>
    <t>biology</t>
  </si>
  <si>
    <t>rad bio</t>
  </si>
  <si>
    <t>Fully_Ionized_Plasmas</t>
  </si>
  <si>
    <t>fully ionized plasmas</t>
  </si>
  <si>
    <t>ionized plasmas</t>
  </si>
  <si>
    <t>plasmas</t>
  </si>
  <si>
    <t>Charged_Particle_Sources_and_Beam_Technology</t>
  </si>
  <si>
    <t>c282</t>
  </si>
  <si>
    <t>charge particle source and beam technology</t>
  </si>
  <si>
    <t>beam technology</t>
  </si>
  <si>
    <t>sources and beam technology</t>
  </si>
  <si>
    <t>sources technology</t>
  </si>
  <si>
    <t>charged particle sources</t>
  </si>
  <si>
    <t>charged particle beams</t>
  </si>
  <si>
    <t>Nuclear_Security_The_Nexus_Between_Policy_and_Technology</t>
  </si>
  <si>
    <t>c285</t>
  </si>
  <si>
    <t>nuclear security nexus between policy and technology</t>
  </si>
  <si>
    <t>nexus between policy and nuclear tech</t>
  </si>
  <si>
    <t>nuclear tech and policy</t>
  </si>
  <si>
    <t>policy and nuclear tech</t>
  </si>
  <si>
    <t>nuclear security</t>
  </si>
  <si>
    <t>Course_Topic</t>
  </si>
  <si>
    <t>materials</t>
  </si>
  <si>
    <t>materials in nuclear</t>
  </si>
  <si>
    <t>Nuclear_Phyiscs</t>
  </si>
  <si>
    <t>physics</t>
  </si>
  <si>
    <t>nuclear physics</t>
  </si>
  <si>
    <t>Reactor_Theory</t>
  </si>
  <si>
    <t>reactor theorty</t>
  </si>
  <si>
    <t>reactor theory</t>
  </si>
  <si>
    <t>reactor physics</t>
  </si>
  <si>
    <t>neutronics</t>
  </si>
  <si>
    <t>Radio_Physics_Biology</t>
  </si>
  <si>
    <t>radiophysics</t>
  </si>
  <si>
    <t>Faculty</t>
  </si>
  <si>
    <t>Peter Hosemann</t>
  </si>
  <si>
    <t>Peter</t>
  </si>
  <si>
    <t>Hosemann</t>
  </si>
  <si>
    <t>Rebecca Abergel</t>
  </si>
  <si>
    <t>Rebecca</t>
  </si>
  <si>
    <t>Abergel</t>
  </si>
  <si>
    <t>Lee Bernstein</t>
  </si>
  <si>
    <t>Lee</t>
  </si>
  <si>
    <t>Bernstein</t>
  </si>
  <si>
    <t>Massimiliano Fratoni</t>
  </si>
  <si>
    <t>Max</t>
  </si>
  <si>
    <t>Max Fratoni</t>
  </si>
  <si>
    <t>Fratoni</t>
  </si>
  <si>
    <t>Daniel M. Kammen</t>
  </si>
  <si>
    <t>Daniel Kammen</t>
  </si>
  <si>
    <t>Kammen</t>
  </si>
  <si>
    <t>M. Kammen</t>
  </si>
  <si>
    <t>Edward C. Morse</t>
  </si>
  <si>
    <t>Edward Morse</t>
  </si>
  <si>
    <t>C. Morse</t>
  </si>
  <si>
    <t>Per Peterson</t>
  </si>
  <si>
    <t>Per</t>
  </si>
  <si>
    <t>Peterson</t>
  </si>
  <si>
    <t>Raluca O. Scarlat</t>
  </si>
  <si>
    <t>Raluca</t>
  </si>
  <si>
    <t>Raluca Scarlat</t>
  </si>
  <si>
    <t>Scarlat</t>
  </si>
  <si>
    <t>Rachel Slaybaugh</t>
  </si>
  <si>
    <t>Slaybaugh</t>
  </si>
  <si>
    <t>Karl A. van Bibber</t>
  </si>
  <si>
    <t>Karl Bibber</t>
  </si>
  <si>
    <t>Bibber</t>
  </si>
  <si>
    <t>Van Bibber</t>
  </si>
  <si>
    <t>Kai Vetter</t>
  </si>
  <si>
    <t>Kai</t>
  </si>
  <si>
    <t>Vetter</t>
  </si>
  <si>
    <t>Jasmina Vujic</t>
  </si>
  <si>
    <t>Jasmina</t>
  </si>
  <si>
    <t>Vujic</t>
  </si>
  <si>
    <t>Haruko Wainwright</t>
  </si>
  <si>
    <t>Haruko</t>
  </si>
  <si>
    <t>Wainwright</t>
  </si>
  <si>
    <t>General Faculty</t>
  </si>
  <si>
    <t>faculty</t>
  </si>
  <si>
    <t>professors</t>
  </si>
  <si>
    <t>teachers</t>
  </si>
  <si>
    <t>prof</t>
  </si>
  <si>
    <t>Roles</t>
  </si>
  <si>
    <t>Head Undergraduate Faculty Advisor</t>
  </si>
  <si>
    <t>undergrad advisor</t>
  </si>
  <si>
    <t>undergrad faculty advisor</t>
  </si>
  <si>
    <t>nuclear faculty advisor</t>
  </si>
  <si>
    <t>MEng Faculty Lead</t>
  </si>
  <si>
    <t>nuclear meng faculty lead</t>
  </si>
  <si>
    <t>Energy Engineering Faculty Advisor</t>
  </si>
  <si>
    <t>energy eng faculty advisor</t>
  </si>
  <si>
    <t>energy faculty advisor</t>
  </si>
  <si>
    <t>LBNL/UCB Nuclear Data Group Principal Investigator</t>
  </si>
  <si>
    <t>ucb nuclear data group pi</t>
  </si>
  <si>
    <t>lbnl ucb nuclear data group pi</t>
  </si>
  <si>
    <t>nuclear data group pi</t>
  </si>
  <si>
    <t>nuclear data group principal investigator</t>
  </si>
  <si>
    <t>Bioactinide Chemistry Group Leader</t>
  </si>
  <si>
    <t>bioactinide chemistry group leader</t>
  </si>
  <si>
    <t>bioact chem group leader</t>
  </si>
  <si>
    <t>Heavy Element Chemistry Group Program Leader</t>
  </si>
  <si>
    <t>heavy element chemistry group</t>
  </si>
  <si>
    <t>heavy element chemistry group leader</t>
  </si>
  <si>
    <t>Department Chair</t>
  </si>
  <si>
    <t>department chair</t>
  </si>
  <si>
    <t>chair of the nuclear eng department</t>
  </si>
  <si>
    <t>nuclear eng chair</t>
  </si>
  <si>
    <t>Bay Area Nuclear Data Group (BANG) Leader</t>
  </si>
  <si>
    <t>bang leader</t>
  </si>
  <si>
    <t>bay area nuclear data group lead</t>
  </si>
  <si>
    <t>ARPA-E Program Directory</t>
  </si>
  <si>
    <t>ARPA-E director</t>
  </si>
  <si>
    <t>Institute for Resilience Communities Director</t>
  </si>
  <si>
    <t>Applied Physics Program Head</t>
  </si>
  <si>
    <t>Environmental Resillience Program Lead</t>
  </si>
  <si>
    <t>Department Manager</t>
  </si>
  <si>
    <t>nuclear engineering department manager</t>
  </si>
  <si>
    <t>nuc eng department manager</t>
  </si>
  <si>
    <t>Academic Personnel Analyst</t>
  </si>
  <si>
    <t>Student Services Advisor</t>
  </si>
  <si>
    <t>Services Advisor</t>
  </si>
  <si>
    <t>Administrative Assitant</t>
  </si>
  <si>
    <t>Safety Officer</t>
  </si>
  <si>
    <t>Facilities Manager</t>
  </si>
  <si>
    <t>Head Graduate Advisor</t>
  </si>
  <si>
    <t>grad advisor</t>
  </si>
  <si>
    <t>Graduate Equity Advisor</t>
  </si>
  <si>
    <t>grad equity advisor</t>
  </si>
  <si>
    <t>equity advisor</t>
  </si>
  <si>
    <t>Staff</t>
  </si>
  <si>
    <t>Victoria Garcia</t>
  </si>
  <si>
    <t>Melissa Varian</t>
  </si>
  <si>
    <t>Varian Melissa</t>
  </si>
  <si>
    <t>Kirsten Wimple Hall</t>
  </si>
  <si>
    <t>Kirsten Wimple</t>
  </si>
  <si>
    <t>Christina Castellanos</t>
  </si>
  <si>
    <t>Castellanos</t>
  </si>
  <si>
    <t>Dan Essley</t>
  </si>
  <si>
    <t>Essley</t>
  </si>
  <si>
    <t>Alan Bolind</t>
  </si>
  <si>
    <t>Bolind</t>
  </si>
  <si>
    <t>Aj Gubser</t>
  </si>
  <si>
    <t>Gubser</t>
  </si>
  <si>
    <t>Hanna Lorica</t>
  </si>
  <si>
    <t>Lorica</t>
  </si>
  <si>
    <t>Brandon Anguiano</t>
  </si>
  <si>
    <t>Anguiano</t>
  </si>
  <si>
    <t>Student</t>
  </si>
  <si>
    <t>Pedro_Vicente_Valdez</t>
  </si>
  <si>
    <t>Pedro Junior Vicente Valdez</t>
  </si>
  <si>
    <t>Morgan_Fox</t>
  </si>
  <si>
    <t>Morgan Fox</t>
  </si>
  <si>
    <t>ENTITY</t>
  </si>
  <si>
    <t>RESPONSE WHEN ASKED ABOUT COURSE</t>
  </si>
  <si>
    <t>The Nuclear Materials course (NUCENG 120) is instructed by Peter Hosemann and it covers several topics including the effects of irradiation on the atomic and mechanical properties of materials in nuclear reactors, fission product swelling and release, neutron damage to structural alloys and fabrication and properties of uranium dioxide fuel.</t>
  </si>
  <si>
    <t>The Nuclear Reactions and Radiation course is taught by Lee Bernstein and it covers several topics including energetics and kinetics of nuclear reactions and radioactive decay, fission, fusion, and reactions of low-energy neutrons; properties of the fission products and the actinides; nuclear models and transition probabilities; and interaction of radiation with matter.</t>
  </si>
  <si>
    <t>The Introduction to Nuclear Energy and Technology provides students with an overview of the contemporary nuclear energy technology with an emphasis on nuclear fission as an energy source. Starting with the basic physics of the nuclear fission process, the class includes discussions on reactor control, thermal hydraulics, fuel production, and spent fuel management for various types of reactors in use around the world as well as analysis of safety and other nuclear-related issues.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</si>
</sst>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sz val="11.0"/>
      <color rgb="FF000000"/>
      <name val="Calibri"/>
    </font>
    <font/>
    <font>
      <sz val="11.0"/>
      <color rgb="FF000000"/>
      <name val="Inconsolata"/>
    </font>
    <font>
      <name val="Arial"/>
    </font>
  </fonts>
  <fills count="4">
    <fill>
      <patternFill patternType="none"/>
    </fill>
    <fill>
      <patternFill patternType="lightGray"/>
    </fill>
    <fill>
      <patternFill patternType="solid">
        <fgColor rgb="FFFFFFFF"/>
        <bgColor rgb="FFFFFFFF"/>
      </patternFill>
    </fill>
    <fill>
      <patternFill patternType="solid">
        <fgColor rgb="FFCCCCCC"/>
        <bgColor rgb="FFCC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2" fontId="3" numFmtId="0" xfId="0" applyFill="1" applyFont="1"/>
    <xf borderId="0" fillId="0" fontId="1" numFmtId="0" xfId="0" applyAlignment="1" applyFont="1">
      <alignment shrinkToFit="0" vertical="bottom" wrapText="0"/>
    </xf>
    <xf borderId="0" fillId="0" fontId="1" numFmtId="0" xfId="0" applyAlignment="1" applyFont="1">
      <alignment horizontal="right" readingOrder="0" shrinkToFit="0" vertical="bottom" wrapText="0"/>
    </xf>
    <xf borderId="0" fillId="3" fontId="4" numFmtId="0" xfId="0" applyAlignment="1" applyFill="1" applyFont="1">
      <alignment vertical="bottom"/>
    </xf>
    <xf borderId="0" fillId="3" fontId="4" numFmtId="0" xfId="0" applyAlignment="1" applyFont="1">
      <alignment vertical="bottom"/>
    </xf>
    <xf borderId="0" fillId="3" fontId="4" numFmtId="0" xfId="0" applyAlignment="1" applyFont="1">
      <alignment shrinkToFit="0" vertical="bottom" wrapText="0"/>
    </xf>
    <xf borderId="0" fillId="3" fontId="2" numFmtId="0" xfId="0" applyFont="1"/>
    <xf borderId="0" fillId="3" fontId="2" numFmtId="0" xfId="0" applyAlignment="1" applyFont="1">
      <alignment readingOrder="0"/>
    </xf>
    <xf borderId="0" fillId="0" fontId="4" numFmtId="0" xfId="0" applyAlignment="1" applyFont="1">
      <alignment vertical="bottom"/>
    </xf>
    <xf borderId="0" fillId="0" fontId="4" numFmtId="0" xfId="0" applyAlignment="1" applyFont="1">
      <alignment shrinkToFit="0" vertical="bottom" wrapText="0"/>
    </xf>
    <xf borderId="1" fillId="3" fontId="4"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8.71"/>
    <col customWidth="1" min="3" max="3" width="24.57"/>
  </cols>
  <sheetData>
    <row r="1">
      <c r="A1" s="1" t="s">
        <v>0</v>
      </c>
      <c r="B1" s="1" t="s">
        <v>1</v>
      </c>
      <c r="C1" s="2">
        <v>156.0</v>
      </c>
      <c r="D1" s="3" t="str">
        <f>IFERROR(__xludf.DUMMYFUNCTION("TEXTJOIN("""", FALSE, ""nuc_eng_"", TO_TEXT(C1))"),"nuc_eng_156")</f>
        <v>nuc_eng_156</v>
      </c>
      <c r="E1" s="2" t="s">
        <v>2</v>
      </c>
      <c r="F1" s="2" t="s">
        <v>3</v>
      </c>
      <c r="G1" s="2" t="str">
        <f>IFERROR(__xludf.DUMMYFUNCTION("TEXTJOIN("""", FALSE, ""NE"", TO_TEXT(C1))"),"NE156")</f>
        <v>NE156</v>
      </c>
      <c r="H1" s="2" t="str">
        <f>IFERROR(__xludf.DUMMYFUNCTION("TEXTJOIN("""", FALSE, ""NUCENG"", TO_TEXT(C1))"),"NUCENG156")</f>
        <v>NUCENG156</v>
      </c>
      <c r="I1" s="2" t="str">
        <f>IFERROR(__xludf.DUMMYFUNCTION("TEXTJOIN("""", FALSE, ""NE "", TO_TEXT(C1))"),"NE 156")</f>
        <v>NE 156</v>
      </c>
      <c r="J1" s="2" t="str">
        <f>IFERROR(__xludf.DUMMYFUNCTION("TEXTJOIN("""", FALSE, ""NUCENG "", TO_TEXT(C1))"),"NUCENG 156")</f>
        <v>NUCENG 156</v>
      </c>
      <c r="K1" s="2" t="str">
        <f>IFERROR(__xludf.DUMMYFUNCTION("TEXTJOIN("""", FALSE, ""NE"", TO_TEXT(E1))"),"NE226M")</f>
        <v>NE226M</v>
      </c>
      <c r="L1" s="2" t="str">
        <f>IFERROR(__xludf.DUMMYFUNCTION("TEXTJOIN("""", FALSE, ""NUCENG"", TO_TEXT(E1))"),"NUCENG226M")</f>
        <v>NUCENG226M</v>
      </c>
      <c r="M1" s="2" t="str">
        <f>IFERROR(__xludf.DUMMYFUNCTION("TEXTJOIN("""", FALSE, ""NE "", TO_TEXT(E1))"),"NE 226M")</f>
        <v>NE 226M</v>
      </c>
      <c r="N1" s="2" t="str">
        <f>IFERROR(__xludf.DUMMYFUNCTION("TEXTJOIN("""", FALSE, ""NUCENG "", TO_TEXT(E1))"),"NUCENG 226M")</f>
        <v>NUCENG 226M</v>
      </c>
      <c r="O1" s="1" t="s">
        <v>4</v>
      </c>
      <c r="P1" s="1" t="s">
        <v>5</v>
      </c>
      <c r="Q1" s="1" t="s">
        <v>6</v>
      </c>
      <c r="R1" s="1"/>
      <c r="S1" s="1"/>
      <c r="T1" s="1"/>
      <c r="U1" s="1"/>
      <c r="V1" s="1"/>
      <c r="W1" s="1"/>
      <c r="X1" s="1"/>
      <c r="Y1" s="1"/>
      <c r="Z1" s="4"/>
    </row>
    <row r="2">
      <c r="A2" s="1" t="s">
        <v>0</v>
      </c>
      <c r="B2" s="1" t="s">
        <v>7</v>
      </c>
      <c r="C2" s="2">
        <v>100.0</v>
      </c>
      <c r="D2" s="3" t="str">
        <f>IFERROR(__xludf.DUMMYFUNCTION("TEXTJOIN("""", FALSE, ""nuc_eng_"", TO_TEXT(C2))"),"nuc_eng_100")</f>
        <v>nuc_eng_100</v>
      </c>
      <c r="E2" s="2" t="s">
        <v>8</v>
      </c>
      <c r="F2" s="2" t="s">
        <v>9</v>
      </c>
      <c r="G2" s="2" t="str">
        <f>IFERROR(__xludf.DUMMYFUNCTION("TEXTJOIN("""", FALSE, ""NE"", TO_TEXT(C2))"),"NE100")</f>
        <v>NE100</v>
      </c>
      <c r="H2" s="2" t="str">
        <f>IFERROR(__xludf.DUMMYFUNCTION("TEXTJOIN("""", FALSE, ""NUCENG"", TO_TEXT(C2))"),"NUCENG100")</f>
        <v>NUCENG100</v>
      </c>
      <c r="I2" s="2" t="str">
        <f>IFERROR(__xludf.DUMMYFUNCTION("TEXTJOIN("""", FALSE, ""NE "", TO_TEXT(C2))"),"NE 100")</f>
        <v>NE 100</v>
      </c>
      <c r="J2" s="2" t="str">
        <f>IFERROR(__xludf.DUMMYFUNCTION("TEXTJOIN("""", FALSE, ""NUCENG "", TO_TEXT(C2))"),"NUCENG 100")</f>
        <v>NUCENG 100</v>
      </c>
      <c r="K2" s="2" t="str">
        <f>IFERROR(__xludf.DUMMYFUNCTION("TEXTJOIN("""", FALSE, ""NE"", TO_TEXT(E2))"),"NE200M")</f>
        <v>NE200M</v>
      </c>
      <c r="L2" s="2" t="str">
        <f>IFERROR(__xludf.DUMMYFUNCTION("TEXTJOIN("""", FALSE, ""NUCENG"", TO_TEXT(E2))"),"NUCENG200M")</f>
        <v>NUCENG200M</v>
      </c>
      <c r="M2" s="2" t="str">
        <f>IFERROR(__xludf.DUMMYFUNCTION("TEXTJOIN("""", FALSE, ""NE "", TO_TEXT(E2))"),"NE 200M")</f>
        <v>NE 200M</v>
      </c>
      <c r="N2" s="2" t="str">
        <f>IFERROR(__xludf.DUMMYFUNCTION("TEXTJOIN("""", FALSE, ""NUCENG "", TO_TEXT(E2))"),"NUCENG 200M")</f>
        <v>NUCENG 200M</v>
      </c>
      <c r="O2" s="1" t="s">
        <v>10</v>
      </c>
      <c r="P2" s="1" t="s">
        <v>11</v>
      </c>
      <c r="Q2" s="1"/>
      <c r="R2" s="1" t="s">
        <v>12</v>
      </c>
      <c r="S2" s="1" t="s">
        <v>13</v>
      </c>
      <c r="T2" s="1"/>
      <c r="U2" s="1"/>
      <c r="V2" s="1"/>
      <c r="W2" s="1"/>
      <c r="X2" s="1"/>
    </row>
    <row r="3">
      <c r="A3" s="1" t="s">
        <v>0</v>
      </c>
      <c r="B3" s="1" t="s">
        <v>14</v>
      </c>
      <c r="C3" s="2">
        <v>104.0</v>
      </c>
      <c r="D3" s="3" t="str">
        <f>IFERROR(__xludf.DUMMYFUNCTION("TEXTJOIN("""", FALSE, ""nuc_eng_"", TO_TEXT(C3))"),"nuc_eng_104")</f>
        <v>nuc_eng_104</v>
      </c>
      <c r="G3" s="2" t="str">
        <f>IFERROR(__xludf.DUMMYFUNCTION("TEXTJOIN("""", FALSE, ""NE"", TO_TEXT(C3))"),"NE104")</f>
        <v>NE104</v>
      </c>
      <c r="H3" s="2" t="str">
        <f>IFERROR(__xludf.DUMMYFUNCTION("TEXTJOIN("""", FALSE, ""NUCENG"", TO_TEXT(C3))"),"NUCENG104")</f>
        <v>NUCENG104</v>
      </c>
      <c r="I3" s="2" t="str">
        <f>IFERROR(__xludf.DUMMYFUNCTION("TEXTJOIN("""", FALSE, ""NE "", TO_TEXT(C3))"),"NE 104")</f>
        <v>NE 104</v>
      </c>
      <c r="J3" s="2" t="str">
        <f>IFERROR(__xludf.DUMMYFUNCTION("TEXTJOIN("""", FALSE, ""NUCENG "", TO_TEXT(C3))"),"NUCENG 104")</f>
        <v>NUCENG 104</v>
      </c>
      <c r="O3" s="1" t="s">
        <v>15</v>
      </c>
      <c r="P3" s="1" t="s">
        <v>16</v>
      </c>
      <c r="Q3" s="1" t="s">
        <v>17</v>
      </c>
      <c r="R3" s="1" t="s">
        <v>18</v>
      </c>
      <c r="S3" s="1" t="s">
        <v>19</v>
      </c>
      <c r="W3" s="4"/>
      <c r="X3" s="4"/>
    </row>
    <row r="4">
      <c r="A4" s="1" t="s">
        <v>0</v>
      </c>
      <c r="B4" s="1" t="s">
        <v>20</v>
      </c>
      <c r="C4" s="2">
        <v>107.0</v>
      </c>
      <c r="D4" s="3" t="str">
        <f>IFERROR(__xludf.DUMMYFUNCTION("TEXTJOIN("""", FALSE, ""nuc_eng_"", TO_TEXT(C4))"),"nuc_eng_107")</f>
        <v>nuc_eng_107</v>
      </c>
      <c r="G4" s="2" t="str">
        <f>IFERROR(__xludf.DUMMYFUNCTION("TEXTJOIN("""", FALSE, ""NE"", TO_TEXT(C4))"),"NE107")</f>
        <v>NE107</v>
      </c>
      <c r="H4" s="2" t="str">
        <f>IFERROR(__xludf.DUMMYFUNCTION("TEXTJOIN("""", FALSE, ""NUCENG"", TO_TEXT(C4))"),"NUCENG107")</f>
        <v>NUCENG107</v>
      </c>
      <c r="I4" s="2" t="str">
        <f>IFERROR(__xludf.DUMMYFUNCTION("TEXTJOIN("""", FALSE, ""NE "", TO_TEXT(C4))"),"NE 107")</f>
        <v>NE 107</v>
      </c>
      <c r="J4" s="2" t="str">
        <f>IFERROR(__xludf.DUMMYFUNCTION("TEXTJOIN("""", FALSE, ""NUCENG "", TO_TEXT(C4))"),"NUCENG 107")</f>
        <v>NUCENG 107</v>
      </c>
      <c r="O4" s="1" t="s">
        <v>21</v>
      </c>
      <c r="P4" s="1" t="s">
        <v>22</v>
      </c>
      <c r="Q4" s="1" t="s">
        <v>23</v>
      </c>
      <c r="R4" s="1" t="s">
        <v>24</v>
      </c>
      <c r="S4" s="1"/>
      <c r="T4" s="1"/>
      <c r="U4" s="1"/>
      <c r="V4" s="1"/>
      <c r="X4" s="4"/>
      <c r="Y4" s="4"/>
      <c r="Z4" s="4"/>
    </row>
    <row r="5">
      <c r="A5" s="1" t="s">
        <v>0</v>
      </c>
      <c r="B5" s="1" t="s">
        <v>25</v>
      </c>
      <c r="C5" s="2">
        <v>120.0</v>
      </c>
      <c r="D5" s="3" t="str">
        <f>IFERROR(__xludf.DUMMYFUNCTION("TEXTJOIN("""", FALSE, ""nuc_eng_"", TO_TEXT(C5))"),"nuc_eng_120")</f>
        <v>nuc_eng_120</v>
      </c>
      <c r="E5" s="2" t="s">
        <v>26</v>
      </c>
      <c r="F5" s="2" t="s">
        <v>27</v>
      </c>
      <c r="G5" s="2" t="str">
        <f>IFERROR(__xludf.DUMMYFUNCTION("TEXTJOIN("""", FALSE, ""NE"", TO_TEXT(C5))"),"NE120")</f>
        <v>NE120</v>
      </c>
      <c r="H5" s="2" t="str">
        <f>IFERROR(__xludf.DUMMYFUNCTION("TEXTJOIN("""", FALSE, ""NUCENG"", TO_TEXT(C5))"),"NUCENG120")</f>
        <v>NUCENG120</v>
      </c>
      <c r="I5" s="2" t="str">
        <f>IFERROR(__xludf.DUMMYFUNCTION("TEXTJOIN("""", FALSE, ""NE "", TO_TEXT(C5))"),"NE 120")</f>
        <v>NE 120</v>
      </c>
      <c r="J5" s="2" t="str">
        <f>IFERROR(__xludf.DUMMYFUNCTION("TEXTJOIN("""", FALSE, ""NUCENG "", TO_TEXT(C5))"),"NUCENG 120")</f>
        <v>NUCENG 120</v>
      </c>
      <c r="K5" s="2" t="str">
        <f>IFERROR(__xludf.DUMMYFUNCTION("TEXTJOIN("""", FALSE, ""NE"", TO_TEXT(E5))"),"NE220M")</f>
        <v>NE220M</v>
      </c>
      <c r="L5" s="2" t="str">
        <f>IFERROR(__xludf.DUMMYFUNCTION("TEXTJOIN("""", FALSE, ""NUCENG"", TO_TEXT(E5))"),"NUCENG220M")</f>
        <v>NUCENG220M</v>
      </c>
      <c r="M5" s="2" t="str">
        <f>IFERROR(__xludf.DUMMYFUNCTION("TEXTJOIN("""", FALSE, ""NE "", TO_TEXT(E5))"),"NE 220M")</f>
        <v>NE 220M</v>
      </c>
      <c r="N5" s="2" t="str">
        <f>IFERROR(__xludf.DUMMYFUNCTION("TEXTJOIN("""", FALSE, ""NUCENG "", TO_TEXT(E5))"),"NUCENG 220M")</f>
        <v>NUCENG 220M</v>
      </c>
      <c r="O5" s="1" t="s">
        <v>28</v>
      </c>
      <c r="P5" s="1" t="s">
        <v>29</v>
      </c>
      <c r="Q5" s="1" t="s">
        <v>30</v>
      </c>
      <c r="R5" s="1" t="s">
        <v>31</v>
      </c>
      <c r="S5" s="1"/>
      <c r="T5" s="1"/>
      <c r="U5" s="1"/>
      <c r="V5" s="1"/>
      <c r="W5" s="1"/>
      <c r="X5" s="1"/>
    </row>
    <row r="6">
      <c r="A6" s="1" t="s">
        <v>0</v>
      </c>
      <c r="B6" s="1" t="s">
        <v>32</v>
      </c>
      <c r="C6" s="5">
        <v>161.0</v>
      </c>
      <c r="D6" s="3" t="str">
        <f>IFERROR(__xludf.DUMMYFUNCTION("TEXTJOIN("""", FALSE, ""nuc_eng_"", TO_TEXT(C6))"),"nuc_eng_161")</f>
        <v>nuc_eng_161</v>
      </c>
      <c r="E6" s="1" t="s">
        <v>33</v>
      </c>
      <c r="F6" s="1" t="s">
        <v>34</v>
      </c>
      <c r="G6" s="2" t="str">
        <f>IFERROR(__xludf.DUMMYFUNCTION("TEXTJOIN("""", FALSE, ""NE"", TO_TEXT(C6))"),"NE161")</f>
        <v>NE161</v>
      </c>
      <c r="H6" s="2" t="str">
        <f>IFERROR(__xludf.DUMMYFUNCTION("TEXTJOIN("""", FALSE, ""NUCENG"", TO_TEXT(C6))"),"NUCENG161")</f>
        <v>NUCENG161</v>
      </c>
      <c r="I6" s="2" t="str">
        <f>IFERROR(__xludf.DUMMYFUNCTION("TEXTJOIN("""", FALSE, ""NE "", TO_TEXT(C6))"),"NE 161")</f>
        <v>NE 161</v>
      </c>
      <c r="J6" s="2" t="str">
        <f>IFERROR(__xludf.DUMMYFUNCTION("TEXTJOIN("""", FALSE, ""NUCENG "", TO_TEXT(C6))"),"NUCENG 161")</f>
        <v>NUCENG 161</v>
      </c>
      <c r="K6" s="2" t="str">
        <f>IFERROR(__xludf.DUMMYFUNCTION("TEXTJOIN("""", FALSE, ""NE"", TO_TEXT(E6))"),"NE261M")</f>
        <v>NE261M</v>
      </c>
      <c r="L6" s="2" t="str">
        <f>IFERROR(__xludf.DUMMYFUNCTION("TEXTJOIN("""", FALSE, ""NUCENG"", TO_TEXT(E6))"),"NUCENG261M")</f>
        <v>NUCENG261M</v>
      </c>
      <c r="M6" s="2" t="str">
        <f>IFERROR(__xludf.DUMMYFUNCTION("TEXTJOIN("""", FALSE, ""NE "", TO_TEXT(E6))"),"NE 261M")</f>
        <v>NE 261M</v>
      </c>
      <c r="N6" s="2" t="str">
        <f>IFERROR(__xludf.DUMMYFUNCTION("TEXTJOIN("""", FALSE, ""NUCENG "", TO_TEXT(E6))"),"NUCENG 261M")</f>
        <v>NUCENG 261M</v>
      </c>
      <c r="O6" s="2" t="s">
        <v>35</v>
      </c>
      <c r="P6" s="2" t="s">
        <v>36</v>
      </c>
    </row>
    <row r="7">
      <c r="A7" s="1" t="s">
        <v>0</v>
      </c>
      <c r="B7" s="1" t="s">
        <v>37</v>
      </c>
      <c r="C7" s="5">
        <v>167.0</v>
      </c>
      <c r="D7" s="3" t="str">
        <f>IFERROR(__xludf.DUMMYFUNCTION("TEXTJOIN("""", FALSE, ""nuc_eng_"", TO_TEXT(C7))"),"nuc_eng_167")</f>
        <v>nuc_eng_167</v>
      </c>
      <c r="E7" s="5">
        <v>267.0</v>
      </c>
      <c r="F7" s="1" t="s">
        <v>38</v>
      </c>
      <c r="G7" s="2" t="str">
        <f>IFERROR(__xludf.DUMMYFUNCTION("TEXTJOIN("""", FALSE, ""NE"", TO_TEXT(C7))"),"NE167")</f>
        <v>NE167</v>
      </c>
      <c r="H7" s="2" t="str">
        <f>IFERROR(__xludf.DUMMYFUNCTION("TEXTJOIN("""", FALSE, ""NUCENG"", TO_TEXT(C7))"),"NUCENG167")</f>
        <v>NUCENG167</v>
      </c>
      <c r="I7" s="2" t="str">
        <f>IFERROR(__xludf.DUMMYFUNCTION("TEXTJOIN("""", FALSE, ""NE "", TO_TEXT(C7))"),"NE 167")</f>
        <v>NE 167</v>
      </c>
      <c r="J7" s="2" t="str">
        <f>IFERROR(__xludf.DUMMYFUNCTION("TEXTJOIN("""", FALSE, ""NUCENG "", TO_TEXT(C7))"),"NUCENG 167")</f>
        <v>NUCENG 167</v>
      </c>
      <c r="K7" s="2" t="str">
        <f>IFERROR(__xludf.DUMMYFUNCTION("TEXTJOIN("""", FALSE, ""NE"", TO_TEXT(E7))"),"NE267")</f>
        <v>NE267</v>
      </c>
      <c r="L7" s="2" t="str">
        <f>IFERROR(__xludf.DUMMYFUNCTION("TEXTJOIN("""", FALSE, ""NUCENG"", TO_TEXT(E7))"),"NUCENG267")</f>
        <v>NUCENG267</v>
      </c>
      <c r="M7" s="2" t="str">
        <f>IFERROR(__xludf.DUMMYFUNCTION("TEXTJOIN("""", FALSE, ""NE "", TO_TEXT(E7))"),"NE 267")</f>
        <v>NE 267</v>
      </c>
      <c r="N7" s="2" t="str">
        <f>IFERROR(__xludf.DUMMYFUNCTION("TEXTJOIN("""", FALSE, ""NUCENG "", TO_TEXT(E7))"),"NUCENG 267")</f>
        <v>NUCENG 267</v>
      </c>
      <c r="O7" s="2" t="s">
        <v>39</v>
      </c>
      <c r="P7" s="2" t="s">
        <v>40</v>
      </c>
      <c r="Q7" s="2" t="s">
        <v>41</v>
      </c>
    </row>
    <row r="8">
      <c r="A8" s="1" t="s">
        <v>0</v>
      </c>
      <c r="B8" s="1" t="s">
        <v>42</v>
      </c>
      <c r="C8" s="5">
        <v>175.0</v>
      </c>
      <c r="D8" s="3" t="str">
        <f>IFERROR(__xludf.DUMMYFUNCTION("TEXTJOIN("""", FALSE, ""nuc_eng_"", TO_TEXT(C8))"),"nuc_eng_175")</f>
        <v>nuc_eng_175</v>
      </c>
      <c r="G8" s="2" t="str">
        <f>IFERROR(__xludf.DUMMYFUNCTION("TEXTJOIN("""", FALSE, ""NE"", TO_TEXT(C8))"),"NE175")</f>
        <v>NE175</v>
      </c>
      <c r="H8" s="2" t="str">
        <f>IFERROR(__xludf.DUMMYFUNCTION("TEXTJOIN("""", FALSE, ""NUCENG"", TO_TEXT(C8))"),"NUCENG175")</f>
        <v>NUCENG175</v>
      </c>
      <c r="I8" s="2" t="str">
        <f>IFERROR(__xludf.DUMMYFUNCTION("TEXTJOIN("""", FALSE, ""NE "", TO_TEXT(C8))"),"NE 175")</f>
        <v>NE 175</v>
      </c>
      <c r="J8" s="2" t="str">
        <f>IFERROR(__xludf.DUMMYFUNCTION("TEXTJOIN("""", FALSE, ""NUCENG "", TO_TEXT(C8))"),"NUCENG 175")</f>
        <v>NUCENG 175</v>
      </c>
      <c r="O8" s="2" t="s">
        <v>43</v>
      </c>
      <c r="P8" s="2" t="s">
        <v>44</v>
      </c>
      <c r="Q8" s="2" t="s">
        <v>45</v>
      </c>
    </row>
    <row r="9">
      <c r="A9" s="1" t="s">
        <v>0</v>
      </c>
      <c r="B9" s="1" t="s">
        <v>46</v>
      </c>
      <c r="C9" s="5">
        <v>275.0</v>
      </c>
      <c r="D9" s="3" t="str">
        <f>IFERROR(__xludf.DUMMYFUNCTION("TEXTJOIN("""", FALSE, ""nuc_eng_"", TO_TEXT(C9))"),"nuc_eng_275")</f>
        <v>nuc_eng_275</v>
      </c>
      <c r="G9" s="2" t="str">
        <f>IFERROR(__xludf.DUMMYFUNCTION("TEXTJOIN("""", FALSE, ""NE"", TO_TEXT(C9))"),"NE275")</f>
        <v>NE275</v>
      </c>
      <c r="H9" s="2" t="str">
        <f>IFERROR(__xludf.DUMMYFUNCTION("TEXTJOIN("""", FALSE, ""NUCENG"", TO_TEXT(C9))"),"NUCENG275")</f>
        <v>NUCENG275</v>
      </c>
      <c r="I9" s="2" t="str">
        <f>IFERROR(__xludf.DUMMYFUNCTION("TEXTJOIN("""", FALSE, ""NE "", TO_TEXT(C9))"),"NE 275")</f>
        <v>NE 275</v>
      </c>
      <c r="J9" s="2" t="str">
        <f>IFERROR(__xludf.DUMMYFUNCTION("TEXTJOIN("""", FALSE, ""NUCENG "", TO_TEXT(C9))"),"NUCENG 275")</f>
        <v>NUCENG 275</v>
      </c>
      <c r="O9" s="2" t="s">
        <v>47</v>
      </c>
    </row>
    <row r="10">
      <c r="A10" s="1" t="s">
        <v>0</v>
      </c>
      <c r="B10" s="1" t="s">
        <v>48</v>
      </c>
      <c r="C10" s="5">
        <v>180.0</v>
      </c>
      <c r="D10" s="3" t="str">
        <f>IFERROR(__xludf.DUMMYFUNCTION("TEXTJOIN("""", FALSE, ""nuc_eng_"", TO_TEXT(C10))"),"nuc_eng_180")</f>
        <v>nuc_eng_180</v>
      </c>
      <c r="G10" s="2" t="str">
        <f>IFERROR(__xludf.DUMMYFUNCTION("TEXTJOIN("""", FALSE, ""NE"", TO_TEXT(C10))"),"NE180")</f>
        <v>NE180</v>
      </c>
      <c r="H10" s="2" t="str">
        <f>IFERROR(__xludf.DUMMYFUNCTION("TEXTJOIN("""", FALSE, ""NUCENG"", TO_TEXT(C10))"),"NUCENG180")</f>
        <v>NUCENG180</v>
      </c>
      <c r="I10" s="2" t="str">
        <f>IFERROR(__xludf.DUMMYFUNCTION("TEXTJOIN("""", FALSE, ""NE "", TO_TEXT(C10))"),"NE 180")</f>
        <v>NE 180</v>
      </c>
      <c r="J10" s="2" t="str">
        <f>IFERROR(__xludf.DUMMYFUNCTION("TEXTJOIN("""", FALSE, ""NUCENG "", TO_TEXT(C10))"),"NUCENG 180")</f>
        <v>NUCENG 180</v>
      </c>
      <c r="O10" s="2" t="s">
        <v>49</v>
      </c>
      <c r="P10" s="2" t="s">
        <v>50</v>
      </c>
      <c r="Q10" s="2" t="s">
        <v>51</v>
      </c>
      <c r="R10" s="2" t="s">
        <v>52</v>
      </c>
      <c r="S10" s="2" t="s">
        <v>53</v>
      </c>
    </row>
    <row r="11">
      <c r="A11" s="1" t="s">
        <v>0</v>
      </c>
      <c r="B11" s="1" t="s">
        <v>54</v>
      </c>
      <c r="C11" s="5">
        <v>250.0</v>
      </c>
      <c r="D11" s="3" t="str">
        <f>IFERROR(__xludf.DUMMYFUNCTION("TEXTJOIN("""", FALSE, ""nuc_eng_"", TO_TEXT(C11))"),"nuc_eng_250")</f>
        <v>nuc_eng_250</v>
      </c>
      <c r="G11" s="2" t="str">
        <f>IFERROR(__xludf.DUMMYFUNCTION("TEXTJOIN("""", FALSE, ""NE"", TO_TEXT(C11))"),"NE250")</f>
        <v>NE250</v>
      </c>
      <c r="H11" s="2" t="str">
        <f>IFERROR(__xludf.DUMMYFUNCTION("TEXTJOIN("""", FALSE, ""NUCENG"", TO_TEXT(C11))"),"NUCENG250")</f>
        <v>NUCENG250</v>
      </c>
      <c r="I11" s="2" t="str">
        <f>IFERROR(__xludf.DUMMYFUNCTION("TEXTJOIN("""", FALSE, ""NE "", TO_TEXT(C11))"),"NE 250")</f>
        <v>NE 250</v>
      </c>
      <c r="J11" s="2" t="str">
        <f>IFERROR(__xludf.DUMMYFUNCTION("TEXTJOIN("""", FALSE, ""NUCENG "", TO_TEXT(C11))"),"NUCENG 250")</f>
        <v>NUCENG 250</v>
      </c>
      <c r="O11" s="2" t="s">
        <v>55</v>
      </c>
      <c r="P11" s="2" t="s">
        <v>56</v>
      </c>
      <c r="Q11" s="2" t="s">
        <v>57</v>
      </c>
    </row>
    <row r="12">
      <c r="A12" s="1" t="s">
        <v>0</v>
      </c>
      <c r="B12" s="1" t="s">
        <v>58</v>
      </c>
      <c r="C12" s="1" t="s">
        <v>59</v>
      </c>
      <c r="D12" s="3" t="str">
        <f>IFERROR(__xludf.DUMMYFUNCTION("TEXTJOIN("""", FALSE, ""nuc_eng_"", TO_TEXT(C12))"),"nuc_eng_290b")</f>
        <v>nuc_eng_290b</v>
      </c>
      <c r="G12" s="2" t="str">
        <f>IFERROR(__xludf.DUMMYFUNCTION("TEXTJOIN("""", FALSE, ""NE"", TO_TEXT(C12))"),"NE290b")</f>
        <v>NE290b</v>
      </c>
      <c r="H12" s="2" t="str">
        <f>IFERROR(__xludf.DUMMYFUNCTION("TEXTJOIN("""", FALSE, ""NUCENG"", TO_TEXT(C12))"),"NUCENG290b")</f>
        <v>NUCENG290b</v>
      </c>
      <c r="I12" s="2" t="str">
        <f>IFERROR(__xludf.DUMMYFUNCTION("TEXTJOIN("""", FALSE, ""NE "", TO_TEXT(C12))"),"NE 290b")</f>
        <v>NE 290b</v>
      </c>
      <c r="J12" s="2" t="str">
        <f>IFERROR(__xludf.DUMMYFUNCTION("TEXTJOIN("""", FALSE, ""NUCENG "", TO_TEXT(C12))"),"NUCENG 290b")</f>
        <v>NUCENG 290b</v>
      </c>
      <c r="O12" s="2" t="s">
        <v>60</v>
      </c>
      <c r="P12" s="2" t="s">
        <v>61</v>
      </c>
      <c r="Q12" s="2" t="s">
        <v>62</v>
      </c>
    </row>
    <row r="13">
      <c r="A13" s="1" t="s">
        <v>0</v>
      </c>
      <c r="B13" s="1" t="s">
        <v>63</v>
      </c>
      <c r="C13" s="5">
        <v>295.0</v>
      </c>
      <c r="D13" s="3" t="str">
        <f>IFERROR(__xludf.DUMMYFUNCTION("TEXTJOIN("""", FALSE, ""nuc_eng_"", TO_TEXT(C13))"),"nuc_eng_295")</f>
        <v>nuc_eng_295</v>
      </c>
      <c r="F13" s="1" t="s">
        <v>64</v>
      </c>
      <c r="G13" s="2" t="str">
        <f>IFERROR(__xludf.DUMMYFUNCTION("TEXTJOIN("""", FALSE, ""NE"", TO_TEXT(C13))"),"NE295")</f>
        <v>NE295</v>
      </c>
      <c r="H13" s="2" t="str">
        <f>IFERROR(__xludf.DUMMYFUNCTION("TEXTJOIN("""", FALSE, ""NUCENG"", TO_TEXT(C13))"),"NUCENG295")</f>
        <v>NUCENG295</v>
      </c>
      <c r="I13" s="2" t="str">
        <f>IFERROR(__xludf.DUMMYFUNCTION("TEXTJOIN("""", FALSE, ""NE "", TO_TEXT(C13))"),"NE 295")</f>
        <v>NE 295</v>
      </c>
      <c r="J13" s="2" t="str">
        <f>IFERROR(__xludf.DUMMYFUNCTION("TEXTJOIN("""", FALSE, ""NUCENG "", TO_TEXT(C13))"),"NUCENG 295")</f>
        <v>NUCENG 295</v>
      </c>
      <c r="O13" s="2" t="s">
        <v>65</v>
      </c>
      <c r="P13" s="2" t="s">
        <v>66</v>
      </c>
      <c r="Q13" s="2" t="s">
        <v>67</v>
      </c>
    </row>
    <row r="14">
      <c r="A14" s="1" t="s">
        <v>0</v>
      </c>
      <c r="B14" s="1" t="s">
        <v>68</v>
      </c>
      <c r="C14" s="5">
        <v>101.0</v>
      </c>
      <c r="D14" s="3" t="str">
        <f>IFERROR(__xludf.DUMMYFUNCTION("TEXTJOIN("""", FALSE, ""nuc_eng_"", TO_TEXT(C14))"),"nuc_eng_101")</f>
        <v>nuc_eng_101</v>
      </c>
      <c r="E14" s="1" t="s">
        <v>69</v>
      </c>
      <c r="F14" s="1" t="s">
        <v>70</v>
      </c>
      <c r="G14" s="2" t="str">
        <f>IFERROR(__xludf.DUMMYFUNCTION("TEXTJOIN("""", FALSE, ""NE"", TO_TEXT(C14))"),"NE101")</f>
        <v>NE101</v>
      </c>
      <c r="H14" s="2" t="str">
        <f>IFERROR(__xludf.DUMMYFUNCTION("TEXTJOIN("""", FALSE, ""NUCENG"", TO_TEXT(C14))"),"NUCENG101")</f>
        <v>NUCENG101</v>
      </c>
      <c r="I14" s="2" t="str">
        <f>IFERROR(__xludf.DUMMYFUNCTION("TEXTJOIN("""", FALSE, ""NE "", TO_TEXT(C14))"),"NE 101")</f>
        <v>NE 101</v>
      </c>
      <c r="J14" s="2" t="str">
        <f>IFERROR(__xludf.DUMMYFUNCTION("TEXTJOIN("""", FALSE, ""NUCENG "", TO_TEXT(C14))"),"NUCENG 101")</f>
        <v>NUCENG 101</v>
      </c>
      <c r="K14" s="2" t="str">
        <f>IFERROR(__xludf.DUMMYFUNCTION("TEXTJOIN("""", FALSE, ""NE"", TO_TEXT(E14))"),"NE210M")</f>
        <v>NE210M</v>
      </c>
      <c r="L14" s="2" t="str">
        <f>IFERROR(__xludf.DUMMYFUNCTION("TEXTJOIN("""", FALSE, ""NUCENG"", TO_TEXT(E14))"),"NUCENG210M")</f>
        <v>NUCENG210M</v>
      </c>
      <c r="M14" s="2" t="str">
        <f>IFERROR(__xludf.DUMMYFUNCTION("TEXTJOIN("""", FALSE, ""NE "", TO_TEXT(E14))"),"NE 210M")</f>
        <v>NE 210M</v>
      </c>
      <c r="N14" s="2" t="str">
        <f>IFERROR(__xludf.DUMMYFUNCTION("TEXTJOIN("""", FALSE, ""NUCENG "", TO_TEXT(E14))"),"NUCENG 210M")</f>
        <v>NUCENG 210M</v>
      </c>
      <c r="O14" s="2" t="s">
        <v>71</v>
      </c>
      <c r="P14" s="2" t="s">
        <v>72</v>
      </c>
      <c r="Q14" s="2" t="s">
        <v>73</v>
      </c>
      <c r="R14" s="2" t="s">
        <v>74</v>
      </c>
    </row>
    <row r="15">
      <c r="A15" s="1" t="s">
        <v>0</v>
      </c>
      <c r="B15" s="1" t="s">
        <v>75</v>
      </c>
      <c r="C15" s="5">
        <v>124.0</v>
      </c>
      <c r="D15" s="3" t="str">
        <f>IFERROR(__xludf.DUMMYFUNCTION("TEXTJOIN("""", FALSE, ""nuc_eng_"", TO_TEXT(C15))"),"nuc_eng_124")</f>
        <v>nuc_eng_124</v>
      </c>
      <c r="G15" s="2" t="str">
        <f>IFERROR(__xludf.DUMMYFUNCTION("TEXTJOIN("""", FALSE, ""NE"", TO_TEXT(C15))"),"NE124")</f>
        <v>NE124</v>
      </c>
      <c r="H15" s="2" t="str">
        <f>IFERROR(__xludf.DUMMYFUNCTION("TEXTJOIN("""", FALSE, ""NUCENG"", TO_TEXT(C15))"),"NUCENG124")</f>
        <v>NUCENG124</v>
      </c>
      <c r="I15" s="2" t="str">
        <f>IFERROR(__xludf.DUMMYFUNCTION("TEXTJOIN("""", FALSE, ""NE "", TO_TEXT(C15))"),"NE 124")</f>
        <v>NE 124</v>
      </c>
      <c r="J15" s="2" t="str">
        <f>IFERROR(__xludf.DUMMYFUNCTION("TEXTJOIN("""", FALSE, ""NUCENG "", TO_TEXT(C15))"),"NUCENG 124")</f>
        <v>NUCENG 124</v>
      </c>
      <c r="O15" s="2" t="s">
        <v>76</v>
      </c>
      <c r="P15" s="2" t="s">
        <v>77</v>
      </c>
      <c r="Q15" s="2" t="s">
        <v>78</v>
      </c>
      <c r="R15" s="2" t="s">
        <v>79</v>
      </c>
      <c r="S15" s="2" t="s">
        <v>80</v>
      </c>
    </row>
    <row r="16">
      <c r="A16" s="1" t="s">
        <v>0</v>
      </c>
      <c r="B16" s="1" t="s">
        <v>81</v>
      </c>
      <c r="C16" s="5">
        <v>130.0</v>
      </c>
      <c r="D16" s="3" t="str">
        <f>IFERROR(__xludf.DUMMYFUNCTION("TEXTJOIN("""", FALSE, ""nuc_eng_"", TO_TEXT(C16))"),"nuc_eng_130")</f>
        <v>nuc_eng_130</v>
      </c>
      <c r="E16" s="5">
        <v>230.0</v>
      </c>
      <c r="F16" s="1" t="s">
        <v>82</v>
      </c>
      <c r="G16" s="2" t="str">
        <f>IFERROR(__xludf.DUMMYFUNCTION("TEXTJOIN("""", FALSE, ""NE"", TO_TEXT(C16))"),"NE130")</f>
        <v>NE130</v>
      </c>
      <c r="H16" s="2" t="str">
        <f>IFERROR(__xludf.DUMMYFUNCTION("TEXTJOIN("""", FALSE, ""NUCENG"", TO_TEXT(C16))"),"NUCENG130")</f>
        <v>NUCENG130</v>
      </c>
      <c r="I16" s="2" t="str">
        <f>IFERROR(__xludf.DUMMYFUNCTION("TEXTJOIN("""", FALSE, ""NE "", TO_TEXT(C16))"),"NE 130")</f>
        <v>NE 130</v>
      </c>
      <c r="J16" s="2" t="str">
        <f>IFERROR(__xludf.DUMMYFUNCTION("TEXTJOIN("""", FALSE, ""NUCENG "", TO_TEXT(C16))"),"NUCENG 130")</f>
        <v>NUCENG 130</v>
      </c>
      <c r="K16" s="2" t="str">
        <f>IFERROR(__xludf.DUMMYFUNCTION("TEXTJOIN("""", FALSE, ""NE"", TO_TEXT(E16))"),"NE230")</f>
        <v>NE230</v>
      </c>
      <c r="L16" s="2" t="str">
        <f>IFERROR(__xludf.DUMMYFUNCTION("TEXTJOIN("""", FALSE, ""NUCENG"", TO_TEXT(E16))"),"NUCENG230")</f>
        <v>NUCENG230</v>
      </c>
      <c r="M16" s="2" t="str">
        <f>IFERROR(__xludf.DUMMYFUNCTION("TEXTJOIN("""", FALSE, ""NE "", TO_TEXT(E16))"),"NE 230")</f>
        <v>NE 230</v>
      </c>
      <c r="N16" s="2" t="str">
        <f>IFERROR(__xludf.DUMMYFUNCTION("TEXTJOIN("""", FALSE, ""NUCENG "", TO_TEXT(E16))"),"NUCENG 230")</f>
        <v>NUCENG 230</v>
      </c>
      <c r="O16" s="2" t="s">
        <v>83</v>
      </c>
      <c r="P16" s="2" t="s">
        <v>84</v>
      </c>
      <c r="Q16" s="2" t="s">
        <v>85</v>
      </c>
    </row>
    <row r="17">
      <c r="A17" s="1" t="s">
        <v>0</v>
      </c>
      <c r="B17" s="1" t="s">
        <v>86</v>
      </c>
      <c r="C17" s="5">
        <v>150.0</v>
      </c>
      <c r="D17" s="3" t="str">
        <f>IFERROR(__xludf.DUMMYFUNCTION("TEXTJOIN("""", FALSE, ""nuc_eng_"", TO_TEXT(C17))"),"nuc_eng_150")</f>
        <v>nuc_eng_150</v>
      </c>
      <c r="E17" s="1" t="s">
        <v>87</v>
      </c>
      <c r="F17" s="1" t="s">
        <v>88</v>
      </c>
      <c r="G17" s="2" t="str">
        <f>IFERROR(__xludf.DUMMYFUNCTION("TEXTJOIN("""", FALSE, ""NE"", TO_TEXT(C17))"),"NE150")</f>
        <v>NE150</v>
      </c>
      <c r="H17" s="2" t="str">
        <f>IFERROR(__xludf.DUMMYFUNCTION("TEXTJOIN("""", FALSE, ""NUCENG"", TO_TEXT(C17))"),"NUCENG150")</f>
        <v>NUCENG150</v>
      </c>
      <c r="I17" s="2" t="str">
        <f>IFERROR(__xludf.DUMMYFUNCTION("TEXTJOIN("""", FALSE, ""NE "", TO_TEXT(C17))"),"NE 150")</f>
        <v>NE 150</v>
      </c>
      <c r="J17" s="2" t="str">
        <f>IFERROR(__xludf.DUMMYFUNCTION("TEXTJOIN("""", FALSE, ""NUCENG "", TO_TEXT(C17))"),"NUCENG 150")</f>
        <v>NUCENG 150</v>
      </c>
      <c r="K17" s="2" t="str">
        <f>IFERROR(__xludf.DUMMYFUNCTION("TEXTJOIN("""", FALSE, ""NE"", TO_TEXT(E17))"),"NE215M")</f>
        <v>NE215M</v>
      </c>
      <c r="L17" s="2" t="str">
        <f>IFERROR(__xludf.DUMMYFUNCTION("TEXTJOIN("""", FALSE, ""NUCENG"", TO_TEXT(E17))"),"NUCENG215M")</f>
        <v>NUCENG215M</v>
      </c>
      <c r="M17" s="2" t="str">
        <f>IFERROR(__xludf.DUMMYFUNCTION("TEXTJOIN("""", FALSE, ""NE "", TO_TEXT(E17))"),"NE 215M")</f>
        <v>NE 215M</v>
      </c>
      <c r="N17" s="2" t="str">
        <f>IFERROR(__xludf.DUMMYFUNCTION("TEXTJOIN("""", FALSE, ""NUCENG "", TO_TEXT(E17))"),"NUCENG 215M")</f>
        <v>NUCENG 215M</v>
      </c>
      <c r="O17" s="2" t="s">
        <v>89</v>
      </c>
      <c r="P17" s="2" t="s">
        <v>90</v>
      </c>
      <c r="Q17" s="2" t="s">
        <v>91</v>
      </c>
    </row>
    <row r="18">
      <c r="A18" s="1" t="s">
        <v>0</v>
      </c>
      <c r="B18" s="1" t="s">
        <v>92</v>
      </c>
      <c r="C18" s="5">
        <v>162.0</v>
      </c>
      <c r="D18" s="3" t="str">
        <f>IFERROR(__xludf.DUMMYFUNCTION("TEXTJOIN("""", FALSE, ""nuc_eng_"", TO_TEXT(C18))"),"nuc_eng_162")</f>
        <v>nuc_eng_162</v>
      </c>
      <c r="G18" s="2" t="str">
        <f>IFERROR(__xludf.DUMMYFUNCTION("TEXTJOIN("""", FALSE, ""NE"", TO_TEXT(C18))"),"NE162")</f>
        <v>NE162</v>
      </c>
      <c r="H18" s="2" t="str">
        <f>IFERROR(__xludf.DUMMYFUNCTION("TEXTJOIN("""", FALSE, ""NUCENG"", TO_TEXT(C18))"),"NUCENG162")</f>
        <v>NUCENG162</v>
      </c>
      <c r="I18" s="2" t="str">
        <f>IFERROR(__xludf.DUMMYFUNCTION("TEXTJOIN("""", FALSE, ""NE "", TO_TEXT(C18))"),"NE 162")</f>
        <v>NE 162</v>
      </c>
      <c r="J18" s="2" t="str">
        <f>IFERROR(__xludf.DUMMYFUNCTION("TEXTJOIN("""", FALSE, ""NUCENG "", TO_TEXT(C18))"),"NUCENG 162")</f>
        <v>NUCENG 162</v>
      </c>
      <c r="O18" s="2" t="s">
        <v>93</v>
      </c>
      <c r="P18" s="2" t="s">
        <v>94</v>
      </c>
      <c r="Q18" s="2" t="s">
        <v>95</v>
      </c>
      <c r="R18" s="2" t="s">
        <v>96</v>
      </c>
      <c r="S18" s="2" t="s">
        <v>97</v>
      </c>
      <c r="T18" s="2" t="s">
        <v>98</v>
      </c>
    </row>
    <row r="19">
      <c r="A19" s="1" t="s">
        <v>0</v>
      </c>
      <c r="B19" s="1" t="s">
        <v>99</v>
      </c>
      <c r="C19" s="1" t="s">
        <v>100</v>
      </c>
      <c r="D19" s="3" t="str">
        <f>IFERROR(__xludf.DUMMYFUNCTION("TEXTJOIN("""", FALSE, ""nuc_eng_"", TO_TEXT(C19))"),"nuc_eng_170a")</f>
        <v>nuc_eng_170a</v>
      </c>
      <c r="G19" s="2" t="str">
        <f>IFERROR(__xludf.DUMMYFUNCTION("TEXTJOIN("""", FALSE, ""NE"", TO_TEXT(C19))"),"NE170a")</f>
        <v>NE170a</v>
      </c>
      <c r="H19" s="2" t="str">
        <f>IFERROR(__xludf.DUMMYFUNCTION("TEXTJOIN("""", FALSE, ""NUCENG"", TO_TEXT(C19))"),"NUCENG170a")</f>
        <v>NUCENG170a</v>
      </c>
      <c r="I19" s="2" t="str">
        <f>IFERROR(__xludf.DUMMYFUNCTION("TEXTJOIN("""", FALSE, ""NE "", TO_TEXT(C19))"),"NE 170a")</f>
        <v>NE 170a</v>
      </c>
      <c r="J19" s="2" t="str">
        <f>IFERROR(__xludf.DUMMYFUNCTION("TEXTJOIN("""", FALSE, ""NUCENG "", TO_TEXT(C19))"),"NUCENG 170a")</f>
        <v>NUCENG 170a</v>
      </c>
      <c r="O19" s="2" t="s">
        <v>101</v>
      </c>
      <c r="P19" s="2" t="s">
        <v>102</v>
      </c>
      <c r="Q19" s="2" t="s">
        <v>103</v>
      </c>
    </row>
    <row r="20">
      <c r="A20" s="1" t="s">
        <v>0</v>
      </c>
      <c r="B20" s="1" t="s">
        <v>104</v>
      </c>
      <c r="C20" s="5">
        <v>201.0</v>
      </c>
      <c r="D20" s="3" t="str">
        <f>IFERROR(__xludf.DUMMYFUNCTION("TEXTJOIN("""", FALSE, ""nuc_eng_"", TO_TEXT(C20))"),"nuc_eng_201")</f>
        <v>nuc_eng_201</v>
      </c>
      <c r="G20" s="2" t="str">
        <f>IFERROR(__xludf.DUMMYFUNCTION("TEXTJOIN("""", FALSE, ""NE"", TO_TEXT(C20))"),"NE201")</f>
        <v>NE201</v>
      </c>
      <c r="H20" s="2" t="str">
        <f>IFERROR(__xludf.DUMMYFUNCTION("TEXTJOIN("""", FALSE, ""NUCENG"", TO_TEXT(C20))"),"NUCENG201")</f>
        <v>NUCENG201</v>
      </c>
      <c r="I20" s="2" t="str">
        <f>IFERROR(__xludf.DUMMYFUNCTION("TEXTJOIN("""", FALSE, ""NE "", TO_TEXT(C20))"),"NE 201")</f>
        <v>NE 201</v>
      </c>
      <c r="J20" s="2" t="str">
        <f>IFERROR(__xludf.DUMMYFUNCTION("TEXTJOIN("""", FALSE, ""NUCENG "", TO_TEXT(C20))"),"NUCENG 201")</f>
        <v>NUCENG 201</v>
      </c>
      <c r="O20" s="2" t="s">
        <v>105</v>
      </c>
      <c r="P20" s="2" t="s">
        <v>106</v>
      </c>
      <c r="Q20" s="2" t="s">
        <v>107</v>
      </c>
      <c r="R20" s="2" t="s">
        <v>108</v>
      </c>
      <c r="S20" s="2" t="s">
        <v>109</v>
      </c>
      <c r="T20" s="2" t="s">
        <v>110</v>
      </c>
    </row>
    <row r="21">
      <c r="A21" s="1" t="s">
        <v>0</v>
      </c>
      <c r="B21" s="1" t="s">
        <v>111</v>
      </c>
      <c r="C21" s="5">
        <v>262.0</v>
      </c>
      <c r="D21" s="3" t="str">
        <f>IFERROR(__xludf.DUMMYFUNCTION("TEXTJOIN("""", FALSE, ""nuc_eng_"", TO_TEXT(C21))"),"nuc_eng_262")</f>
        <v>nuc_eng_262</v>
      </c>
      <c r="G21" s="2" t="str">
        <f>IFERROR(__xludf.DUMMYFUNCTION("TEXTJOIN("""", FALSE, ""NE"", TO_TEXT(C21))"),"NE262")</f>
        <v>NE262</v>
      </c>
      <c r="H21" s="2" t="str">
        <f>IFERROR(__xludf.DUMMYFUNCTION("TEXTJOIN("""", FALSE, ""NUCENG"", TO_TEXT(C21))"),"NUCENG262")</f>
        <v>NUCENG262</v>
      </c>
      <c r="I21" s="2" t="str">
        <f>IFERROR(__xludf.DUMMYFUNCTION("TEXTJOIN("""", FALSE, ""NE "", TO_TEXT(C21))"),"NE 262")</f>
        <v>NE 262</v>
      </c>
      <c r="J21" s="2" t="str">
        <f>IFERROR(__xludf.DUMMYFUNCTION("TEXTJOIN("""", FALSE, ""NUCENG "", TO_TEXT(C21))"),"NUCENG 262")</f>
        <v>NUCENG 262</v>
      </c>
      <c r="O21" s="2" t="s">
        <v>112</v>
      </c>
      <c r="P21" s="2" t="s">
        <v>113</v>
      </c>
      <c r="Q21" s="2" t="s">
        <v>114</v>
      </c>
      <c r="R21" s="2" t="s">
        <v>115</v>
      </c>
    </row>
    <row r="22">
      <c r="A22" s="1" t="s">
        <v>0</v>
      </c>
      <c r="B22" s="1" t="s">
        <v>116</v>
      </c>
      <c r="C22" s="5">
        <v>281.0</v>
      </c>
      <c r="D22" s="3" t="str">
        <f>IFERROR(__xludf.DUMMYFUNCTION("TEXTJOIN("""", FALSE, ""nuc_eng_"", TO_TEXT(C22))"),"nuc_eng_281")</f>
        <v>nuc_eng_281</v>
      </c>
      <c r="G22" s="2" t="str">
        <f>IFERROR(__xludf.DUMMYFUNCTION("TEXTJOIN("""", FALSE, ""NE"", TO_TEXT(C22))"),"NE281")</f>
        <v>NE281</v>
      </c>
      <c r="H22" s="2" t="str">
        <f>IFERROR(__xludf.DUMMYFUNCTION("TEXTJOIN("""", FALSE, ""NUCENG"", TO_TEXT(C22))"),"NUCENG281")</f>
        <v>NUCENG281</v>
      </c>
      <c r="I22" s="2" t="str">
        <f>IFERROR(__xludf.DUMMYFUNCTION("TEXTJOIN("""", FALSE, ""NE "", TO_TEXT(C22))"),"NE 281")</f>
        <v>NE 281</v>
      </c>
      <c r="J22" s="2" t="str">
        <f>IFERROR(__xludf.DUMMYFUNCTION("TEXTJOIN("""", FALSE, ""NUCENG "", TO_TEXT(C22))"),"NUCENG 281")</f>
        <v>NUCENG 281</v>
      </c>
      <c r="O22" s="2" t="s">
        <v>117</v>
      </c>
      <c r="P22" s="2" t="s">
        <v>118</v>
      </c>
      <c r="Q22" s="2" t="s">
        <v>119</v>
      </c>
    </row>
    <row r="23">
      <c r="A23" s="1" t="s">
        <v>0</v>
      </c>
      <c r="B23" s="1" t="s">
        <v>120</v>
      </c>
      <c r="C23" s="1" t="s">
        <v>121</v>
      </c>
      <c r="D23" s="3" t="str">
        <f>IFERROR(__xludf.DUMMYFUNCTION("TEXTJOIN("""", FALSE, ""nuc_eng_"", TO_TEXT(C23))"),"nuc_eng_c282")</f>
        <v>nuc_eng_c282</v>
      </c>
      <c r="G23" s="2" t="str">
        <f>IFERROR(__xludf.DUMMYFUNCTION("TEXTJOIN("""", FALSE, ""NE"", TO_TEXT(C23))"),"NEc282")</f>
        <v>NEc282</v>
      </c>
      <c r="H23" s="2" t="str">
        <f>IFERROR(__xludf.DUMMYFUNCTION("TEXTJOIN("""", FALSE, ""NUCENG"", TO_TEXT(C23))"),"NUCENGc282")</f>
        <v>NUCENGc282</v>
      </c>
      <c r="I23" s="2" t="str">
        <f>IFERROR(__xludf.DUMMYFUNCTION("TEXTJOIN("""", FALSE, ""NE "", TO_TEXT(C23))"),"NE c282")</f>
        <v>NE c282</v>
      </c>
      <c r="J23" s="2" t="str">
        <f>IFERROR(__xludf.DUMMYFUNCTION("TEXTJOIN("""", FALSE, ""NUCENG "", TO_TEXT(C23))"),"NUCENG c282")</f>
        <v>NUCENG c282</v>
      </c>
      <c r="O23" s="2" t="s">
        <v>122</v>
      </c>
      <c r="P23" s="2" t="s">
        <v>123</v>
      </c>
      <c r="Q23" s="2" t="s">
        <v>124</v>
      </c>
      <c r="R23" s="2" t="s">
        <v>125</v>
      </c>
      <c r="S23" s="2" t="s">
        <v>126</v>
      </c>
      <c r="T23" s="2" t="s">
        <v>127</v>
      </c>
    </row>
    <row r="24">
      <c r="A24" s="1" t="s">
        <v>0</v>
      </c>
      <c r="B24" s="1" t="s">
        <v>128</v>
      </c>
      <c r="C24" s="1" t="s">
        <v>129</v>
      </c>
      <c r="D24" s="3" t="str">
        <f>IFERROR(__xludf.DUMMYFUNCTION("TEXTJOIN("""", FALSE, ""nuc_eng_"", TO_TEXT(C24))"),"nuc_eng_c285")</f>
        <v>nuc_eng_c285</v>
      </c>
      <c r="G24" s="2" t="str">
        <f>IFERROR(__xludf.DUMMYFUNCTION("TEXTJOIN("""", FALSE, ""NE"", TO_TEXT(C24))"),"NEc285")</f>
        <v>NEc285</v>
      </c>
      <c r="H24" s="2" t="str">
        <f>IFERROR(__xludf.DUMMYFUNCTION("TEXTJOIN("""", FALSE, ""NUCENG"", TO_TEXT(C24))"),"NUCENGc285")</f>
        <v>NUCENGc285</v>
      </c>
      <c r="I24" s="2" t="str">
        <f>IFERROR(__xludf.DUMMYFUNCTION("TEXTJOIN("""", FALSE, ""NE "", TO_TEXT(C24))"),"NE c285")</f>
        <v>NE c285</v>
      </c>
      <c r="J24" s="2" t="str">
        <f>IFERROR(__xludf.DUMMYFUNCTION("TEXTJOIN("""", FALSE, ""NUCENG "", TO_TEXT(C24))"),"NUCENG c285")</f>
        <v>NUCENG c285</v>
      </c>
      <c r="O24" s="2" t="s">
        <v>130</v>
      </c>
      <c r="P24" s="2" t="s">
        <v>131</v>
      </c>
      <c r="Q24" s="2" t="s">
        <v>132</v>
      </c>
      <c r="R24" s="2" t="s">
        <v>133</v>
      </c>
      <c r="S24" s="2" t="s">
        <v>134</v>
      </c>
    </row>
    <row r="25">
      <c r="A25" s="6" t="s">
        <v>135</v>
      </c>
      <c r="B25" s="7" t="s">
        <v>25</v>
      </c>
      <c r="C25" s="7" t="s">
        <v>136</v>
      </c>
      <c r="D25" s="7" t="s">
        <v>28</v>
      </c>
      <c r="E25" s="8" t="s">
        <v>137</v>
      </c>
      <c r="F25" s="7"/>
      <c r="G25" s="7"/>
      <c r="H25" s="9"/>
      <c r="I25" s="9"/>
      <c r="J25" s="9"/>
      <c r="K25" s="9"/>
      <c r="L25" s="9"/>
      <c r="M25" s="9"/>
      <c r="N25" s="9"/>
      <c r="O25" s="9"/>
      <c r="P25" s="9"/>
      <c r="Q25" s="9"/>
      <c r="R25" s="9"/>
      <c r="S25" s="9"/>
      <c r="T25" s="9"/>
      <c r="U25" s="9"/>
      <c r="V25" s="9"/>
      <c r="W25" s="9"/>
      <c r="X25" s="9"/>
      <c r="Y25" s="9"/>
      <c r="Z25" s="9"/>
    </row>
    <row r="26">
      <c r="A26" s="7" t="s">
        <v>135</v>
      </c>
      <c r="B26" s="7" t="s">
        <v>138</v>
      </c>
      <c r="C26" s="7" t="s">
        <v>139</v>
      </c>
      <c r="D26" s="7" t="s">
        <v>140</v>
      </c>
      <c r="E26" s="7"/>
      <c r="F26" s="7"/>
      <c r="G26" s="7"/>
      <c r="H26" s="9"/>
      <c r="I26" s="9"/>
      <c r="J26" s="9"/>
      <c r="K26" s="9"/>
      <c r="L26" s="9"/>
      <c r="M26" s="9"/>
      <c r="N26" s="9"/>
      <c r="O26" s="9"/>
      <c r="P26" s="9"/>
      <c r="Q26" s="9"/>
      <c r="R26" s="9"/>
      <c r="S26" s="9"/>
      <c r="T26" s="9"/>
      <c r="U26" s="9"/>
      <c r="V26" s="9"/>
      <c r="W26" s="9"/>
      <c r="X26" s="9"/>
      <c r="Y26" s="9"/>
      <c r="Z26" s="9"/>
    </row>
    <row r="27">
      <c r="A27" s="7" t="s">
        <v>135</v>
      </c>
      <c r="B27" s="7" t="s">
        <v>141</v>
      </c>
      <c r="C27" s="7" t="s">
        <v>142</v>
      </c>
      <c r="D27" s="7" t="s">
        <v>143</v>
      </c>
      <c r="E27" s="7" t="s">
        <v>144</v>
      </c>
      <c r="F27" s="7" t="s">
        <v>145</v>
      </c>
      <c r="G27" s="7"/>
      <c r="H27" s="9"/>
      <c r="I27" s="9"/>
      <c r="J27" s="9"/>
      <c r="K27" s="9"/>
      <c r="L27" s="9"/>
      <c r="M27" s="9"/>
      <c r="N27" s="9"/>
      <c r="O27" s="9"/>
      <c r="P27" s="9"/>
      <c r="Q27" s="9"/>
      <c r="R27" s="9"/>
      <c r="S27" s="9"/>
      <c r="T27" s="9"/>
      <c r="U27" s="9"/>
      <c r="V27" s="9"/>
      <c r="W27" s="9"/>
      <c r="X27" s="9"/>
      <c r="Y27" s="9"/>
      <c r="Z27" s="9"/>
    </row>
    <row r="28">
      <c r="A28" s="10" t="s">
        <v>135</v>
      </c>
      <c r="B28" s="10" t="s">
        <v>146</v>
      </c>
      <c r="C28" s="10" t="s">
        <v>147</v>
      </c>
      <c r="D28" s="10" t="s">
        <v>112</v>
      </c>
      <c r="E28" s="10" t="s">
        <v>114</v>
      </c>
      <c r="F28" s="9"/>
      <c r="G28" s="9"/>
      <c r="H28" s="9"/>
      <c r="I28" s="9"/>
      <c r="J28" s="9"/>
      <c r="K28" s="9"/>
      <c r="L28" s="9"/>
      <c r="M28" s="9"/>
      <c r="N28" s="9"/>
      <c r="O28" s="9"/>
      <c r="P28" s="9"/>
      <c r="Q28" s="9"/>
      <c r="R28" s="9"/>
      <c r="S28" s="9"/>
      <c r="T28" s="9"/>
      <c r="U28" s="9"/>
      <c r="V28" s="9"/>
      <c r="W28" s="9"/>
      <c r="X28" s="9"/>
      <c r="Y28" s="9"/>
      <c r="Z28" s="9"/>
    </row>
    <row r="29">
      <c r="A29" s="11" t="s">
        <v>148</v>
      </c>
      <c r="B29" s="11" t="s">
        <v>149</v>
      </c>
      <c r="C29" s="11" t="s">
        <v>150</v>
      </c>
      <c r="D29" s="11" t="s">
        <v>151</v>
      </c>
      <c r="E29" s="12" t="s">
        <v>149</v>
      </c>
      <c r="F29" s="11"/>
    </row>
    <row r="30">
      <c r="A30" s="11" t="s">
        <v>148</v>
      </c>
      <c r="B30" s="11" t="s">
        <v>152</v>
      </c>
      <c r="C30" s="11" t="s">
        <v>153</v>
      </c>
      <c r="D30" s="11" t="s">
        <v>154</v>
      </c>
      <c r="E30" s="11"/>
      <c r="F30" s="11"/>
    </row>
    <row r="31">
      <c r="A31" s="11" t="s">
        <v>148</v>
      </c>
      <c r="B31" s="11" t="s">
        <v>155</v>
      </c>
      <c r="C31" s="11" t="s">
        <v>156</v>
      </c>
      <c r="D31" s="11" t="s">
        <v>157</v>
      </c>
      <c r="E31" s="11"/>
      <c r="F31" s="11"/>
    </row>
    <row r="32">
      <c r="A32" s="11" t="s">
        <v>148</v>
      </c>
      <c r="B32" s="11" t="s">
        <v>158</v>
      </c>
      <c r="C32" s="11" t="s">
        <v>159</v>
      </c>
      <c r="D32" s="11" t="s">
        <v>160</v>
      </c>
      <c r="E32" s="11" t="s">
        <v>161</v>
      </c>
      <c r="F32" s="11"/>
    </row>
    <row r="33">
      <c r="A33" s="11" t="s">
        <v>148</v>
      </c>
      <c r="B33" s="11" t="s">
        <v>162</v>
      </c>
      <c r="C33" s="11" t="s">
        <v>163</v>
      </c>
      <c r="D33" s="11" t="s">
        <v>164</v>
      </c>
      <c r="E33" s="11" t="s">
        <v>165</v>
      </c>
      <c r="F33" s="11"/>
    </row>
    <row r="34">
      <c r="A34" s="11" t="s">
        <v>148</v>
      </c>
      <c r="B34" s="11" t="s">
        <v>166</v>
      </c>
      <c r="C34" s="11" t="s">
        <v>167</v>
      </c>
      <c r="D34" s="11" t="s">
        <v>168</v>
      </c>
      <c r="E34" s="11"/>
      <c r="F34" s="11"/>
    </row>
    <row r="35">
      <c r="A35" s="11" t="s">
        <v>148</v>
      </c>
      <c r="B35" s="11" t="s">
        <v>169</v>
      </c>
      <c r="C35" s="11" t="s">
        <v>170</v>
      </c>
      <c r="D35" s="11" t="s">
        <v>171</v>
      </c>
      <c r="E35" s="11"/>
      <c r="F35" s="11"/>
    </row>
    <row r="36">
      <c r="A36" s="11" t="s">
        <v>148</v>
      </c>
      <c r="B36" s="11" t="s">
        <v>172</v>
      </c>
      <c r="C36" s="11" t="s">
        <v>173</v>
      </c>
      <c r="D36" s="11" t="s">
        <v>174</v>
      </c>
      <c r="E36" s="11" t="s">
        <v>175</v>
      </c>
      <c r="F36" s="11"/>
    </row>
    <row r="37">
      <c r="A37" s="11" t="s">
        <v>148</v>
      </c>
      <c r="B37" s="11" t="s">
        <v>176</v>
      </c>
      <c r="C37" s="11" t="s">
        <v>177</v>
      </c>
      <c r="D37" s="11"/>
      <c r="E37" s="11"/>
      <c r="F37" s="11"/>
    </row>
    <row r="38">
      <c r="A38" s="11" t="s">
        <v>148</v>
      </c>
      <c r="B38" s="11" t="s">
        <v>178</v>
      </c>
      <c r="C38" s="11" t="s">
        <v>179</v>
      </c>
      <c r="D38" s="11" t="s">
        <v>180</v>
      </c>
      <c r="E38" s="11" t="s">
        <v>181</v>
      </c>
      <c r="F38" s="11"/>
    </row>
    <row r="39">
      <c r="A39" s="11" t="s">
        <v>148</v>
      </c>
      <c r="B39" s="11" t="s">
        <v>182</v>
      </c>
      <c r="C39" s="11" t="s">
        <v>183</v>
      </c>
      <c r="D39" s="11" t="s">
        <v>184</v>
      </c>
      <c r="E39" s="11"/>
      <c r="F39" s="11"/>
    </row>
    <row r="40">
      <c r="A40" s="11" t="s">
        <v>148</v>
      </c>
      <c r="B40" s="11" t="s">
        <v>185</v>
      </c>
      <c r="C40" s="11" t="s">
        <v>186</v>
      </c>
      <c r="D40" s="11" t="s">
        <v>187</v>
      </c>
      <c r="E40" s="11"/>
      <c r="F40" s="11"/>
    </row>
    <row r="41">
      <c r="A41" s="11" t="s">
        <v>148</v>
      </c>
      <c r="B41" s="11" t="s">
        <v>188</v>
      </c>
      <c r="C41" s="11" t="s">
        <v>189</v>
      </c>
      <c r="D41" s="11" t="s">
        <v>190</v>
      </c>
      <c r="E41" s="11"/>
      <c r="F41" s="11"/>
    </row>
    <row r="42">
      <c r="A42" s="11" t="s">
        <v>148</v>
      </c>
      <c r="B42" s="11" t="s">
        <v>191</v>
      </c>
      <c r="C42" s="11" t="s">
        <v>192</v>
      </c>
      <c r="D42" s="11" t="s">
        <v>193</v>
      </c>
      <c r="E42" s="11" t="s">
        <v>194</v>
      </c>
      <c r="F42" s="11" t="s">
        <v>195</v>
      </c>
    </row>
    <row r="43">
      <c r="A43" s="7" t="s">
        <v>196</v>
      </c>
      <c r="B43" s="7" t="s">
        <v>197</v>
      </c>
      <c r="C43" s="7" t="s">
        <v>198</v>
      </c>
      <c r="D43" s="7" t="s">
        <v>199</v>
      </c>
      <c r="E43" s="8" t="s">
        <v>200</v>
      </c>
      <c r="F43" s="7"/>
      <c r="G43" s="7"/>
      <c r="H43" s="7"/>
      <c r="I43" s="9"/>
      <c r="J43" s="9"/>
      <c r="K43" s="9"/>
      <c r="L43" s="9"/>
      <c r="M43" s="9"/>
      <c r="N43" s="9"/>
      <c r="O43" s="9"/>
      <c r="P43" s="9"/>
      <c r="Q43" s="9"/>
      <c r="R43" s="9"/>
      <c r="S43" s="9"/>
      <c r="T43" s="9"/>
      <c r="U43" s="9"/>
      <c r="V43" s="9"/>
      <c r="W43" s="9"/>
      <c r="X43" s="9"/>
      <c r="Y43" s="9"/>
      <c r="Z43" s="9"/>
    </row>
    <row r="44">
      <c r="A44" s="7" t="s">
        <v>196</v>
      </c>
      <c r="B44" s="7" t="s">
        <v>201</v>
      </c>
      <c r="C44" s="8" t="s">
        <v>202</v>
      </c>
      <c r="D44" s="7"/>
      <c r="E44" s="7"/>
      <c r="F44" s="7"/>
      <c r="G44" s="7"/>
      <c r="H44" s="7"/>
      <c r="I44" s="9"/>
      <c r="J44" s="9"/>
      <c r="K44" s="9"/>
      <c r="L44" s="9"/>
      <c r="M44" s="9"/>
      <c r="N44" s="9"/>
      <c r="O44" s="9"/>
      <c r="P44" s="9"/>
      <c r="Q44" s="9"/>
      <c r="R44" s="9"/>
      <c r="S44" s="9"/>
      <c r="T44" s="9"/>
      <c r="U44" s="9"/>
      <c r="V44" s="9"/>
      <c r="W44" s="9"/>
      <c r="X44" s="9"/>
      <c r="Y44" s="9"/>
      <c r="Z44" s="9"/>
    </row>
    <row r="45">
      <c r="A45" s="7" t="s">
        <v>196</v>
      </c>
      <c r="B45" s="7" t="s">
        <v>203</v>
      </c>
      <c r="C45" s="7" t="s">
        <v>204</v>
      </c>
      <c r="D45" s="8" t="s">
        <v>205</v>
      </c>
      <c r="E45" s="7"/>
      <c r="F45" s="7"/>
      <c r="G45" s="7"/>
      <c r="H45" s="7"/>
      <c r="I45" s="9"/>
      <c r="J45" s="9"/>
      <c r="K45" s="9"/>
      <c r="L45" s="9"/>
      <c r="M45" s="9"/>
      <c r="N45" s="9"/>
      <c r="O45" s="9"/>
      <c r="P45" s="9"/>
      <c r="Q45" s="9"/>
      <c r="R45" s="9"/>
      <c r="S45" s="9"/>
      <c r="T45" s="9"/>
      <c r="U45" s="9"/>
      <c r="V45" s="9"/>
      <c r="W45" s="9"/>
      <c r="X45" s="9"/>
      <c r="Y45" s="9"/>
      <c r="Z45" s="9"/>
    </row>
    <row r="46">
      <c r="A46" s="7" t="s">
        <v>196</v>
      </c>
      <c r="B46" s="7" t="s">
        <v>206</v>
      </c>
      <c r="C46" s="7" t="s">
        <v>207</v>
      </c>
      <c r="D46" s="7" t="s">
        <v>208</v>
      </c>
      <c r="E46" s="7" t="s">
        <v>209</v>
      </c>
      <c r="F46" s="8" t="s">
        <v>210</v>
      </c>
      <c r="G46" s="7"/>
      <c r="H46" s="7"/>
      <c r="I46" s="9"/>
      <c r="J46" s="9"/>
      <c r="K46" s="9"/>
      <c r="L46" s="9"/>
      <c r="M46" s="9"/>
      <c r="N46" s="9"/>
      <c r="O46" s="9"/>
      <c r="P46" s="9"/>
      <c r="Q46" s="9"/>
      <c r="R46" s="9"/>
      <c r="S46" s="9"/>
      <c r="T46" s="9"/>
      <c r="U46" s="9"/>
      <c r="V46" s="9"/>
      <c r="W46" s="9"/>
      <c r="X46" s="9"/>
      <c r="Y46" s="9"/>
      <c r="Z46" s="9"/>
    </row>
    <row r="47">
      <c r="A47" s="7" t="s">
        <v>196</v>
      </c>
      <c r="B47" s="7" t="s">
        <v>211</v>
      </c>
      <c r="C47" s="7" t="s">
        <v>212</v>
      </c>
      <c r="D47" s="8" t="s">
        <v>213</v>
      </c>
      <c r="E47" s="7"/>
      <c r="F47" s="7"/>
      <c r="G47" s="7"/>
      <c r="H47" s="7"/>
      <c r="I47" s="9"/>
      <c r="J47" s="9"/>
      <c r="K47" s="9"/>
      <c r="L47" s="9"/>
      <c r="M47" s="9"/>
      <c r="N47" s="9"/>
      <c r="O47" s="9"/>
      <c r="P47" s="9"/>
      <c r="Q47" s="9"/>
      <c r="R47" s="9"/>
      <c r="S47" s="9"/>
      <c r="T47" s="9"/>
      <c r="U47" s="9"/>
      <c r="V47" s="9"/>
      <c r="W47" s="9"/>
      <c r="X47" s="9"/>
      <c r="Y47" s="9"/>
      <c r="Z47" s="9"/>
    </row>
    <row r="48">
      <c r="A48" s="7" t="s">
        <v>196</v>
      </c>
      <c r="B48" s="7" t="s">
        <v>214</v>
      </c>
      <c r="C48" s="7" t="s">
        <v>215</v>
      </c>
      <c r="D48" s="8" t="s">
        <v>216</v>
      </c>
      <c r="E48" s="7"/>
      <c r="F48" s="7"/>
      <c r="G48" s="7"/>
      <c r="H48" s="7"/>
      <c r="I48" s="9"/>
      <c r="J48" s="9"/>
      <c r="K48" s="9"/>
      <c r="L48" s="9"/>
      <c r="M48" s="9"/>
      <c r="N48" s="9"/>
      <c r="O48" s="9"/>
      <c r="P48" s="9"/>
      <c r="Q48" s="9"/>
      <c r="R48" s="9"/>
      <c r="S48" s="9"/>
      <c r="T48" s="9"/>
      <c r="U48" s="9"/>
      <c r="V48" s="9"/>
      <c r="W48" s="9"/>
      <c r="X48" s="9"/>
      <c r="Y48" s="9"/>
      <c r="Z48" s="9"/>
    </row>
    <row r="49">
      <c r="A49" s="7" t="s">
        <v>196</v>
      </c>
      <c r="B49" s="7" t="s">
        <v>217</v>
      </c>
      <c r="C49" s="7" t="s">
        <v>218</v>
      </c>
      <c r="D49" s="7" t="s">
        <v>219</v>
      </c>
      <c r="E49" s="8" t="s">
        <v>220</v>
      </c>
      <c r="F49" s="7"/>
      <c r="G49" s="7"/>
      <c r="H49" s="7"/>
      <c r="I49" s="9"/>
      <c r="J49" s="9"/>
      <c r="K49" s="9"/>
      <c r="L49" s="9"/>
      <c r="M49" s="9"/>
      <c r="N49" s="9"/>
      <c r="O49" s="9"/>
      <c r="P49" s="9"/>
      <c r="Q49" s="9"/>
      <c r="R49" s="9"/>
      <c r="S49" s="9"/>
      <c r="T49" s="9"/>
      <c r="U49" s="9"/>
      <c r="V49" s="9"/>
      <c r="W49" s="9"/>
      <c r="X49" s="9"/>
      <c r="Y49" s="9"/>
      <c r="Z49" s="9"/>
    </row>
    <row r="50">
      <c r="A50" s="7" t="s">
        <v>196</v>
      </c>
      <c r="B50" s="7" t="s">
        <v>221</v>
      </c>
      <c r="C50" s="7" t="s">
        <v>222</v>
      </c>
      <c r="D50" s="8" t="s">
        <v>223</v>
      </c>
      <c r="E50" s="7"/>
      <c r="F50" s="7"/>
      <c r="G50" s="7"/>
      <c r="H50" s="7"/>
      <c r="I50" s="9"/>
      <c r="J50" s="9"/>
      <c r="K50" s="9"/>
      <c r="L50" s="9"/>
      <c r="M50" s="9"/>
      <c r="N50" s="9"/>
      <c r="O50" s="9"/>
      <c r="P50" s="9"/>
      <c r="Q50" s="9"/>
      <c r="R50" s="9"/>
      <c r="S50" s="9"/>
      <c r="T50" s="9"/>
      <c r="U50" s="9"/>
      <c r="V50" s="9"/>
      <c r="W50" s="9"/>
      <c r="X50" s="9"/>
      <c r="Y50" s="9"/>
      <c r="Z50" s="9"/>
    </row>
    <row r="51">
      <c r="A51" s="7" t="s">
        <v>196</v>
      </c>
      <c r="B51" s="7" t="s">
        <v>224</v>
      </c>
      <c r="C51" s="7" t="s">
        <v>225</v>
      </c>
      <c r="D51" s="7"/>
      <c r="E51" s="7"/>
      <c r="F51" s="7"/>
      <c r="G51" s="7"/>
      <c r="H51" s="7"/>
      <c r="I51" s="9"/>
      <c r="J51" s="9"/>
      <c r="K51" s="9"/>
      <c r="L51" s="9"/>
      <c r="M51" s="9"/>
      <c r="N51" s="9"/>
      <c r="O51" s="9"/>
      <c r="P51" s="9"/>
      <c r="Q51" s="9"/>
      <c r="R51" s="9"/>
      <c r="S51" s="9"/>
      <c r="T51" s="9"/>
      <c r="U51" s="9"/>
      <c r="V51" s="9"/>
      <c r="W51" s="9"/>
      <c r="X51" s="9"/>
      <c r="Y51" s="9"/>
      <c r="Z51" s="9"/>
    </row>
    <row r="52">
      <c r="A52" s="7" t="s">
        <v>196</v>
      </c>
      <c r="B52" s="7" t="s">
        <v>226</v>
      </c>
      <c r="C52" s="7"/>
      <c r="D52" s="7"/>
      <c r="E52" s="7"/>
      <c r="F52" s="7"/>
      <c r="G52" s="7"/>
      <c r="H52" s="7"/>
      <c r="I52" s="9"/>
      <c r="J52" s="9"/>
      <c r="K52" s="9"/>
      <c r="L52" s="9"/>
      <c r="M52" s="9"/>
      <c r="N52" s="9"/>
      <c r="O52" s="9"/>
      <c r="P52" s="9"/>
      <c r="Q52" s="9"/>
      <c r="R52" s="9"/>
      <c r="S52" s="9"/>
      <c r="T52" s="9"/>
      <c r="U52" s="9"/>
      <c r="V52" s="9"/>
      <c r="W52" s="9"/>
      <c r="X52" s="9"/>
      <c r="Y52" s="9"/>
      <c r="Z52" s="9"/>
    </row>
    <row r="53">
      <c r="A53" s="7" t="s">
        <v>196</v>
      </c>
      <c r="B53" s="7" t="s">
        <v>227</v>
      </c>
      <c r="C53" s="7"/>
      <c r="D53" s="7"/>
      <c r="E53" s="7"/>
      <c r="F53" s="7"/>
      <c r="G53" s="7"/>
      <c r="H53" s="7"/>
      <c r="I53" s="9"/>
      <c r="J53" s="9"/>
      <c r="K53" s="9"/>
      <c r="L53" s="9"/>
      <c r="M53" s="9"/>
      <c r="N53" s="9"/>
      <c r="O53" s="9"/>
      <c r="P53" s="9"/>
      <c r="Q53" s="9"/>
      <c r="R53" s="9"/>
      <c r="S53" s="9"/>
      <c r="T53" s="9"/>
      <c r="U53" s="9"/>
      <c r="V53" s="9"/>
      <c r="W53" s="9"/>
      <c r="X53" s="9"/>
      <c r="Y53" s="9"/>
      <c r="Z53" s="9"/>
    </row>
    <row r="54">
      <c r="A54" s="7" t="s">
        <v>196</v>
      </c>
      <c r="B54" s="7" t="s">
        <v>228</v>
      </c>
      <c r="C54" s="7"/>
      <c r="D54" s="7"/>
      <c r="E54" s="7"/>
      <c r="F54" s="7"/>
      <c r="G54" s="7"/>
      <c r="H54" s="7"/>
      <c r="I54" s="9"/>
      <c r="J54" s="9"/>
      <c r="K54" s="9"/>
      <c r="L54" s="9"/>
      <c r="M54" s="9"/>
      <c r="N54" s="9"/>
      <c r="O54" s="9"/>
      <c r="P54" s="9"/>
      <c r="Q54" s="9"/>
      <c r="R54" s="9"/>
      <c r="S54" s="9"/>
      <c r="T54" s="9"/>
      <c r="U54" s="9"/>
      <c r="V54" s="9"/>
      <c r="W54" s="9"/>
      <c r="X54" s="9"/>
      <c r="Y54" s="9"/>
      <c r="Z54" s="9"/>
    </row>
    <row r="55">
      <c r="A55" s="7" t="s">
        <v>196</v>
      </c>
      <c r="B55" s="7" t="s">
        <v>229</v>
      </c>
      <c r="C55" s="7" t="s">
        <v>230</v>
      </c>
      <c r="D55" s="8" t="s">
        <v>231</v>
      </c>
      <c r="E55" s="7"/>
      <c r="F55" s="7"/>
      <c r="G55" s="7"/>
      <c r="H55" s="7"/>
      <c r="I55" s="9"/>
      <c r="J55" s="9"/>
      <c r="K55" s="9"/>
      <c r="L55" s="9"/>
      <c r="M55" s="9"/>
      <c r="N55" s="9"/>
      <c r="O55" s="9"/>
      <c r="P55" s="9"/>
      <c r="Q55" s="9"/>
      <c r="R55" s="9"/>
      <c r="S55" s="9"/>
      <c r="T55" s="9"/>
      <c r="U55" s="9"/>
      <c r="V55" s="9"/>
      <c r="W55" s="9"/>
      <c r="X55" s="9"/>
      <c r="Y55" s="9"/>
      <c r="Z55" s="9"/>
    </row>
    <row r="56">
      <c r="A56" s="7" t="s">
        <v>196</v>
      </c>
      <c r="B56" s="7" t="s">
        <v>232</v>
      </c>
      <c r="C56" s="7"/>
      <c r="D56" s="7"/>
      <c r="E56" s="7"/>
      <c r="F56" s="7"/>
      <c r="G56" s="7"/>
      <c r="H56" s="7"/>
      <c r="I56" s="9"/>
      <c r="J56" s="9"/>
      <c r="K56" s="9"/>
      <c r="L56" s="9"/>
      <c r="M56" s="9"/>
      <c r="N56" s="9"/>
      <c r="O56" s="9"/>
      <c r="P56" s="9"/>
      <c r="Q56" s="9"/>
      <c r="R56" s="9"/>
      <c r="S56" s="9"/>
      <c r="T56" s="9"/>
      <c r="U56" s="9"/>
      <c r="V56" s="9"/>
      <c r="W56" s="9"/>
      <c r="X56" s="9"/>
      <c r="Y56" s="9"/>
      <c r="Z56" s="9"/>
    </row>
    <row r="57">
      <c r="A57" s="7" t="s">
        <v>196</v>
      </c>
      <c r="B57" s="7" t="s">
        <v>233</v>
      </c>
      <c r="C57" s="8" t="s">
        <v>234</v>
      </c>
      <c r="D57" s="7"/>
      <c r="E57" s="7"/>
      <c r="F57" s="7"/>
      <c r="G57" s="7"/>
      <c r="H57" s="7"/>
      <c r="I57" s="9"/>
      <c r="J57" s="9"/>
      <c r="K57" s="9"/>
      <c r="L57" s="9"/>
      <c r="M57" s="9"/>
      <c r="N57" s="9"/>
      <c r="O57" s="9"/>
      <c r="P57" s="9"/>
      <c r="Q57" s="9"/>
      <c r="R57" s="9"/>
      <c r="S57" s="9"/>
      <c r="T57" s="9"/>
      <c r="U57" s="9"/>
      <c r="V57" s="9"/>
      <c r="W57" s="9"/>
      <c r="X57" s="9"/>
      <c r="Y57" s="9"/>
      <c r="Z57" s="9"/>
    </row>
    <row r="58">
      <c r="A58" s="7" t="s">
        <v>196</v>
      </c>
      <c r="B58" s="7" t="s">
        <v>235</v>
      </c>
      <c r="C58" s="7"/>
      <c r="D58" s="7"/>
      <c r="E58" s="7"/>
      <c r="F58" s="7"/>
      <c r="G58" s="7"/>
      <c r="H58" s="7"/>
      <c r="I58" s="9"/>
      <c r="J58" s="9"/>
      <c r="K58" s="9"/>
      <c r="L58" s="9"/>
      <c r="M58" s="9"/>
      <c r="N58" s="9"/>
      <c r="O58" s="9"/>
      <c r="P58" s="9"/>
      <c r="Q58" s="9"/>
      <c r="R58" s="9"/>
      <c r="S58" s="9"/>
      <c r="T58" s="9"/>
      <c r="U58" s="9"/>
      <c r="V58" s="9"/>
      <c r="W58" s="9"/>
      <c r="X58" s="9"/>
      <c r="Y58" s="9"/>
      <c r="Z58" s="9"/>
    </row>
    <row r="59">
      <c r="A59" s="7" t="s">
        <v>196</v>
      </c>
      <c r="B59" s="7" t="s">
        <v>236</v>
      </c>
      <c r="C59" s="7"/>
      <c r="D59" s="7"/>
      <c r="E59" s="7"/>
      <c r="F59" s="7"/>
      <c r="G59" s="7"/>
      <c r="H59" s="7"/>
      <c r="I59" s="9"/>
      <c r="J59" s="9"/>
      <c r="K59" s="9"/>
      <c r="L59" s="9"/>
      <c r="M59" s="9"/>
      <c r="N59" s="9"/>
      <c r="O59" s="9"/>
      <c r="P59" s="9"/>
      <c r="Q59" s="9"/>
      <c r="R59" s="9"/>
      <c r="S59" s="9"/>
      <c r="T59" s="9"/>
      <c r="U59" s="9"/>
      <c r="V59" s="9"/>
      <c r="W59" s="9"/>
      <c r="X59" s="9"/>
      <c r="Y59" s="9"/>
      <c r="Z59" s="9"/>
    </row>
    <row r="60">
      <c r="A60" s="7" t="s">
        <v>196</v>
      </c>
      <c r="B60" s="7" t="s">
        <v>237</v>
      </c>
      <c r="C60" s="7"/>
      <c r="D60" s="7"/>
      <c r="E60" s="7"/>
      <c r="F60" s="7"/>
      <c r="G60" s="7"/>
      <c r="H60" s="7"/>
      <c r="I60" s="9"/>
      <c r="J60" s="9"/>
      <c r="K60" s="9"/>
      <c r="L60" s="9"/>
      <c r="M60" s="9"/>
      <c r="N60" s="9"/>
      <c r="O60" s="9"/>
      <c r="P60" s="9"/>
      <c r="Q60" s="9"/>
      <c r="R60" s="9"/>
      <c r="S60" s="9"/>
      <c r="T60" s="9"/>
      <c r="U60" s="9"/>
      <c r="V60" s="9"/>
      <c r="W60" s="9"/>
      <c r="X60" s="9"/>
      <c r="Y60" s="9"/>
      <c r="Z60" s="9"/>
    </row>
    <row r="61">
      <c r="A61" s="7" t="s">
        <v>196</v>
      </c>
      <c r="B61" s="7" t="s">
        <v>238</v>
      </c>
      <c r="C61" s="7" t="s">
        <v>239</v>
      </c>
      <c r="D61" s="7"/>
      <c r="E61" s="7"/>
      <c r="F61" s="7"/>
      <c r="G61" s="7"/>
      <c r="H61" s="7"/>
      <c r="I61" s="9"/>
      <c r="J61" s="9"/>
      <c r="K61" s="9"/>
      <c r="L61" s="9"/>
      <c r="M61" s="9"/>
      <c r="N61" s="9"/>
      <c r="O61" s="9"/>
      <c r="P61" s="9"/>
      <c r="Q61" s="9"/>
      <c r="R61" s="9"/>
      <c r="S61" s="9"/>
      <c r="T61" s="9"/>
      <c r="U61" s="9"/>
      <c r="V61" s="9"/>
      <c r="W61" s="9"/>
      <c r="X61" s="9"/>
      <c r="Y61" s="9"/>
      <c r="Z61" s="9"/>
    </row>
    <row r="62">
      <c r="A62" s="7" t="s">
        <v>196</v>
      </c>
      <c r="B62" s="7" t="s">
        <v>240</v>
      </c>
      <c r="C62" s="7" t="s">
        <v>241</v>
      </c>
      <c r="D62" s="7" t="s">
        <v>242</v>
      </c>
      <c r="E62" s="7"/>
      <c r="F62" s="7"/>
      <c r="G62" s="7"/>
      <c r="H62" s="7"/>
      <c r="I62" s="9"/>
      <c r="J62" s="9"/>
      <c r="K62" s="9"/>
      <c r="L62" s="9"/>
      <c r="M62" s="9"/>
      <c r="N62" s="9"/>
      <c r="O62" s="9"/>
      <c r="P62" s="9"/>
      <c r="Q62" s="9"/>
      <c r="R62" s="9"/>
      <c r="S62" s="9"/>
      <c r="T62" s="9"/>
      <c r="U62" s="9"/>
      <c r="V62" s="9"/>
      <c r="W62" s="9"/>
      <c r="X62" s="9"/>
      <c r="Y62" s="9"/>
      <c r="Z62" s="9"/>
    </row>
    <row r="63">
      <c r="A63" s="11" t="s">
        <v>243</v>
      </c>
      <c r="B63" s="11" t="s">
        <v>244</v>
      </c>
      <c r="C63" s="11"/>
    </row>
    <row r="64">
      <c r="A64" s="11" t="s">
        <v>243</v>
      </c>
      <c r="B64" s="11" t="s">
        <v>245</v>
      </c>
      <c r="C64" s="11" t="s">
        <v>246</v>
      </c>
    </row>
    <row r="65">
      <c r="A65" s="11" t="s">
        <v>243</v>
      </c>
      <c r="B65" s="11" t="s">
        <v>247</v>
      </c>
      <c r="C65" s="11" t="s">
        <v>248</v>
      </c>
    </row>
    <row r="66">
      <c r="A66" s="11" t="s">
        <v>243</v>
      </c>
      <c r="B66" s="11" t="s">
        <v>249</v>
      </c>
      <c r="C66" s="11" t="s">
        <v>250</v>
      </c>
    </row>
    <row r="67">
      <c r="A67" s="11" t="s">
        <v>243</v>
      </c>
      <c r="B67" s="11" t="s">
        <v>251</v>
      </c>
      <c r="C67" s="11" t="s">
        <v>252</v>
      </c>
    </row>
    <row r="68">
      <c r="A68" s="11" t="s">
        <v>243</v>
      </c>
      <c r="B68" s="11" t="s">
        <v>253</v>
      </c>
      <c r="C68" s="11" t="s">
        <v>254</v>
      </c>
    </row>
    <row r="69">
      <c r="A69" s="11" t="s">
        <v>243</v>
      </c>
      <c r="B69" s="11" t="s">
        <v>255</v>
      </c>
      <c r="C69" s="11" t="s">
        <v>256</v>
      </c>
    </row>
    <row r="70">
      <c r="A70" s="11" t="s">
        <v>243</v>
      </c>
      <c r="B70" s="11" t="s">
        <v>257</v>
      </c>
      <c r="C70" s="11" t="s">
        <v>258</v>
      </c>
    </row>
    <row r="71">
      <c r="A71" s="11" t="s">
        <v>243</v>
      </c>
      <c r="B71" s="11" t="s">
        <v>259</v>
      </c>
      <c r="C71" s="11" t="s">
        <v>260</v>
      </c>
    </row>
    <row r="72">
      <c r="A72" s="7" t="s">
        <v>261</v>
      </c>
      <c r="B72" s="7" t="s">
        <v>262</v>
      </c>
      <c r="C72" s="13" t="s">
        <v>263</v>
      </c>
      <c r="D72" s="9"/>
      <c r="E72" s="9"/>
      <c r="F72" s="9"/>
      <c r="G72" s="9"/>
      <c r="H72" s="9"/>
      <c r="I72" s="9"/>
      <c r="J72" s="9"/>
      <c r="K72" s="9"/>
      <c r="L72" s="9"/>
      <c r="M72" s="9"/>
      <c r="N72" s="9"/>
      <c r="O72" s="9"/>
      <c r="P72" s="9"/>
      <c r="Q72" s="9"/>
      <c r="R72" s="9"/>
      <c r="S72" s="9"/>
      <c r="T72" s="9"/>
      <c r="U72" s="9"/>
      <c r="V72" s="9"/>
      <c r="W72" s="9"/>
      <c r="X72" s="9"/>
      <c r="Y72" s="9"/>
      <c r="Z72" s="9"/>
    </row>
    <row r="73">
      <c r="A73" s="7" t="s">
        <v>261</v>
      </c>
      <c r="B73" s="7" t="s">
        <v>264</v>
      </c>
      <c r="C73" s="7" t="s">
        <v>265</v>
      </c>
      <c r="D73" s="9"/>
      <c r="E73" s="9"/>
      <c r="F73" s="9"/>
      <c r="G73" s="9"/>
      <c r="H73" s="9"/>
      <c r="I73" s="9"/>
      <c r="J73" s="9"/>
      <c r="K73" s="9"/>
      <c r="L73" s="9"/>
      <c r="M73" s="9"/>
      <c r="N73" s="9"/>
      <c r="O73" s="9"/>
      <c r="P73" s="9"/>
      <c r="Q73" s="9"/>
      <c r="R73" s="9"/>
      <c r="S73" s="9"/>
      <c r="T73" s="9"/>
      <c r="U73" s="9"/>
      <c r="V73" s="9"/>
      <c r="W73" s="9"/>
      <c r="X73" s="9"/>
      <c r="Y73" s="9"/>
      <c r="Z73" s="9"/>
    </row>
  </sheetData>
  <mergeCells count="2">
    <mergeCell ref="S3:V3"/>
    <mergeCell ref="V4:W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7.14"/>
  </cols>
  <sheetData>
    <row r="1">
      <c r="A1" s="2"/>
      <c r="B1" s="2" t="s">
        <v>266</v>
      </c>
      <c r="C1" s="2" t="s">
        <v>267</v>
      </c>
    </row>
    <row r="2">
      <c r="A2" s="2" t="s">
        <v>0</v>
      </c>
      <c r="B2" s="2" t="s">
        <v>25</v>
      </c>
      <c r="C2" s="2" t="s">
        <v>268</v>
      </c>
    </row>
    <row r="3">
      <c r="A3" s="2" t="s">
        <v>0</v>
      </c>
      <c r="B3" s="2" t="s">
        <v>68</v>
      </c>
      <c r="C3" s="2" t="s">
        <v>269</v>
      </c>
    </row>
    <row r="4">
      <c r="A4" s="2" t="s">
        <v>0</v>
      </c>
      <c r="B4" s="2" t="s">
        <v>7</v>
      </c>
      <c r="C4" s="2" t="s">
        <v>270</v>
      </c>
    </row>
  </sheetData>
  <drawing r:id="rId1"/>
</worksheet>
</file>