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CALE_beta\"/>
    </mc:Choice>
  </mc:AlternateContent>
  <xr:revisionPtr revIDLastSave="0" documentId="13_ncr:1_{9D327AAA-52A9-4611-ABF3-7DFC8D6E6287}" xr6:coauthVersionLast="43" xr6:coauthVersionMax="43" xr10:uidLastSave="{00000000-0000-0000-0000-000000000000}"/>
  <bookViews>
    <workbookView xWindow="-96" yWindow="-96" windowWidth="23232" windowHeight="12696" activeTab="1" xr2:uid="{D133854A-4481-4C37-A456-88A888207F56}"/>
  </bookViews>
  <sheets>
    <sheet name="Sheet2" sheetId="2" r:id="rId1"/>
    <sheet name="MSBR" sheetId="4" r:id="rId2"/>
    <sheet name="MSRE" sheetId="6" r:id="rId3"/>
    <sheet name="MSDR" sheetId="5" r:id="rId4"/>
    <sheet name="Sheet6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6" l="1"/>
  <c r="K35" i="6"/>
  <c r="K34" i="6"/>
  <c r="B34" i="6"/>
  <c r="P19" i="6" l="1"/>
  <c r="P14" i="6"/>
  <c r="P9" i="6"/>
  <c r="G30" i="4"/>
  <c r="G27" i="4"/>
  <c r="G23" i="4"/>
  <c r="G20" i="4"/>
  <c r="P5" i="6"/>
  <c r="C29" i="4"/>
  <c r="C26" i="4"/>
  <c r="C21" i="4"/>
  <c r="B12" i="4" l="1"/>
  <c r="C18" i="4"/>
  <c r="C15" i="4"/>
  <c r="B25" i="6" l="1"/>
  <c r="B21" i="6"/>
  <c r="B19" i="6"/>
  <c r="B15" i="6"/>
  <c r="G15" i="4" l="1"/>
  <c r="G13" i="4"/>
  <c r="H9" i="4"/>
  <c r="H5" i="6"/>
  <c r="H6" i="6" s="1"/>
  <c r="E21" i="6"/>
  <c r="E19" i="6"/>
  <c r="K8" i="6"/>
  <c r="L8" i="6"/>
  <c r="F26" i="6" s="1"/>
  <c r="G7" i="6" l="1"/>
  <c r="G8" i="6" s="1"/>
  <c r="G9" i="6" s="1"/>
  <c r="H7" i="6"/>
  <c r="H8" i="6" s="1"/>
  <c r="E22" i="6"/>
  <c r="E23" i="6" s="1"/>
  <c r="E24" i="6" s="1"/>
  <c r="D2" i="5" l="1"/>
  <c r="D10" i="5"/>
  <c r="D9" i="5"/>
  <c r="D8" i="5"/>
  <c r="D7" i="5"/>
  <c r="D6" i="5"/>
  <c r="D5" i="5"/>
  <c r="D4" i="5"/>
  <c r="D3" i="5"/>
  <c r="D8" i="6"/>
  <c r="D3" i="6"/>
  <c r="D4" i="6"/>
  <c r="D5" i="6"/>
  <c r="D6" i="6"/>
  <c r="D7" i="6"/>
  <c r="D9" i="6"/>
  <c r="D10" i="6"/>
  <c r="D2" i="6"/>
  <c r="D9" i="4"/>
  <c r="D3" i="4"/>
  <c r="D4" i="4"/>
  <c r="D5" i="4"/>
  <c r="D6" i="4"/>
  <c r="D7" i="4"/>
  <c r="D8" i="4"/>
  <c r="D10" i="4"/>
  <c r="D2" i="4"/>
  <c r="L22" i="2" l="1"/>
  <c r="L21" i="2"/>
  <c r="L20" i="2"/>
  <c r="G30" i="2" l="1"/>
  <c r="F30" i="2"/>
  <c r="E30" i="2"/>
  <c r="D30" i="2"/>
  <c r="G23" i="2" l="1"/>
  <c r="F23" i="2"/>
  <c r="E23" i="2"/>
  <c r="D23" i="2"/>
  <c r="F16" i="2"/>
  <c r="G16" i="2"/>
  <c r="E16" i="2"/>
  <c r="D16" i="2"/>
  <c r="G9" i="2"/>
  <c r="E9" i="2" l="1"/>
  <c r="F9" i="2"/>
  <c r="D9" i="2"/>
</calcChain>
</file>

<file path=xl/sharedStrings.xml><?xml version="1.0" encoding="utf-8"?>
<sst xmlns="http://schemas.openxmlformats.org/spreadsheetml/2006/main" count="133" uniqueCount="83">
  <si>
    <t>Fuel</t>
  </si>
  <si>
    <t>Ratio</t>
  </si>
  <si>
    <t>U233</t>
  </si>
  <si>
    <t>Xe135</t>
  </si>
  <si>
    <t>MSBR 0%</t>
  </si>
  <si>
    <t>MSBR 100%</t>
  </si>
  <si>
    <t>MSBR 5%</t>
  </si>
  <si>
    <t>macroscopic total capture cross section</t>
  </si>
  <si>
    <t>macroscopic total cross section</t>
  </si>
  <si>
    <t>sum of all reactions that do not produce secondary neutrons</t>
  </si>
  <si>
    <t>Total CR (-2)</t>
  </si>
  <si>
    <t>Total CR2 (-2)</t>
  </si>
  <si>
    <t>Total CR1 (-1)</t>
  </si>
  <si>
    <t>Total CR1 Flux (-1)</t>
  </si>
  <si>
    <t>MSBR 5% ATOM</t>
  </si>
  <si>
    <t>OGS Efficiency</t>
  </si>
  <si>
    <t>Xe Poison Fraction</t>
  </si>
  <si>
    <t>Efficiency</t>
  </si>
  <si>
    <t>PF_D_MSBR</t>
  </si>
  <si>
    <t>PF_D_MSDR</t>
  </si>
  <si>
    <t>PF_D_MSRE</t>
  </si>
  <si>
    <t>PF_MSBR</t>
  </si>
  <si>
    <t>PF_MSDR</t>
  </si>
  <si>
    <t>PF_MSRE</t>
  </si>
  <si>
    <t>Diff</t>
  </si>
  <si>
    <t>DIFF</t>
  </si>
  <si>
    <t>MJ/s</t>
  </si>
  <si>
    <t>MeV/MJ</t>
  </si>
  <si>
    <t>MeV/s</t>
  </si>
  <si>
    <t>fission/s</t>
  </si>
  <si>
    <t>fission/hour</t>
  </si>
  <si>
    <t>Xe-135</t>
  </si>
  <si>
    <t>I-135</t>
  </si>
  <si>
    <t>Te-135</t>
  </si>
  <si>
    <t>ENDF</t>
  </si>
  <si>
    <t>MSRE</t>
  </si>
  <si>
    <t>Difference</t>
  </si>
  <si>
    <t>ORNL4069</t>
  </si>
  <si>
    <t>Decay Constant</t>
  </si>
  <si>
    <t>Removal Constant</t>
  </si>
  <si>
    <t>grams FS</t>
  </si>
  <si>
    <t>atoms</t>
  </si>
  <si>
    <t>grams OFGS</t>
  </si>
  <si>
    <t>Total N</t>
  </si>
  <si>
    <t>#/s</t>
  </si>
  <si>
    <t>#/hour</t>
  </si>
  <si>
    <t>Run</t>
  </si>
  <si>
    <t>Depletion Days</t>
  </si>
  <si>
    <t>#1</t>
  </si>
  <si>
    <t>#2</t>
  </si>
  <si>
    <t>#3</t>
  </si>
  <si>
    <t>#4</t>
  </si>
  <si>
    <t>#5</t>
  </si>
  <si>
    <t>Xe/s</t>
  </si>
  <si>
    <t>s/loop</t>
  </si>
  <si>
    <t>at/hr</t>
  </si>
  <si>
    <t>Xe-135 Half Life</t>
  </si>
  <si>
    <t>Generation Rate</t>
  </si>
  <si>
    <t>NNDC</t>
  </si>
  <si>
    <t>ORNL</t>
  </si>
  <si>
    <t>US</t>
  </si>
  <si>
    <t>Xe Absorption Cross Section</t>
  </si>
  <si>
    <t>SERPENT</t>
  </si>
  <si>
    <t>Total</t>
  </si>
  <si>
    <t>Xe-Cross Section</t>
  </si>
  <si>
    <t>Goal</t>
  </si>
  <si>
    <t>Using day ~600</t>
  </si>
  <si>
    <t xml:space="preserve">15% Efficiency </t>
  </si>
  <si>
    <t>10% Efficiency Comp</t>
  </si>
  <si>
    <t>Comp Bumped</t>
  </si>
  <si>
    <t>10% Efficiency Crit</t>
  </si>
  <si>
    <t>Crit Bumped</t>
  </si>
  <si>
    <t>100% Efficiency Comp</t>
  </si>
  <si>
    <t>10% Efficiency</t>
  </si>
  <si>
    <t>12% Efficiency</t>
  </si>
  <si>
    <t>0% Efficiency</t>
  </si>
  <si>
    <t>GOOD</t>
  </si>
  <si>
    <t>ALMOST THERE</t>
  </si>
  <si>
    <t>I-135 Half Life</t>
  </si>
  <si>
    <t>Isotope</t>
  </si>
  <si>
    <t>PRESENT</t>
  </si>
  <si>
    <t>HALF LIFE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</si>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</sst>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%"/>
    <numFmt numFmtId="165" formatCode="0.0000"/>
    <numFmt numFmtId="166" formatCode="0.00000000000000%"/>
    <numFmt numFmtId="167" formatCode="0.000%"/>
    <numFmt numFmtId="168" formatCode="0.00000"/>
    <numFmt numFmtId="169" formatCode="0.0000000000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11" fontId="0" fillId="0" borderId="1" xfId="0" applyNumberFormat="1" applyBorder="1"/>
    <xf numFmtId="11" fontId="1" fillId="0" borderId="1" xfId="0" applyNumberFormat="1" applyFont="1" applyBorder="1"/>
    <xf numFmtId="0" fontId="1" fillId="0" borderId="1" xfId="0" applyFont="1" applyBorder="1"/>
    <xf numFmtId="0" fontId="1" fillId="3" borderId="0" xfId="0" applyFont="1" applyFill="1"/>
    <xf numFmtId="10" fontId="1" fillId="2" borderId="0" xfId="0" applyNumberFormat="1" applyFont="1" applyFill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2" borderId="0" xfId="0" applyFont="1" applyFill="1"/>
    <xf numFmtId="0" fontId="0" fillId="2" borderId="0" xfId="0" applyFill="1"/>
    <xf numFmtId="10" fontId="0" fillId="2" borderId="0" xfId="0" applyNumberFormat="1" applyFill="1"/>
    <xf numFmtId="9" fontId="0" fillId="0" borderId="0" xfId="0" applyNumberFormat="1"/>
    <xf numFmtId="167" fontId="1" fillId="0" borderId="0" xfId="0" applyNumberFormat="1" applyFon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28D160CA-AF7E-4A4D-A778-9A9B9909E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Sheet2!$K$20:$K$22</c:f>
              <c:numCache>
                <c:formatCode>0.00%</c:formatCode>
                <c:ptCount val="3"/>
                <c:pt idx="0">
                  <c:v>1</c:v>
                </c:pt>
                <c:pt idx="1">
                  <c:v>0.05</c:v>
                </c:pt>
                <c:pt idx="2">
                  <c:v>0</c:v>
                </c:pt>
              </c:numCache>
            </c:numRef>
          </c:xVal>
          <c:yVal>
            <c:numRef>
              <c:f>Sheet2!$L$20:$L$22</c:f>
              <c:numCache>
                <c:formatCode>0.00%</c:formatCode>
                <c:ptCount val="3"/>
                <c:pt idx="0">
                  <c:v>9.2578500746606004E-3</c:v>
                </c:pt>
                <c:pt idx="1">
                  <c:v>0.14073586478980063</c:v>
                </c:pt>
                <c:pt idx="2">
                  <c:v>0.567636688898152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E-4330-B4A8-A7D32201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64496"/>
        <c:axId val="88914304"/>
      </c:scatterChart>
      <c:valAx>
        <c:axId val="3468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4304"/>
        <c:crosses val="autoZero"/>
        <c:crossBetween val="midCat"/>
      </c:valAx>
      <c:valAx>
        <c:axId val="889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29</xdr:row>
      <xdr:rowOff>68580</xdr:rowOff>
    </xdr:from>
    <xdr:to>
      <xdr:col>14</xdr:col>
      <xdr:colOff>281940</xdr:colOff>
      <xdr:row>44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04304-37DC-4231-A003-36400421D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192891</xdr:colOff>
      <xdr:row>30</xdr:row>
      <xdr:rowOff>7620</xdr:rowOff>
    </xdr:from>
    <xdr:to>
      <xdr:col>16</xdr:col>
      <xdr:colOff>274517</xdr:colOff>
      <xdr:row>46</xdr:row>
      <xdr:rowOff>63652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E7AD4-7610-443A-AA70-7D3B3B109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0891" y="5494020"/>
          <a:ext cx="4562186" cy="2982112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34</xdr:row>
      <xdr:rowOff>156210</xdr:rowOff>
    </xdr:from>
    <xdr:to>
      <xdr:col>6</xdr:col>
      <xdr:colOff>182245</xdr:colOff>
      <xdr:row>47</xdr:row>
      <xdr:rowOff>35560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4854B17-5A1F-4092-9191-74C85F79E55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1630" y="6374130"/>
          <a:ext cx="3508375" cy="2256790"/>
        </a:xfrm>
        <a:prstGeom prst="rect">
          <a:avLst/>
        </a:prstGeom>
      </xdr:spPr>
    </xdr:pic>
    <xdr:clientData/>
  </xdr:twoCellAnchor>
  <xdr:twoCellAnchor editAs="oneCell">
    <xdr:from>
      <xdr:col>6</xdr:col>
      <xdr:colOff>300990</xdr:colOff>
      <xdr:row>47</xdr:row>
      <xdr:rowOff>53340</xdr:rowOff>
    </xdr:from>
    <xdr:to>
      <xdr:col>15</xdr:col>
      <xdr:colOff>483870</xdr:colOff>
      <xdr:row>69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457B6-3FD0-4D08-9353-00D0E396F501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0" y="8648700"/>
          <a:ext cx="5943600" cy="405574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10</xdr:row>
      <xdr:rowOff>26670</xdr:rowOff>
    </xdr:from>
    <xdr:to>
      <xdr:col>14</xdr:col>
      <xdr:colOff>45085</xdr:colOff>
      <xdr:row>35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A3B725-1A02-4390-90CD-30A87FEF9194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0" y="1855470"/>
          <a:ext cx="2769235" cy="455295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49</xdr:row>
      <xdr:rowOff>95250</xdr:rowOff>
    </xdr:from>
    <xdr:to>
      <xdr:col>8</xdr:col>
      <xdr:colOff>487680</xdr:colOff>
      <xdr:row>89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29BA04-9FC4-49CF-9FB7-807ADEC82E77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9056370"/>
          <a:ext cx="5943600" cy="7267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81</xdr:row>
      <xdr:rowOff>0</xdr:rowOff>
    </xdr:from>
    <xdr:to>
      <xdr:col>18</xdr:col>
      <xdr:colOff>483235</xdr:colOff>
      <xdr:row>108</xdr:row>
      <xdr:rowOff>21590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7B35033-1505-4336-94EF-76308A027545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8400" y="14813280"/>
          <a:ext cx="3043555" cy="4959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83820</xdr:colOff>
      <xdr:row>11</xdr:row>
      <xdr:rowOff>3811</xdr:rowOff>
    </xdr:from>
    <xdr:to>
      <xdr:col>12</xdr:col>
      <xdr:colOff>842010</xdr:colOff>
      <xdr:row>26</xdr:row>
      <xdr:rowOff>84697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08E419-6990-4957-92F7-28D5160F5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2015491"/>
          <a:ext cx="4396740" cy="2824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8EEE-9B8B-4F55-9C73-2F9624E2F084}">
  <dimension ref="C4:P30"/>
  <sheetViews>
    <sheetView topLeftCell="A13" workbookViewId="0">
      <selection activeCell="O26" sqref="O26"/>
    </sheetView>
  </sheetViews>
  <sheetFormatPr defaultRowHeight="14.4" x14ac:dyDescent="0.55000000000000004"/>
  <cols>
    <col min="4" max="4" width="11.68359375" customWidth="1"/>
    <col min="5" max="5" width="14.9453125" customWidth="1"/>
    <col min="6" max="6" width="13.05078125" customWidth="1"/>
    <col min="7" max="7" width="16.20703125" customWidth="1"/>
    <col min="10" max="10" width="7.3671875" customWidth="1"/>
    <col min="11" max="11" width="12.3125" bestFit="1" customWidth="1"/>
    <col min="12" max="12" width="18.20703125" customWidth="1"/>
  </cols>
  <sheetData>
    <row r="4" spans="3:16" x14ac:dyDescent="0.55000000000000004">
      <c r="C4" s="27" t="s">
        <v>4</v>
      </c>
      <c r="D4" s="27"/>
      <c r="E4" s="27"/>
      <c r="F4" s="27"/>
      <c r="G4" s="27"/>
    </row>
    <row r="5" spans="3:16" x14ac:dyDescent="0.55000000000000004">
      <c r="C5" s="2"/>
      <c r="D5" s="2" t="s">
        <v>10</v>
      </c>
      <c r="E5" s="2" t="s">
        <v>11</v>
      </c>
      <c r="F5" s="2" t="s">
        <v>12</v>
      </c>
      <c r="G5" s="2" t="s">
        <v>13</v>
      </c>
    </row>
    <row r="6" spans="3:16" x14ac:dyDescent="0.55000000000000004">
      <c r="C6" t="s">
        <v>0</v>
      </c>
      <c r="D6" s="1">
        <v>0.53036300000000003</v>
      </c>
      <c r="E6">
        <v>9.7118699999999992E-3</v>
      </c>
      <c r="F6">
        <v>16.188500000000001</v>
      </c>
      <c r="G6">
        <v>0.29643000000000003</v>
      </c>
    </row>
    <row r="7" spans="3:16" x14ac:dyDescent="0.55000000000000004">
      <c r="C7" t="s">
        <v>2</v>
      </c>
      <c r="D7" s="1">
        <v>4.6060799999999999E-2</v>
      </c>
      <c r="E7">
        <v>8.4344400000000005E-4</v>
      </c>
      <c r="F7">
        <v>0.49032700000000001</v>
      </c>
      <c r="G7">
        <v>8.9786499999999995E-3</v>
      </c>
    </row>
    <row r="8" spans="3:16" x14ac:dyDescent="0.55000000000000004">
      <c r="C8" t="s">
        <v>3</v>
      </c>
      <c r="D8" s="1">
        <v>2.61458E-2</v>
      </c>
      <c r="E8" s="1">
        <v>4.7877599999999998E-4</v>
      </c>
      <c r="F8" s="1">
        <v>3.1427200000000002E-2</v>
      </c>
      <c r="G8">
        <v>5.7548799999999998E-4</v>
      </c>
    </row>
    <row r="9" spans="3:16" x14ac:dyDescent="0.55000000000000004">
      <c r="C9" s="3" t="s">
        <v>1</v>
      </c>
      <c r="D9" s="4">
        <f>D8/D7</f>
        <v>0.567636688898152</v>
      </c>
      <c r="E9" s="4">
        <f t="shared" ref="E9:G9" si="0">E8/E7</f>
        <v>0.56764408781140174</v>
      </c>
      <c r="F9" s="4">
        <f t="shared" si="0"/>
        <v>6.4094369675746998E-2</v>
      </c>
      <c r="G9" s="4">
        <f t="shared" si="0"/>
        <v>6.4095159071798094E-2</v>
      </c>
    </row>
    <row r="11" spans="3:16" x14ac:dyDescent="0.55000000000000004">
      <c r="C11" s="27" t="s">
        <v>5</v>
      </c>
      <c r="D11" s="27"/>
      <c r="E11" s="27"/>
      <c r="F11" s="27"/>
      <c r="G11" s="27"/>
    </row>
    <row r="12" spans="3:16" x14ac:dyDescent="0.55000000000000004">
      <c r="C12" s="2"/>
      <c r="D12" s="2" t="s">
        <v>10</v>
      </c>
      <c r="E12" s="2" t="s">
        <v>11</v>
      </c>
      <c r="F12" s="2" t="s">
        <v>12</v>
      </c>
      <c r="G12" s="2" t="s">
        <v>13</v>
      </c>
    </row>
    <row r="13" spans="3:16" x14ac:dyDescent="0.55000000000000004">
      <c r="C13" t="s">
        <v>0</v>
      </c>
      <c r="D13" s="1">
        <v>0.52116799999999996</v>
      </c>
      <c r="E13">
        <v>9.2951600000000002E-3</v>
      </c>
      <c r="F13">
        <v>16.577200000000001</v>
      </c>
      <c r="G13">
        <v>0.29564699999999999</v>
      </c>
    </row>
    <row r="14" spans="3:16" x14ac:dyDescent="0.55000000000000004">
      <c r="C14" t="s">
        <v>2</v>
      </c>
      <c r="D14" s="1">
        <v>4.6677900000000001E-2</v>
      </c>
      <c r="E14">
        <v>8.3250200000000005E-4</v>
      </c>
      <c r="F14">
        <v>0.49809199999999998</v>
      </c>
      <c r="G14">
        <v>8.8835300000000006E-3</v>
      </c>
    </row>
    <row r="15" spans="3:16" x14ac:dyDescent="0.55000000000000004">
      <c r="C15" t="s">
        <v>3</v>
      </c>
      <c r="D15" s="1">
        <v>4.3213700000000003E-4</v>
      </c>
      <c r="E15" s="1">
        <v>7.70735E-6</v>
      </c>
      <c r="F15" s="1">
        <v>5.1935900000000005E-4</v>
      </c>
      <c r="G15" s="1">
        <v>9.2629900000000002E-6</v>
      </c>
      <c r="K15">
        <v>-2</v>
      </c>
      <c r="L15" t="s">
        <v>7</v>
      </c>
      <c r="P15" t="s">
        <v>9</v>
      </c>
    </row>
    <row r="16" spans="3:16" x14ac:dyDescent="0.55000000000000004">
      <c r="C16" s="3" t="s">
        <v>1</v>
      </c>
      <c r="D16" s="4">
        <f>D15/D14</f>
        <v>9.2578500746606004E-3</v>
      </c>
      <c r="E16" s="4">
        <f t="shared" ref="E16:G16" si="1">E15/E14</f>
        <v>9.2580558365024952E-3</v>
      </c>
      <c r="F16" s="4">
        <f>F15/F14</f>
        <v>1.0426969314905681E-3</v>
      </c>
      <c r="G16" s="4">
        <f t="shared" si="1"/>
        <v>1.0427150018067141E-3</v>
      </c>
      <c r="K16">
        <v>-1</v>
      </c>
      <c r="L16" t="s">
        <v>8</v>
      </c>
    </row>
    <row r="18" spans="3:12" x14ac:dyDescent="0.55000000000000004">
      <c r="C18" s="27" t="s">
        <v>6</v>
      </c>
      <c r="D18" s="27"/>
      <c r="E18" s="27"/>
      <c r="F18" s="27"/>
      <c r="G18" s="27"/>
    </row>
    <row r="19" spans="3:12" x14ac:dyDescent="0.55000000000000004">
      <c r="C19" s="2"/>
      <c r="D19" s="2" t="s">
        <v>10</v>
      </c>
      <c r="E19" s="2" t="s">
        <v>11</v>
      </c>
      <c r="F19" s="2" t="s">
        <v>12</v>
      </c>
      <c r="G19" s="2" t="s">
        <v>13</v>
      </c>
      <c r="K19" s="6" t="s">
        <v>15</v>
      </c>
      <c r="L19" s="6" t="s">
        <v>16</v>
      </c>
    </row>
    <row r="20" spans="3:12" x14ac:dyDescent="0.55000000000000004">
      <c r="C20" t="s">
        <v>0</v>
      </c>
      <c r="D20" s="1">
        <v>0.52410699999999999</v>
      </c>
      <c r="E20">
        <v>9.3923099999999992E-3</v>
      </c>
      <c r="F20">
        <v>16.504100000000001</v>
      </c>
      <c r="G20">
        <v>0.29575499999999999</v>
      </c>
      <c r="K20" s="7">
        <v>1</v>
      </c>
      <c r="L20" s="7">
        <f>D16</f>
        <v>9.2578500746606004E-3</v>
      </c>
    </row>
    <row r="21" spans="3:12" x14ac:dyDescent="0.55000000000000004">
      <c r="C21" t="s">
        <v>2</v>
      </c>
      <c r="D21" s="1">
        <v>4.6410699999999999E-2</v>
      </c>
      <c r="E21">
        <v>8.3169799999999996E-4</v>
      </c>
      <c r="F21">
        <v>0.49515700000000001</v>
      </c>
      <c r="G21">
        <v>8.8734499999999997E-3</v>
      </c>
      <c r="K21" s="7">
        <v>0.05</v>
      </c>
      <c r="L21" s="7">
        <f>D23</f>
        <v>0.14073586478980063</v>
      </c>
    </row>
    <row r="22" spans="3:12" x14ac:dyDescent="0.55000000000000004">
      <c r="C22" t="s">
        <v>3</v>
      </c>
      <c r="D22" s="1">
        <v>6.53165E-3</v>
      </c>
      <c r="E22" s="1">
        <v>1.17051E-4</v>
      </c>
      <c r="F22" s="1">
        <v>7.8497199999999993E-3</v>
      </c>
      <c r="G22" s="1">
        <v>1.40672E-4</v>
      </c>
      <c r="J22" s="1"/>
      <c r="K22" s="7">
        <v>0</v>
      </c>
      <c r="L22" s="7">
        <f>D9</f>
        <v>0.567636688898152</v>
      </c>
    </row>
    <row r="23" spans="3:12" x14ac:dyDescent="0.55000000000000004">
      <c r="C23" s="3" t="s">
        <v>1</v>
      </c>
      <c r="D23" s="4">
        <f>D22/D21</f>
        <v>0.14073586478980063</v>
      </c>
      <c r="E23" s="4">
        <f t="shared" ref="E23" si="2">E22/E21</f>
        <v>0.14073738304047864</v>
      </c>
      <c r="F23" s="4">
        <f>F22/F21</f>
        <v>1.5852992081299463E-2</v>
      </c>
      <c r="G23" s="4">
        <f t="shared" ref="G23" si="3">G22/G21</f>
        <v>1.5853134913703239E-2</v>
      </c>
    </row>
    <row r="25" spans="3:12" x14ac:dyDescent="0.55000000000000004">
      <c r="C25" s="27" t="s">
        <v>14</v>
      </c>
      <c r="D25" s="27"/>
      <c r="E25" s="27"/>
      <c r="F25" s="27"/>
      <c r="G25" s="27"/>
    </row>
    <row r="26" spans="3:12" x14ac:dyDescent="0.55000000000000004">
      <c r="C26" s="5"/>
      <c r="D26" s="5" t="s">
        <v>10</v>
      </c>
      <c r="E26" s="5" t="s">
        <v>11</v>
      </c>
      <c r="F26" s="5" t="s">
        <v>12</v>
      </c>
      <c r="G26" s="5" t="s">
        <v>13</v>
      </c>
    </row>
    <row r="27" spans="3:12" x14ac:dyDescent="0.55000000000000004">
      <c r="C27" t="s">
        <v>0</v>
      </c>
      <c r="D27" s="1">
        <v>0.52451999999999999</v>
      </c>
      <c r="E27">
        <v>9.3927500000000001E-3</v>
      </c>
      <c r="F27">
        <v>16.518599999999999</v>
      </c>
      <c r="G27">
        <v>0.295794</v>
      </c>
    </row>
    <row r="28" spans="3:12" x14ac:dyDescent="0.55000000000000004">
      <c r="C28" t="s">
        <v>2</v>
      </c>
      <c r="D28" s="1">
        <v>4.6378299999999997E-2</v>
      </c>
      <c r="E28">
        <v>8.3049999999999997E-4</v>
      </c>
      <c r="F28">
        <v>0.49472899999999997</v>
      </c>
      <c r="G28">
        <v>8.8591799999999995E-3</v>
      </c>
    </row>
    <row r="29" spans="3:12" x14ac:dyDescent="0.55000000000000004">
      <c r="C29" t="s">
        <v>3</v>
      </c>
      <c r="D29" s="1">
        <v>6.5227499999999999E-3</v>
      </c>
      <c r="E29" s="1">
        <v>1.16805E-4</v>
      </c>
      <c r="F29" s="1">
        <v>7.83995E-3</v>
      </c>
      <c r="G29" s="1">
        <v>1.40393E-4</v>
      </c>
    </row>
    <row r="30" spans="3:12" x14ac:dyDescent="0.55000000000000004">
      <c r="C30" s="3" t="s">
        <v>1</v>
      </c>
      <c r="D30" s="4">
        <f>D29/D28</f>
        <v>0.14064228313672558</v>
      </c>
      <c r="E30" s="4">
        <f t="shared" ref="E30" si="4">E29/E28</f>
        <v>0.14064419024683927</v>
      </c>
      <c r="F30" s="4">
        <f>F29/F28</f>
        <v>1.584695863796139E-2</v>
      </c>
      <c r="G30" s="4">
        <f t="shared" ref="G30" si="5">G29/G28</f>
        <v>1.5847177729767317E-2</v>
      </c>
    </row>
  </sheetData>
  <mergeCells count="4">
    <mergeCell ref="C4:G4"/>
    <mergeCell ref="C11:G11"/>
    <mergeCell ref="C18:G18"/>
    <mergeCell ref="C25:G2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036D-98E4-497A-9639-EECDBA710FA5}">
  <dimension ref="A1:I31"/>
  <sheetViews>
    <sheetView tabSelected="1" topLeftCell="A64" workbookViewId="0">
      <selection activeCell="O82" sqref="O82"/>
    </sheetView>
  </sheetViews>
  <sheetFormatPr defaultRowHeight="14.4" x14ac:dyDescent="0.55000000000000004"/>
  <cols>
    <col min="2" max="2" width="21.26171875" bestFit="1" customWidth="1"/>
    <col min="4" max="4" width="11.578125" bestFit="1" customWidth="1"/>
  </cols>
  <sheetData>
    <row r="1" spans="1:9" x14ac:dyDescent="0.55000000000000004">
      <c r="A1" t="s">
        <v>17</v>
      </c>
      <c r="B1" t="s">
        <v>18</v>
      </c>
      <c r="C1" t="s">
        <v>21</v>
      </c>
      <c r="D1" t="s">
        <v>24</v>
      </c>
    </row>
    <row r="2" spans="1:9" x14ac:dyDescent="0.55000000000000004">
      <c r="A2">
        <v>0</v>
      </c>
      <c r="B2" s="17">
        <v>0.47257683215129997</v>
      </c>
      <c r="C2" s="17">
        <v>0.53216414059797801</v>
      </c>
      <c r="D2">
        <f>C2-B2</f>
        <v>5.9587308446678033E-2</v>
      </c>
    </row>
    <row r="3" spans="1:9" x14ac:dyDescent="0.55000000000000004">
      <c r="A3">
        <v>0.05</v>
      </c>
      <c r="B3" s="17">
        <v>0.12936794889221101</v>
      </c>
      <c r="C3" s="17">
        <v>0.13332544932075099</v>
      </c>
      <c r="D3">
        <f t="shared" ref="D3:D10" si="0">C3-B3</f>
        <v>3.957500428539984E-3</v>
      </c>
    </row>
    <row r="4" spans="1:9" x14ac:dyDescent="0.55000000000000004">
      <c r="A4" s="21">
        <v>0.1</v>
      </c>
      <c r="B4" s="22">
        <v>7.4938198237801706E-2</v>
      </c>
      <c r="C4" s="22">
        <v>7.6267630828608199E-2</v>
      </c>
      <c r="D4" s="21">
        <f t="shared" si="0"/>
        <v>1.3294325908064925E-3</v>
      </c>
    </row>
    <row r="5" spans="1:9" x14ac:dyDescent="0.55000000000000004">
      <c r="A5">
        <v>0.15</v>
      </c>
      <c r="B5" s="17">
        <v>5.2856325873485203E-2</v>
      </c>
      <c r="C5" s="17">
        <v>5.34565970857869E-2</v>
      </c>
      <c r="D5">
        <f t="shared" si="0"/>
        <v>6.002712123016965E-4</v>
      </c>
    </row>
    <row r="6" spans="1:9" x14ac:dyDescent="0.55000000000000004">
      <c r="A6">
        <v>0.2</v>
      </c>
      <c r="B6" s="17">
        <v>4.0729542572905397E-2</v>
      </c>
      <c r="C6" s="17">
        <v>4.1132529597987702E-2</v>
      </c>
      <c r="D6">
        <f t="shared" si="0"/>
        <v>4.0298702508230477E-4</v>
      </c>
    </row>
    <row r="7" spans="1:9" x14ac:dyDescent="0.55000000000000004">
      <c r="A7">
        <v>0.4</v>
      </c>
      <c r="B7" s="17">
        <v>2.1299910920497201E-2</v>
      </c>
      <c r="C7" s="17">
        <v>2.1389598856350701E-2</v>
      </c>
      <c r="D7">
        <f t="shared" si="0"/>
        <v>8.968793585350035E-5</v>
      </c>
    </row>
    <row r="8" spans="1:9" x14ac:dyDescent="0.55000000000000004">
      <c r="A8">
        <v>0.6</v>
      </c>
      <c r="B8" s="17">
        <v>1.4412622423919099E-2</v>
      </c>
      <c r="C8" s="17">
        <v>1.44682124280078E-2</v>
      </c>
      <c r="D8">
        <f t="shared" si="0"/>
        <v>5.5590004088701059E-5</v>
      </c>
      <c r="G8">
        <v>0.1</v>
      </c>
      <c r="H8">
        <v>1.3</v>
      </c>
      <c r="I8" t="s">
        <v>54</v>
      </c>
    </row>
    <row r="9" spans="1:9" x14ac:dyDescent="0.55000000000000004">
      <c r="A9">
        <v>0.8</v>
      </c>
      <c r="B9" s="17">
        <v>1.08942556802954E-2</v>
      </c>
      <c r="C9" s="17">
        <v>1.0924460519298299E-2</v>
      </c>
      <c r="D9">
        <f>C9-B9</f>
        <v>3.0204839002899095E-5</v>
      </c>
      <c r="G9">
        <v>1</v>
      </c>
      <c r="H9">
        <f>H8*G9/G8</f>
        <v>13</v>
      </c>
      <c r="I9" t="s">
        <v>54</v>
      </c>
    </row>
    <row r="10" spans="1:9" x14ac:dyDescent="0.55000000000000004">
      <c r="A10">
        <v>1</v>
      </c>
      <c r="B10" s="17">
        <v>8.7602816238541801E-3</v>
      </c>
      <c r="C10" s="17">
        <v>8.7880174474802095E-3</v>
      </c>
      <c r="D10">
        <f t="shared" si="0"/>
        <v>2.7735823626029443E-5</v>
      </c>
    </row>
    <row r="11" spans="1:9" x14ac:dyDescent="0.55000000000000004">
      <c r="A11" t="s">
        <v>65</v>
      </c>
      <c r="B11" s="17">
        <v>5.5999999999999999E-3</v>
      </c>
      <c r="C11" s="17">
        <v>5.5999999999999999E-3</v>
      </c>
    </row>
    <row r="12" spans="1:9" x14ac:dyDescent="0.55000000000000004">
      <c r="B12" s="18">
        <f>B10/B11 - 1</f>
        <v>0.56433600425967501</v>
      </c>
      <c r="G12" s="1">
        <v>1.24E+22</v>
      </c>
      <c r="H12" t="s">
        <v>55</v>
      </c>
    </row>
    <row r="13" spans="1:9" x14ac:dyDescent="0.55000000000000004">
      <c r="G13" s="1">
        <f>G12/3600</f>
        <v>3.4444444444444447E+18</v>
      </c>
      <c r="H13" t="s">
        <v>55</v>
      </c>
    </row>
    <row r="14" spans="1:9" x14ac:dyDescent="0.55000000000000004">
      <c r="G14" s="1">
        <v>1.5E-22</v>
      </c>
      <c r="H14" t="s">
        <v>55</v>
      </c>
    </row>
    <row r="15" spans="1:9" x14ac:dyDescent="0.55000000000000004">
      <c r="B15">
        <v>5.12153E-3</v>
      </c>
      <c r="C15">
        <f>B16/B15</f>
        <v>4.499885776320748E-2</v>
      </c>
      <c r="G15" s="1">
        <f>G14/3600</f>
        <v>4.1666666666666663E-26</v>
      </c>
      <c r="H15" t="s">
        <v>55</v>
      </c>
    </row>
    <row r="16" spans="1:9" x14ac:dyDescent="0.55000000000000004">
      <c r="B16">
        <v>2.3046300000000001E-4</v>
      </c>
    </row>
    <row r="18" spans="2:7" x14ac:dyDescent="0.55000000000000004">
      <c r="B18">
        <v>3.6971299999999999E-2</v>
      </c>
      <c r="C18">
        <f>B19/B18</f>
        <v>8.7602816238541801E-3</v>
      </c>
    </row>
    <row r="19" spans="2:7" x14ac:dyDescent="0.55000000000000004">
      <c r="B19">
        <v>3.2387900000000001E-4</v>
      </c>
      <c r="F19" t="s">
        <v>68</v>
      </c>
    </row>
    <row r="20" spans="2:7" x14ac:dyDescent="0.55000000000000004">
      <c r="B20" t="s">
        <v>66</v>
      </c>
      <c r="F20">
        <v>5.3921400000000001E-2</v>
      </c>
      <c r="G20" s="4">
        <f>F21/F20</f>
        <v>4.9590885993316201E-2</v>
      </c>
    </row>
    <row r="21" spans="2:7" x14ac:dyDescent="0.55000000000000004">
      <c r="B21">
        <v>5.0006099999999998E-2</v>
      </c>
      <c r="C21" s="19">
        <f>B22/B21</f>
        <v>6.9803883926161017E-3</v>
      </c>
      <c r="F21">
        <v>2.6740100000000001E-3</v>
      </c>
    </row>
    <row r="22" spans="2:7" x14ac:dyDescent="0.55000000000000004">
      <c r="B22">
        <v>3.4906200000000003E-4</v>
      </c>
      <c r="F22" t="s">
        <v>69</v>
      </c>
    </row>
    <row r="23" spans="2:7" x14ac:dyDescent="0.55000000000000004">
      <c r="F23">
        <v>5.7875299999999998E-2</v>
      </c>
      <c r="G23" s="4">
        <f>F24/F23</f>
        <v>3.9768951521633587E-2</v>
      </c>
    </row>
    <row r="24" spans="2:7" x14ac:dyDescent="0.55000000000000004">
      <c r="B24" t="s">
        <v>72</v>
      </c>
      <c r="F24">
        <v>2.3016400000000002E-3</v>
      </c>
    </row>
    <row r="26" spans="2:7" x14ac:dyDescent="0.55000000000000004">
      <c r="B26">
        <v>5.4090600000000003E-2</v>
      </c>
      <c r="C26" s="24">
        <f>B27/B26</f>
        <v>5.5970723194048505E-3</v>
      </c>
      <c r="F26" t="s">
        <v>70</v>
      </c>
    </row>
    <row r="27" spans="2:7" x14ac:dyDescent="0.55000000000000004">
      <c r="B27">
        <v>3.02749E-4</v>
      </c>
      <c r="F27">
        <v>4.9906399999999997E-2</v>
      </c>
      <c r="G27" s="4">
        <f>F28/F27</f>
        <v>6.0808032637096644E-2</v>
      </c>
    </row>
    <row r="28" spans="2:7" x14ac:dyDescent="0.55000000000000004">
      <c r="B28" t="s">
        <v>69</v>
      </c>
      <c r="F28">
        <v>3.0347099999999999E-3</v>
      </c>
    </row>
    <row r="29" spans="2:7" x14ac:dyDescent="0.55000000000000004">
      <c r="B29">
        <v>5.7961800000000001E-2</v>
      </c>
      <c r="C29" s="24">
        <f>B30/B29</f>
        <v>4.6746132797808211E-3</v>
      </c>
      <c r="F29" t="s">
        <v>71</v>
      </c>
    </row>
    <row r="30" spans="2:7" x14ac:dyDescent="0.55000000000000004">
      <c r="B30">
        <v>2.7094899999999998E-4</v>
      </c>
      <c r="F30">
        <v>5.8520700000000002E-2</v>
      </c>
      <c r="G30" s="4">
        <f>F31/F30</f>
        <v>4.0976782574371116E-2</v>
      </c>
    </row>
    <row r="31" spans="2:7" x14ac:dyDescent="0.55000000000000004">
      <c r="F31">
        <v>2.39799E-3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7453-40E8-4AF6-B399-EF487DDE75B0}">
  <dimension ref="A1:P35"/>
  <sheetViews>
    <sheetView topLeftCell="A4" workbookViewId="0">
      <selection activeCell="Q26" sqref="Q26"/>
    </sheetView>
  </sheetViews>
  <sheetFormatPr defaultRowHeight="14.4" x14ac:dyDescent="0.55000000000000004"/>
  <cols>
    <col min="4" max="4" width="11.578125" bestFit="1" customWidth="1"/>
    <col min="9" max="9" width="11.47265625" customWidth="1"/>
    <col min="11" max="11" width="10.5234375" bestFit="1" customWidth="1"/>
    <col min="12" max="12" width="10.578125" customWidth="1"/>
    <col min="13" max="13" width="18.62890625" bestFit="1" customWidth="1"/>
  </cols>
  <sheetData>
    <row r="1" spans="1:16" x14ac:dyDescent="0.55000000000000004">
      <c r="A1" s="3" t="s">
        <v>17</v>
      </c>
      <c r="B1" s="3" t="s">
        <v>20</v>
      </c>
      <c r="C1" s="3" t="s">
        <v>23</v>
      </c>
      <c r="D1" t="s">
        <v>25</v>
      </c>
    </row>
    <row r="2" spans="1:16" x14ac:dyDescent="0.55000000000000004">
      <c r="A2" s="3">
        <v>0</v>
      </c>
      <c r="B2" s="4">
        <v>4.7445271554058303E-2</v>
      </c>
      <c r="C2" s="4">
        <v>8.2573250797223705E-2</v>
      </c>
      <c r="D2">
        <f>C2-B2</f>
        <v>3.5127979243165401E-2</v>
      </c>
      <c r="E2" s="17">
        <v>3.1151566697717119E-2</v>
      </c>
    </row>
    <row r="3" spans="1:16" x14ac:dyDescent="0.55000000000000004">
      <c r="A3" s="3">
        <v>0.05</v>
      </c>
      <c r="B3" s="4">
        <v>1.8132464613050899E-2</v>
      </c>
      <c r="C3" s="4">
        <v>2.1687905372645502E-2</v>
      </c>
      <c r="D3">
        <f t="shared" ref="D3:D10" si="0">C3-B3</f>
        <v>3.5554407595946025E-3</v>
      </c>
      <c r="H3" s="8">
        <v>7.5</v>
      </c>
      <c r="I3" s="8" t="s">
        <v>26</v>
      </c>
    </row>
    <row r="4" spans="1:16" x14ac:dyDescent="0.55000000000000004">
      <c r="A4" s="3">
        <v>0.1</v>
      </c>
      <c r="B4" s="4">
        <v>1.1219795390339999E-2</v>
      </c>
      <c r="C4" s="4">
        <v>1.24818131968561E-2</v>
      </c>
      <c r="D4">
        <f t="shared" si="0"/>
        <v>1.2620178065161011E-3</v>
      </c>
      <c r="E4" s="17">
        <v>7.1386940896181342E-3</v>
      </c>
      <c r="H4" s="11">
        <v>6.2415091E+18</v>
      </c>
      <c r="I4" s="8" t="s">
        <v>27</v>
      </c>
      <c r="K4" s="8" t="s">
        <v>35</v>
      </c>
      <c r="L4" s="8" t="s">
        <v>34</v>
      </c>
      <c r="M4" s="8"/>
      <c r="O4" t="s">
        <v>67</v>
      </c>
    </row>
    <row r="5" spans="1:16" x14ac:dyDescent="0.55000000000000004">
      <c r="A5" s="20">
        <v>0.15</v>
      </c>
      <c r="B5" s="15">
        <v>8.1215866602064209E-3</v>
      </c>
      <c r="C5" s="15">
        <v>8.7479141345371807E-3</v>
      </c>
      <c r="D5" s="21">
        <f t="shared" si="0"/>
        <v>6.2632747433075987E-4</v>
      </c>
      <c r="E5" s="17">
        <v>1.3167967976315817E-3</v>
      </c>
      <c r="H5" s="11">
        <f>H3*H4</f>
        <v>4.6811318249999999E+19</v>
      </c>
      <c r="I5" s="8" t="s">
        <v>28</v>
      </c>
      <c r="K5" s="9">
        <v>3.0000000000000001E-3</v>
      </c>
      <c r="L5" s="9">
        <v>1.7799999999999999E-3</v>
      </c>
      <c r="M5" s="8" t="s">
        <v>31</v>
      </c>
      <c r="O5">
        <v>9.5929E-2</v>
      </c>
      <c r="P5" s="17">
        <f>O6/O5</f>
        <v>1.3167967976315817E-3</v>
      </c>
    </row>
    <row r="6" spans="1:16" x14ac:dyDescent="0.55000000000000004">
      <c r="A6" s="3">
        <v>0.2</v>
      </c>
      <c r="B6" s="4">
        <v>6.3564519222864598E-3</v>
      </c>
      <c r="C6" s="4">
        <v>6.7373585112505798E-3</v>
      </c>
      <c r="D6">
        <f t="shared" si="0"/>
        <v>3.8090658896411996E-4</v>
      </c>
      <c r="H6" s="11">
        <f>H5/200</f>
        <v>2.3405659125E+17</v>
      </c>
      <c r="I6" s="8" t="s">
        <v>29</v>
      </c>
      <c r="K6" s="9">
        <v>6.0999999999999999E-2</v>
      </c>
      <c r="L6" s="9">
        <v>2.93E-2</v>
      </c>
      <c r="M6" s="8" t="s">
        <v>32</v>
      </c>
      <c r="O6">
        <v>1.2631900000000001E-4</v>
      </c>
    </row>
    <row r="7" spans="1:16" x14ac:dyDescent="0.55000000000000004">
      <c r="A7" s="3">
        <v>0.4</v>
      </c>
      <c r="B7" s="4">
        <v>3.41095615348107E-3</v>
      </c>
      <c r="C7" s="4">
        <v>3.5115886177673802E-3</v>
      </c>
      <c r="D7">
        <f t="shared" si="0"/>
        <v>1.0063246428631016E-4</v>
      </c>
      <c r="G7" s="1">
        <f>H6*L8</f>
        <v>1.48111010943E+16</v>
      </c>
      <c r="H7" s="11">
        <f>H6*K8</f>
        <v>1.497962184E+16</v>
      </c>
      <c r="I7" s="8" t="s">
        <v>53</v>
      </c>
      <c r="K7" s="9">
        <v>0</v>
      </c>
      <c r="L7" s="9">
        <v>3.2199999999999999E-2</v>
      </c>
      <c r="M7" s="8" t="s">
        <v>33</v>
      </c>
    </row>
    <row r="8" spans="1:16" x14ac:dyDescent="0.55000000000000004">
      <c r="A8" s="3">
        <v>0.6</v>
      </c>
      <c r="B8" s="4">
        <v>2.3267326732673201E-3</v>
      </c>
      <c r="C8" s="4">
        <v>2.3782999762821302E-3</v>
      </c>
      <c r="D8">
        <f>C8-B8</f>
        <v>5.1567303014810051E-5</v>
      </c>
      <c r="G8" s="1">
        <f>G7*3600</f>
        <v>5.3319963939480003E+19</v>
      </c>
      <c r="H8" s="12">
        <f>H7*3600</f>
        <v>5.3926638624E+19</v>
      </c>
      <c r="I8" s="13" t="s">
        <v>30</v>
      </c>
      <c r="K8" s="9">
        <f>SUM(K5:K7)</f>
        <v>6.4000000000000001E-2</v>
      </c>
      <c r="L8" s="9">
        <f>SUM(L5:L7)</f>
        <v>6.3280000000000003E-2</v>
      </c>
      <c r="M8" s="8"/>
      <c r="O8" s="23" t="s">
        <v>73</v>
      </c>
    </row>
    <row r="9" spans="1:16" x14ac:dyDescent="0.55000000000000004">
      <c r="A9" s="3">
        <v>0.8</v>
      </c>
      <c r="B9" s="4">
        <v>1.76708505126427E-3</v>
      </c>
      <c r="C9" s="4">
        <v>1.7925549884499101E-3</v>
      </c>
      <c r="D9">
        <f t="shared" si="0"/>
        <v>2.5469937185640043E-5</v>
      </c>
      <c r="G9" s="15">
        <f>1-G8/H9</f>
        <v>1.9853604053676421E-2</v>
      </c>
      <c r="H9" s="12">
        <v>5.44E+19</v>
      </c>
      <c r="I9" s="13" t="s">
        <v>37</v>
      </c>
      <c r="K9" s="10"/>
      <c r="L9" s="8" t="s">
        <v>36</v>
      </c>
      <c r="M9" s="26">
        <f>(K8-L8)/L8</f>
        <v>1.137800252844498E-2</v>
      </c>
      <c r="O9">
        <v>0.148586</v>
      </c>
      <c r="P9" s="17">
        <f>O10/O9</f>
        <v>7.1386940896181342E-3</v>
      </c>
    </row>
    <row r="10" spans="1:16" x14ac:dyDescent="0.55000000000000004">
      <c r="A10" s="3">
        <v>1</v>
      </c>
      <c r="B10" s="4">
        <v>1.4251001798216299E-3</v>
      </c>
      <c r="C10" s="4">
        <v>1.44253691838709E-3</v>
      </c>
      <c r="D10">
        <f t="shared" si="0"/>
        <v>1.7436738565460106E-5</v>
      </c>
      <c r="M10" s="26"/>
      <c r="O10">
        <v>1.0607100000000001E-3</v>
      </c>
    </row>
    <row r="11" spans="1:16" x14ac:dyDescent="0.55000000000000004">
      <c r="O11" t="s">
        <v>77</v>
      </c>
    </row>
    <row r="13" spans="1:16" x14ac:dyDescent="0.55000000000000004">
      <c r="O13" t="s">
        <v>74</v>
      </c>
    </row>
    <row r="14" spans="1:16" x14ac:dyDescent="0.55000000000000004">
      <c r="B14" t="s">
        <v>56</v>
      </c>
      <c r="O14" s="25">
        <v>0.148567</v>
      </c>
      <c r="P14" s="17">
        <f>O15/O14</f>
        <v>4.9910545410488194E-3</v>
      </c>
    </row>
    <row r="15" spans="1:16" x14ac:dyDescent="0.55000000000000004">
      <c r="B15" s="16">
        <f>(C15/C16)-1</f>
        <v>1.094091903719896E-3</v>
      </c>
      <c r="C15">
        <v>9.15</v>
      </c>
      <c r="D15" t="s">
        <v>59</v>
      </c>
      <c r="E15" t="s">
        <v>38</v>
      </c>
      <c r="F15" t="s">
        <v>39</v>
      </c>
      <c r="O15" s="25">
        <v>7.4150599999999996E-4</v>
      </c>
    </row>
    <row r="16" spans="1:16" x14ac:dyDescent="0.55000000000000004">
      <c r="B16">
        <v>1</v>
      </c>
      <c r="C16">
        <v>9.14</v>
      </c>
      <c r="D16" t="s">
        <v>58</v>
      </c>
      <c r="E16">
        <v>2.0916666666666669E-5</v>
      </c>
      <c r="F16">
        <v>1.6010646700000001E-3</v>
      </c>
      <c r="O16" t="s">
        <v>76</v>
      </c>
    </row>
    <row r="18" spans="2:16" x14ac:dyDescent="0.55000000000000004">
      <c r="B18" t="s">
        <v>57</v>
      </c>
      <c r="E18">
        <v>1.20311485404E-4</v>
      </c>
      <c r="F18" t="s">
        <v>40</v>
      </c>
      <c r="O18" t="s">
        <v>75</v>
      </c>
    </row>
    <row r="19" spans="2:16" x14ac:dyDescent="0.55000000000000004">
      <c r="B19" s="16">
        <f>(C19/C20)-1</f>
        <v>9.27643784786647E-3</v>
      </c>
      <c r="C19" s="1">
        <v>5.44E+19</v>
      </c>
      <c r="D19" t="s">
        <v>59</v>
      </c>
      <c r="E19">
        <f>(E18*6.022E+23)/135</f>
        <v>5.3667834452065779E+17</v>
      </c>
      <c r="F19" t="s">
        <v>41</v>
      </c>
      <c r="O19" s="25">
        <v>0.148146</v>
      </c>
      <c r="P19" s="17">
        <f>O20/O19</f>
        <v>3.1151566697717119E-2</v>
      </c>
    </row>
    <row r="20" spans="2:16" x14ac:dyDescent="0.55000000000000004">
      <c r="B20">
        <v>1</v>
      </c>
      <c r="C20" s="1">
        <v>5.39E+19</v>
      </c>
      <c r="D20" t="s">
        <v>60</v>
      </c>
      <c r="E20">
        <v>9.1471554484E-3</v>
      </c>
      <c r="F20" t="s">
        <v>42</v>
      </c>
      <c r="O20" s="25">
        <v>4.6149800000000003E-3</v>
      </c>
    </row>
    <row r="21" spans="2:16" x14ac:dyDescent="0.55000000000000004">
      <c r="B21" s="16">
        <f>(C21/C22)-1</f>
        <v>2.063789868667909E-2</v>
      </c>
      <c r="C21" s="1">
        <v>5.44E+19</v>
      </c>
      <c r="D21" t="s">
        <v>59</v>
      </c>
      <c r="E21">
        <f>(E20*6.022E+23)/135</f>
        <v>4.0803088970566517E+19</v>
      </c>
      <c r="F21" t="s">
        <v>41</v>
      </c>
    </row>
    <row r="22" spans="2:16" x14ac:dyDescent="0.55000000000000004">
      <c r="B22">
        <v>1</v>
      </c>
      <c r="C22" s="1">
        <v>5.33E+19</v>
      </c>
      <c r="D22" t="s">
        <v>60</v>
      </c>
      <c r="E22">
        <f>E21+E19</f>
        <v>4.1339767315087172E+19</v>
      </c>
      <c r="F22" t="s">
        <v>43</v>
      </c>
    </row>
    <row r="23" spans="2:16" x14ac:dyDescent="0.55000000000000004">
      <c r="E23">
        <f>E22*(E16+F16)</f>
        <v>6.7052331047214072E+16</v>
      </c>
      <c r="F23" t="s">
        <v>44</v>
      </c>
    </row>
    <row r="24" spans="2:16" x14ac:dyDescent="0.55000000000000004">
      <c r="B24" t="s">
        <v>61</v>
      </c>
      <c r="E24">
        <f>E23*3600</f>
        <v>2.4138839176997067E+20</v>
      </c>
      <c r="F24" t="s">
        <v>45</v>
      </c>
    </row>
    <row r="25" spans="2:16" x14ac:dyDescent="0.55000000000000004">
      <c r="B25" s="16">
        <f>(C25/C26)-1</f>
        <v>1.908123028391167</v>
      </c>
      <c r="C25" s="1">
        <v>1180000</v>
      </c>
      <c r="D25" t="s">
        <v>59</v>
      </c>
    </row>
    <row r="26" spans="2:16" x14ac:dyDescent="0.55000000000000004">
      <c r="B26">
        <v>1</v>
      </c>
      <c r="C26" s="1">
        <v>405760</v>
      </c>
      <c r="D26" t="s">
        <v>62</v>
      </c>
      <c r="E26" s="3" t="s">
        <v>63</v>
      </c>
      <c r="F26" s="16">
        <f>B15+B21+M9</f>
        <v>3.3109993118843967E-2</v>
      </c>
    </row>
    <row r="28" spans="2:16" x14ac:dyDescent="0.55000000000000004">
      <c r="B28" s="3" t="s">
        <v>17</v>
      </c>
      <c r="C28" s="3" t="s">
        <v>64</v>
      </c>
    </row>
    <row r="29" spans="2:16" x14ac:dyDescent="0.55000000000000004">
      <c r="B29" s="3">
        <v>0</v>
      </c>
      <c r="C29" s="3">
        <v>402012</v>
      </c>
    </row>
    <row r="30" spans="2:16" x14ac:dyDescent="0.55000000000000004">
      <c r="B30" s="3">
        <v>5</v>
      </c>
      <c r="C30" s="3">
        <v>403880</v>
      </c>
    </row>
    <row r="31" spans="2:16" x14ac:dyDescent="0.55000000000000004">
      <c r="B31" s="3">
        <v>100</v>
      </c>
      <c r="C31" s="3">
        <v>405867</v>
      </c>
    </row>
    <row r="32" spans="2:16" x14ac:dyDescent="0.55000000000000004">
      <c r="H32" s="29" t="s">
        <v>79</v>
      </c>
      <c r="I32" s="28" t="s">
        <v>81</v>
      </c>
      <c r="J32" s="28"/>
      <c r="K32" s="29" t="s">
        <v>82</v>
      </c>
    </row>
    <row r="33" spans="2:11" x14ac:dyDescent="0.55000000000000004">
      <c r="B33" t="s">
        <v>78</v>
      </c>
      <c r="H33" s="29"/>
      <c r="I33" s="13" t="s">
        <v>59</v>
      </c>
      <c r="J33" s="13" t="s">
        <v>80</v>
      </c>
      <c r="K33" s="29"/>
    </row>
    <row r="34" spans="2:11" x14ac:dyDescent="0.55000000000000004">
      <c r="B34" s="16">
        <f>(C34/C35)-1</f>
        <v>1.5197568389057725E-2</v>
      </c>
      <c r="C34">
        <v>6.68</v>
      </c>
      <c r="D34" t="s">
        <v>59</v>
      </c>
      <c r="H34" s="8" t="s">
        <v>32</v>
      </c>
      <c r="I34" s="8">
        <v>6.68</v>
      </c>
      <c r="J34" s="8">
        <v>6.58</v>
      </c>
      <c r="K34" s="8">
        <f>(I34-J34)/J34</f>
        <v>1.5197568389057697E-2</v>
      </c>
    </row>
    <row r="35" spans="2:11" x14ac:dyDescent="0.55000000000000004">
      <c r="B35">
        <v>1</v>
      </c>
      <c r="C35">
        <v>6.58</v>
      </c>
      <c r="D35" t="s">
        <v>58</v>
      </c>
      <c r="H35" s="8" t="s">
        <v>31</v>
      </c>
      <c r="I35" s="8">
        <v>9.15</v>
      </c>
      <c r="J35" s="8">
        <v>9.14</v>
      </c>
      <c r="K35" s="8">
        <f>(I35-J35)/J35</f>
        <v>1.094091903719889E-3</v>
      </c>
    </row>
  </sheetData>
  <mergeCells count="3">
    <mergeCell ref="I32:J32"/>
    <mergeCell ref="H32:H33"/>
    <mergeCell ref="K32:K33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F3E00-ECE8-4D49-85CD-1FA1AC3B87B4}">
  <dimension ref="A1:D10"/>
  <sheetViews>
    <sheetView workbookViewId="0">
      <selection activeCell="D16" sqref="D16"/>
    </sheetView>
  </sheetViews>
  <sheetFormatPr defaultRowHeight="14.4" x14ac:dyDescent="0.55000000000000004"/>
  <cols>
    <col min="2" max="2" width="11.68359375" bestFit="1" customWidth="1"/>
    <col min="4" max="4" width="11.578125" bestFit="1" customWidth="1"/>
  </cols>
  <sheetData>
    <row r="1" spans="1:4" x14ac:dyDescent="0.55000000000000004">
      <c r="A1" t="s">
        <v>17</v>
      </c>
      <c r="B1" t="s">
        <v>19</v>
      </c>
      <c r="C1" t="s">
        <v>22</v>
      </c>
      <c r="D1" t="s">
        <v>25</v>
      </c>
    </row>
    <row r="2" spans="1:4" x14ac:dyDescent="0.55000000000000004">
      <c r="A2">
        <v>0</v>
      </c>
      <c r="B2">
        <v>4.3614614981459299E-2</v>
      </c>
      <c r="C2">
        <v>7.9415603536780399E-2</v>
      </c>
      <c r="D2">
        <f>C2-B2</f>
        <v>3.58009885553211E-2</v>
      </c>
    </row>
    <row r="3" spans="1:4" x14ac:dyDescent="0.55000000000000004">
      <c r="A3">
        <v>0.05</v>
      </c>
      <c r="B3">
        <v>8.2707638816671095E-3</v>
      </c>
      <c r="C3">
        <v>8.99966903693665E-3</v>
      </c>
      <c r="D3">
        <f t="shared" ref="D3:D10" si="0">C3-B3</f>
        <v>7.2890515526954046E-4</v>
      </c>
    </row>
    <row r="4" spans="1:4" x14ac:dyDescent="0.55000000000000004">
      <c r="A4">
        <v>0.1</v>
      </c>
      <c r="B4">
        <v>4.5460778264233698E-3</v>
      </c>
      <c r="C4">
        <v>4.7724634725936597E-3</v>
      </c>
      <c r="D4">
        <f t="shared" si="0"/>
        <v>2.2638564617028997E-4</v>
      </c>
    </row>
    <row r="5" spans="1:4" x14ac:dyDescent="0.55000000000000004">
      <c r="A5">
        <v>0.15</v>
      </c>
      <c r="B5">
        <v>3.1561813410267299E-3</v>
      </c>
      <c r="C5">
        <v>3.25103979178647E-3</v>
      </c>
      <c r="D5">
        <f t="shared" si="0"/>
        <v>9.4858450759740046E-5</v>
      </c>
    </row>
    <row r="6" spans="1:4" x14ac:dyDescent="0.55000000000000004">
      <c r="A6">
        <v>0.2</v>
      </c>
      <c r="B6">
        <v>2.4111371620349998E-3</v>
      </c>
      <c r="C6">
        <v>2.47544111942257E-3</v>
      </c>
      <c r="D6">
        <f t="shared" si="0"/>
        <v>6.4303957387570193E-5</v>
      </c>
    </row>
    <row r="7" spans="1:4" x14ac:dyDescent="0.55000000000000004">
      <c r="A7">
        <v>0.4</v>
      </c>
      <c r="B7">
        <v>1.2370993185136399E-3</v>
      </c>
      <c r="C7">
        <v>1.24484205321015E-3</v>
      </c>
      <c r="D7">
        <f t="shared" si="0"/>
        <v>7.7427346965100452E-6</v>
      </c>
    </row>
    <row r="8" spans="1:4" x14ac:dyDescent="0.55000000000000004">
      <c r="A8">
        <v>0.6</v>
      </c>
      <c r="B8">
        <v>8.3186461398607398E-4</v>
      </c>
      <c r="C8">
        <v>8.3827219348168503E-4</v>
      </c>
      <c r="D8">
        <f>C8-B8</f>
        <v>6.4075794956110514E-6</v>
      </c>
    </row>
    <row r="9" spans="1:4" x14ac:dyDescent="0.55000000000000004">
      <c r="A9">
        <v>0.8</v>
      </c>
      <c r="B9">
        <v>6.2495963488407101E-4</v>
      </c>
      <c r="C9">
        <v>6.2860591524898897E-4</v>
      </c>
      <c r="D9">
        <f t="shared" si="0"/>
        <v>3.6462803649179665E-6</v>
      </c>
    </row>
    <row r="10" spans="1:4" x14ac:dyDescent="0.55000000000000004">
      <c r="A10">
        <v>1</v>
      </c>
      <c r="B10">
        <v>5.0210018561603102E-4</v>
      </c>
      <c r="C10">
        <v>5.0665317371457997E-4</v>
      </c>
      <c r="D10">
        <f t="shared" si="0"/>
        <v>4.552988098548952E-6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0C95-A4AB-436B-A1B2-74E9EB6A56F0}">
  <dimension ref="B2:R27"/>
  <sheetViews>
    <sheetView workbookViewId="0">
      <selection activeCell="M19" sqref="M19"/>
    </sheetView>
  </sheetViews>
  <sheetFormatPr defaultRowHeight="14.4" x14ac:dyDescent="0.55000000000000004"/>
  <cols>
    <col min="2" max="2" width="12.47265625" customWidth="1"/>
  </cols>
  <sheetData>
    <row r="2" spans="2:7" x14ac:dyDescent="0.55000000000000004">
      <c r="B2" s="14" t="s">
        <v>46</v>
      </c>
      <c r="C2" s="14" t="s">
        <v>48</v>
      </c>
      <c r="D2" s="14" t="s">
        <v>49</v>
      </c>
      <c r="E2" s="14" t="s">
        <v>50</v>
      </c>
      <c r="F2" s="14" t="s">
        <v>51</v>
      </c>
      <c r="G2" s="14" t="s">
        <v>52</v>
      </c>
    </row>
    <row r="3" spans="2:7" x14ac:dyDescent="0.55000000000000004">
      <c r="B3" t="s">
        <v>47</v>
      </c>
      <c r="C3">
        <v>4</v>
      </c>
      <c r="D3">
        <v>2</v>
      </c>
      <c r="E3">
        <v>1</v>
      </c>
      <c r="F3">
        <v>0.5</v>
      </c>
      <c r="G3">
        <v>0.25</v>
      </c>
    </row>
    <row r="4" spans="2:7" x14ac:dyDescent="0.55000000000000004">
      <c r="D4">
        <v>4</v>
      </c>
      <c r="E4">
        <v>2</v>
      </c>
      <c r="F4">
        <v>1</v>
      </c>
      <c r="G4">
        <v>0.5</v>
      </c>
    </row>
    <row r="5" spans="2:7" x14ac:dyDescent="0.55000000000000004">
      <c r="E5">
        <v>3</v>
      </c>
      <c r="F5">
        <v>1.5</v>
      </c>
      <c r="G5">
        <v>0.75</v>
      </c>
    </row>
    <row r="6" spans="2:7" x14ac:dyDescent="0.55000000000000004">
      <c r="E6">
        <v>4</v>
      </c>
      <c r="F6">
        <v>2</v>
      </c>
      <c r="G6">
        <v>1</v>
      </c>
    </row>
    <row r="7" spans="2:7" x14ac:dyDescent="0.55000000000000004">
      <c r="F7">
        <v>2.5</v>
      </c>
      <c r="G7">
        <v>1.25</v>
      </c>
    </row>
    <row r="8" spans="2:7" x14ac:dyDescent="0.55000000000000004">
      <c r="F8">
        <v>3</v>
      </c>
      <c r="G8">
        <v>1.5</v>
      </c>
    </row>
    <row r="9" spans="2:7" x14ac:dyDescent="0.55000000000000004">
      <c r="F9">
        <v>3.5</v>
      </c>
      <c r="G9">
        <v>1.75</v>
      </c>
    </row>
    <row r="10" spans="2:7" x14ac:dyDescent="0.55000000000000004">
      <c r="F10">
        <v>4</v>
      </c>
      <c r="G10">
        <v>2</v>
      </c>
    </row>
    <row r="11" spans="2:7" x14ac:dyDescent="0.55000000000000004">
      <c r="G11">
        <v>2.25</v>
      </c>
    </row>
    <row r="12" spans="2:7" x14ac:dyDescent="0.55000000000000004">
      <c r="G12">
        <v>2.5</v>
      </c>
    </row>
    <row r="13" spans="2:7" x14ac:dyDescent="0.55000000000000004">
      <c r="G13">
        <v>2.75</v>
      </c>
    </row>
    <row r="14" spans="2:7" x14ac:dyDescent="0.55000000000000004">
      <c r="G14">
        <v>3</v>
      </c>
    </row>
    <row r="15" spans="2:7" x14ac:dyDescent="0.55000000000000004">
      <c r="G15">
        <v>3.25</v>
      </c>
    </row>
    <row r="16" spans="2:7" x14ac:dyDescent="0.55000000000000004">
      <c r="G16">
        <v>3.5</v>
      </c>
    </row>
    <row r="17" spans="2:18" x14ac:dyDescent="0.55000000000000004">
      <c r="G17">
        <v>3.75</v>
      </c>
    </row>
    <row r="18" spans="2:18" x14ac:dyDescent="0.55000000000000004">
      <c r="G18">
        <v>4</v>
      </c>
    </row>
    <row r="22" spans="2:18" x14ac:dyDescent="0.55000000000000004">
      <c r="B22" s="14" t="s">
        <v>46</v>
      </c>
      <c r="C22" t="s">
        <v>47</v>
      </c>
    </row>
    <row r="23" spans="2:18" x14ac:dyDescent="0.55000000000000004">
      <c r="B23" s="14" t="s">
        <v>48</v>
      </c>
      <c r="C23">
        <v>4</v>
      </c>
    </row>
    <row r="24" spans="2:18" x14ac:dyDescent="0.55000000000000004">
      <c r="B24" s="14" t="s">
        <v>49</v>
      </c>
      <c r="C24">
        <v>2</v>
      </c>
      <c r="D24">
        <v>4</v>
      </c>
    </row>
    <row r="25" spans="2:18" x14ac:dyDescent="0.55000000000000004">
      <c r="B25" s="14" t="s">
        <v>50</v>
      </c>
      <c r="C25">
        <v>1</v>
      </c>
      <c r="D25">
        <v>2</v>
      </c>
      <c r="E25">
        <v>3</v>
      </c>
      <c r="F25">
        <v>4</v>
      </c>
    </row>
    <row r="26" spans="2:18" x14ac:dyDescent="0.55000000000000004">
      <c r="B26" s="14" t="s">
        <v>51</v>
      </c>
      <c r="C26">
        <v>0.5</v>
      </c>
      <c r="D26">
        <v>1</v>
      </c>
      <c r="E26">
        <v>1.5</v>
      </c>
      <c r="F26">
        <v>2</v>
      </c>
      <c r="G26">
        <v>2.5</v>
      </c>
      <c r="H26">
        <v>3</v>
      </c>
      <c r="I26">
        <v>3.5</v>
      </c>
      <c r="J26">
        <v>4</v>
      </c>
    </row>
    <row r="27" spans="2:18" x14ac:dyDescent="0.55000000000000004">
      <c r="B27" s="14" t="s">
        <v>52</v>
      </c>
      <c r="C27">
        <v>0.25</v>
      </c>
      <c r="D27">
        <v>0.5</v>
      </c>
      <c r="E27">
        <v>0.75</v>
      </c>
      <c r="F27">
        <v>1</v>
      </c>
      <c r="G27">
        <v>1.25</v>
      </c>
      <c r="H27">
        <v>1.5</v>
      </c>
      <c r="I27">
        <v>1.75</v>
      </c>
      <c r="J27">
        <v>2</v>
      </c>
      <c r="K27">
        <v>2.25</v>
      </c>
      <c r="L27">
        <v>2.5</v>
      </c>
      <c r="M27">
        <v>2.75</v>
      </c>
      <c r="N27">
        <v>3</v>
      </c>
      <c r="O27">
        <v>3.25</v>
      </c>
      <c r="P27">
        <v>3.5</v>
      </c>
      <c r="Q27">
        <v>3.75</v>
      </c>
      <c r="R2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MSBR</vt:lpstr>
      <vt:lpstr>MSRE</vt:lpstr>
      <vt:lpstr>MSDR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Vicente</dc:creator>
  <cp:lastModifiedBy>Pedro Vicente</cp:lastModifiedBy>
  <dcterms:created xsi:type="dcterms:W3CDTF">2019-07-16T15:22:16Z</dcterms:created>
  <dcterms:modified xsi:type="dcterms:W3CDTF">2019-08-15T16:40:08Z</dcterms:modified>
</cp:coreProperties>
</file>