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vicen\OneDrive - Fundacion Universidad de las Americas Puebla\"/>
    </mc:Choice>
  </mc:AlternateContent>
  <xr:revisionPtr revIDLastSave="753" documentId="7_{2F115852-4B23-D146-B6F8-84549D64FFFC}" xr6:coauthVersionLast="43" xr6:coauthVersionMax="43" xr10:uidLastSave="{E9B2B245-1A99-417A-83EC-B69562C8BC94}"/>
  <bookViews>
    <workbookView xWindow="-96" yWindow="-96" windowWidth="23232" windowHeight="1269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2" l="1"/>
  <c r="O12" i="2" l="1"/>
  <c r="N5" i="2"/>
  <c r="L39" i="2"/>
  <c r="M39" i="2"/>
  <c r="O39" i="2"/>
  <c r="N39" i="2"/>
  <c r="P39" i="2"/>
  <c r="N19" i="2"/>
  <c r="I34" i="2"/>
  <c r="I35" i="2"/>
  <c r="I36" i="2"/>
  <c r="I37" i="2"/>
  <c r="P37" i="2" s="1"/>
  <c r="I38" i="2"/>
  <c r="I21" i="2"/>
  <c r="I22" i="2"/>
  <c r="P21" i="2"/>
  <c r="P38" i="2"/>
  <c r="P35" i="2"/>
  <c r="P36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O23" i="2"/>
  <c r="O35" i="2"/>
  <c r="O36" i="2"/>
  <c r="O37" i="2"/>
  <c r="O38" i="2"/>
  <c r="O34" i="2"/>
  <c r="O33" i="2"/>
  <c r="O32" i="2"/>
  <c r="O31" i="2"/>
  <c r="O30" i="2"/>
  <c r="O29" i="2"/>
  <c r="O28" i="2"/>
  <c r="O27" i="2"/>
  <c r="O26" i="2"/>
  <c r="O25" i="2"/>
  <c r="O24" i="2"/>
  <c r="O22" i="2"/>
  <c r="O21" i="2"/>
  <c r="O19" i="2"/>
  <c r="P19" i="2"/>
  <c r="H19" i="2"/>
  <c r="I19" i="2"/>
  <c r="J19" i="2"/>
  <c r="K19" i="2"/>
  <c r="L19" i="2"/>
  <c r="M19" i="2"/>
  <c r="F19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5" i="2"/>
  <c r="O6" i="2"/>
  <c r="O7" i="2"/>
  <c r="O8" i="2"/>
  <c r="O9" i="2"/>
  <c r="O10" i="2"/>
  <c r="O11" i="2"/>
  <c r="O13" i="2"/>
  <c r="O14" i="2"/>
  <c r="O15" i="2"/>
  <c r="O16" i="2"/>
  <c r="O17" i="2"/>
  <c r="O18" i="2"/>
  <c r="O5" i="2"/>
  <c r="H5" i="3" l="1"/>
  <c r="G5" i="3"/>
  <c r="I5" i="3" s="1"/>
  <c r="C5" i="3"/>
  <c r="N29" i="2" l="1"/>
  <c r="N38" i="2"/>
  <c r="N22" i="2"/>
  <c r="N23" i="2"/>
  <c r="N24" i="2"/>
  <c r="N25" i="2"/>
  <c r="N26" i="2"/>
  <c r="N27" i="2"/>
  <c r="N28" i="2"/>
  <c r="N30" i="2"/>
  <c r="N31" i="2"/>
  <c r="N32" i="2"/>
  <c r="N33" i="2"/>
  <c r="N34" i="2"/>
  <c r="N35" i="2"/>
  <c r="N36" i="2"/>
  <c r="N37" i="2"/>
  <c r="N21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G39" i="2"/>
  <c r="J39" i="2"/>
  <c r="K39" i="2"/>
  <c r="F39" i="2"/>
  <c r="S6" i="2"/>
  <c r="H6" i="2" s="1"/>
  <c r="I6" i="2" s="1"/>
  <c r="N8" i="1"/>
  <c r="H11" i="1"/>
  <c r="I11" i="1" s="1"/>
  <c r="J11" i="1" s="1"/>
  <c r="N11" i="1" s="1"/>
  <c r="H15" i="1"/>
  <c r="H19" i="1"/>
  <c r="I19" i="1" s="1"/>
  <c r="J19" i="1" s="1"/>
  <c r="N19" i="1" s="1"/>
  <c r="H23" i="1"/>
  <c r="I23" i="1" s="1"/>
  <c r="J23" i="1" s="1"/>
  <c r="N23" i="1" s="1"/>
  <c r="H27" i="1"/>
  <c r="I27" i="1" s="1"/>
  <c r="J27" i="1" s="1"/>
  <c r="N27" i="1" s="1"/>
  <c r="P10" i="1"/>
  <c r="G29" i="1"/>
  <c r="G17" i="1"/>
  <c r="H17" i="1" s="1"/>
  <c r="I17" i="1" s="1"/>
  <c r="J17" i="1" s="1"/>
  <c r="N17" i="1" s="1"/>
  <c r="I15" i="1"/>
  <c r="J15" i="1" s="1"/>
  <c r="N15" i="1" s="1"/>
  <c r="K17" i="1"/>
  <c r="L17" i="1"/>
  <c r="M17" i="1"/>
  <c r="K29" i="1"/>
  <c r="L29" i="1"/>
  <c r="M29" i="1"/>
  <c r="H35" i="2" l="1"/>
  <c r="H31" i="2"/>
  <c r="I31" i="2" s="1"/>
  <c r="H23" i="2"/>
  <c r="I23" i="2" s="1"/>
  <c r="H17" i="2"/>
  <c r="I17" i="2" s="1"/>
  <c r="H9" i="2"/>
  <c r="I9" i="2" s="1"/>
  <c r="H5" i="2"/>
  <c r="I5" i="2" s="1"/>
  <c r="H38" i="2"/>
  <c r="H34" i="2"/>
  <c r="H26" i="2"/>
  <c r="I26" i="2" s="1"/>
  <c r="H22" i="2"/>
  <c r="H16" i="2"/>
  <c r="I16" i="2" s="1"/>
  <c r="H12" i="2"/>
  <c r="I12" i="2" s="1"/>
  <c r="H8" i="2"/>
  <c r="I8" i="2" s="1"/>
  <c r="H37" i="2"/>
  <c r="H33" i="2"/>
  <c r="H29" i="2"/>
  <c r="I29" i="2" s="1"/>
  <c r="H25" i="2"/>
  <c r="I25" i="2" s="1"/>
  <c r="H21" i="2"/>
  <c r="H15" i="2"/>
  <c r="I15" i="2" s="1"/>
  <c r="H11" i="2"/>
  <c r="I11" i="2" s="1"/>
  <c r="H7" i="2"/>
  <c r="I7" i="2" s="1"/>
  <c r="H4" i="2"/>
  <c r="H27" i="2"/>
  <c r="I27" i="2" s="1"/>
  <c r="H13" i="2"/>
  <c r="I13" i="2" s="1"/>
  <c r="H30" i="2"/>
  <c r="I30" i="2" s="1"/>
  <c r="H36" i="2"/>
  <c r="H32" i="2"/>
  <c r="I32" i="2" s="1"/>
  <c r="H28" i="2"/>
  <c r="I28" i="2" s="1"/>
  <c r="H24" i="2"/>
  <c r="I24" i="2" s="1"/>
  <c r="H18" i="2"/>
  <c r="I18" i="2" s="1"/>
  <c r="H14" i="2"/>
  <c r="I14" i="2" s="1"/>
  <c r="H10" i="2"/>
  <c r="I10" i="2" s="1"/>
  <c r="N4" i="2"/>
  <c r="I33" i="2"/>
  <c r="H26" i="1"/>
  <c r="I26" i="1" s="1"/>
  <c r="J26" i="1" s="1"/>
  <c r="N26" i="1" s="1"/>
  <c r="H22" i="1"/>
  <c r="I22" i="1" s="1"/>
  <c r="J22" i="1" s="1"/>
  <c r="N22" i="1" s="1"/>
  <c r="H18" i="1"/>
  <c r="I18" i="1" s="1"/>
  <c r="J18" i="1" s="1"/>
  <c r="N18" i="1" s="1"/>
  <c r="H14" i="1"/>
  <c r="I14" i="1" s="1"/>
  <c r="J14" i="1" s="1"/>
  <c r="N14" i="1" s="1"/>
  <c r="H10" i="1"/>
  <c r="I10" i="1" s="1"/>
  <c r="J10" i="1" s="1"/>
  <c r="N10" i="1" s="1"/>
  <c r="H8" i="1"/>
  <c r="I8" i="1" s="1"/>
  <c r="J8" i="1" s="1"/>
  <c r="H25" i="1"/>
  <c r="I25" i="1" s="1"/>
  <c r="J25" i="1" s="1"/>
  <c r="N25" i="1" s="1"/>
  <c r="H21" i="1"/>
  <c r="I21" i="1" s="1"/>
  <c r="J21" i="1" s="1"/>
  <c r="N21" i="1" s="1"/>
  <c r="H13" i="1"/>
  <c r="I13" i="1" s="1"/>
  <c r="J13" i="1" s="1"/>
  <c r="N13" i="1" s="1"/>
  <c r="H9" i="1"/>
  <c r="H28" i="1"/>
  <c r="I28" i="1" s="1"/>
  <c r="J28" i="1" s="1"/>
  <c r="N28" i="1" s="1"/>
  <c r="H24" i="1"/>
  <c r="I24" i="1" s="1"/>
  <c r="J24" i="1" s="1"/>
  <c r="N24" i="1" s="1"/>
  <c r="H20" i="1"/>
  <c r="I20" i="1" s="1"/>
  <c r="J20" i="1" s="1"/>
  <c r="N20" i="1" s="1"/>
  <c r="H16" i="1"/>
  <c r="I16" i="1" s="1"/>
  <c r="J16" i="1" s="1"/>
  <c r="N16" i="1" s="1"/>
  <c r="H12" i="1"/>
  <c r="I12" i="1" s="1"/>
  <c r="J12" i="1" s="1"/>
  <c r="N12" i="1" s="1"/>
  <c r="I9" i="1"/>
  <c r="J9" i="1" s="1"/>
  <c r="N9" i="1" s="1"/>
  <c r="H29" i="1"/>
  <c r="I29" i="1" s="1"/>
  <c r="J29" i="1" s="1"/>
  <c r="N29" i="1" s="1"/>
  <c r="I39" i="2" l="1"/>
  <c r="I4" i="2"/>
  <c r="H39" i="2"/>
</calcChain>
</file>

<file path=xl/sharedStrings.xml><?xml version="1.0" encoding="utf-8"?>
<sst xmlns="http://schemas.openxmlformats.org/spreadsheetml/2006/main" count="121" uniqueCount="49">
  <si>
    <t>H</t>
  </si>
  <si>
    <t>Kr</t>
  </si>
  <si>
    <t>Stable</t>
  </si>
  <si>
    <t>Sbbie</t>
  </si>
  <si>
    <t>Xe</t>
  </si>
  <si>
    <t>Stabie</t>
  </si>
  <si>
    <t>Mass No</t>
  </si>
  <si>
    <t>Isotope</t>
  </si>
  <si>
    <t>Element</t>
  </si>
  <si>
    <t>Total</t>
  </si>
  <si>
    <t>Half Life</t>
  </si>
  <si>
    <t>years</t>
  </si>
  <si>
    <t>Units</t>
  </si>
  <si>
    <t>min</t>
  </si>
  <si>
    <t>hr</t>
  </si>
  <si>
    <t>days</t>
  </si>
  <si>
    <t>hours</t>
  </si>
  <si>
    <t>-</t>
  </si>
  <si>
    <t>Decay Constant (/hr)</t>
  </si>
  <si>
    <t>Fission Yield (%)</t>
  </si>
  <si>
    <t>Out of Reactor</t>
  </si>
  <si>
    <t>Entering 47 hr holdup</t>
  </si>
  <si>
    <t>Leaving 47 hr holdup</t>
  </si>
  <si>
    <t>Flow * 10-22</t>
  </si>
  <si>
    <t>Power</t>
  </si>
  <si>
    <t>MJ/s</t>
  </si>
  <si>
    <t>MeV/s</t>
  </si>
  <si>
    <t>Fissions</t>
  </si>
  <si>
    <t>fissions/s</t>
  </si>
  <si>
    <t>Scaling</t>
  </si>
  <si>
    <t>Generation Rate (/sec)</t>
  </si>
  <si>
    <t>Generation Rate (/hr)</t>
  </si>
  <si>
    <t>Generation Rate * 10%-22</t>
  </si>
  <si>
    <t>Ratio Out/Generation</t>
  </si>
  <si>
    <t>Flux to Graphite</t>
  </si>
  <si>
    <t>Flux to Bubbles</t>
  </si>
  <si>
    <t>Flux out of Reactor</t>
  </si>
  <si>
    <t>Flux to He Cleanup System</t>
  </si>
  <si>
    <t>Xe Poison Fraction - 0.56%</t>
  </si>
  <si>
    <t>Removal Fraction(CS/OR)</t>
  </si>
  <si>
    <t>Xenon Mass Conservation Formula</t>
  </si>
  <si>
    <t>Generation Rate</t>
  </si>
  <si>
    <t>Decay Rate in Salt</t>
  </si>
  <si>
    <t>Burnup Rate in Salt</t>
  </si>
  <si>
    <t>Migration Rate to Graphite</t>
  </si>
  <si>
    <t>Migration Rate to Circulating Bubbles</t>
  </si>
  <si>
    <t>Atoms Decaying</t>
  </si>
  <si>
    <t>Decay Fraction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</si>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</sst>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11" fontId="0" fillId="0" borderId="0" xfId="0" applyNumberForma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1" fontId="1" fillId="0" borderId="1" xfId="0" applyNumberFormat="1" applyFont="1" applyBorder="1" applyAlignment="1">
      <alignment horizontal="center" wrapText="1"/>
    </xf>
    <xf numFmtId="11" fontId="2" fillId="0" borderId="1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1" fontId="1" fillId="4" borderId="1" xfId="0" applyNumberFormat="1" applyFont="1" applyFill="1" applyBorder="1" applyAlignment="1">
      <alignment horizontal="center" wrapText="1"/>
    </xf>
    <xf numFmtId="2" fontId="1" fillId="4" borderId="1" xfId="0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11" fontId="1" fillId="5" borderId="1" xfId="0" applyNumberFormat="1" applyFont="1" applyFill="1" applyBorder="1" applyAlignment="1">
      <alignment horizontal="center" wrapText="1"/>
    </xf>
    <xf numFmtId="2" fontId="3" fillId="5" borderId="1" xfId="0" applyNumberFormat="1" applyFont="1" applyFill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165" fontId="0" fillId="0" borderId="0" xfId="0" applyNumberFormat="1"/>
    <xf numFmtId="165" fontId="2" fillId="3" borderId="0" xfId="0" applyNumberFormat="1" applyFont="1" applyFill="1" applyBorder="1" applyAlignment="1">
      <alignment horizontal="center" vertical="center" wrapText="1"/>
    </xf>
    <xf numFmtId="165" fontId="1" fillId="4" borderId="0" xfId="0" applyNumberFormat="1" applyFont="1" applyFill="1" applyBorder="1" applyAlignment="1">
      <alignment horizontal="center" wrapText="1"/>
    </xf>
    <xf numFmtId="165" fontId="1" fillId="5" borderId="0" xfId="0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2" fillId="0" borderId="1" xfId="0" applyFont="1" applyBorder="1"/>
    <xf numFmtId="11" fontId="2" fillId="0" borderId="1" xfId="0" applyNumberFormat="1" applyFont="1" applyBorder="1"/>
    <xf numFmtId="165" fontId="2" fillId="0" borderId="1" xfId="0" applyNumberFormat="1" applyFont="1" applyBorder="1"/>
    <xf numFmtId="11" fontId="0" fillId="0" borderId="1" xfId="0" applyNumberFormat="1" applyFont="1" applyBorder="1"/>
    <xf numFmtId="165" fontId="3" fillId="0" borderId="1" xfId="0" applyNumberFormat="1" applyFont="1" applyBorder="1" applyAlignment="1">
      <alignment horizontal="center" wrapText="1"/>
    </xf>
    <xf numFmtId="11" fontId="1" fillId="0" borderId="1" xfId="0" applyNumberFormat="1" applyFont="1" applyFill="1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1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center" wrapText="1"/>
    </xf>
    <xf numFmtId="11" fontId="1" fillId="2" borderId="1" xfId="0" applyNumberFormat="1" applyFont="1" applyFill="1" applyBorder="1" applyAlignment="1">
      <alignment horizontal="center" wrapText="1"/>
    </xf>
    <xf numFmtId="11" fontId="0" fillId="2" borderId="1" xfId="0" applyNumberFormat="1" applyFont="1" applyFill="1" applyBorder="1"/>
    <xf numFmtId="11" fontId="2" fillId="2" borderId="1" xfId="0" applyNumberFormat="1" applyFont="1" applyFill="1" applyBorder="1"/>
    <xf numFmtId="165" fontId="3" fillId="2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5" fontId="3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 wrapText="1"/>
    </xf>
    <xf numFmtId="166" fontId="2" fillId="0" borderId="0" xfId="0" applyNumberFormat="1" applyFont="1" applyFill="1" applyBorder="1" applyAlignment="1">
      <alignment horizontal="center" wrapText="1"/>
    </xf>
    <xf numFmtId="166" fontId="2" fillId="0" borderId="1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 wrapText="1"/>
    </xf>
    <xf numFmtId="166" fontId="2" fillId="0" borderId="5" xfId="0" applyNumberFormat="1" applyFont="1" applyFill="1" applyBorder="1"/>
    <xf numFmtId="165" fontId="3" fillId="0" borderId="0" xfId="0" applyNumberFormat="1" applyFont="1" applyBorder="1" applyAlignment="1">
      <alignment horizont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165" fontId="2" fillId="3" borderId="0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406F-B54F-544F-AF6C-C8017903E8B5}">
  <dimension ref="A1:Q30"/>
  <sheetViews>
    <sheetView topLeftCell="A5" zoomScale="115" zoomScaleNormal="115" zoomScaleSheetLayoutView="100" workbookViewId="0">
      <selection activeCell="B6" sqref="B6:Q29"/>
    </sheetView>
  </sheetViews>
  <sheetFormatPr defaultRowHeight="14.4" x14ac:dyDescent="0.55000000000000004"/>
  <cols>
    <col min="4" max="4" width="9.5234375" bestFit="1" customWidth="1"/>
    <col min="5" max="5" width="9.5234375" customWidth="1"/>
    <col min="7" max="7" width="8.89453125" bestFit="1" customWidth="1"/>
    <col min="8" max="10" width="11.15625" customWidth="1"/>
    <col min="11" max="11" width="10.05078125" customWidth="1"/>
    <col min="14" max="14" width="13.15625" customWidth="1"/>
  </cols>
  <sheetData>
    <row r="1" spans="1:17" x14ac:dyDescent="0.55000000000000004">
      <c r="A1" s="1"/>
      <c r="B1" s="1"/>
      <c r="C1" s="1"/>
      <c r="D1" s="1"/>
      <c r="E1" s="2"/>
      <c r="F1" s="2"/>
      <c r="G1" s="4"/>
      <c r="H1" s="4"/>
      <c r="I1" s="4"/>
      <c r="J1" s="4"/>
      <c r="K1" s="2"/>
      <c r="L1" s="4"/>
      <c r="M1" s="4"/>
      <c r="N1" s="4"/>
      <c r="O1" s="2"/>
    </row>
    <row r="2" spans="1:17" x14ac:dyDescent="0.55000000000000004">
      <c r="A2" s="66"/>
      <c r="B2" s="67"/>
      <c r="C2" s="66"/>
      <c r="D2" s="4"/>
      <c r="E2" s="4"/>
      <c r="F2" s="4"/>
      <c r="G2" s="4"/>
      <c r="H2" s="4"/>
      <c r="I2" s="4"/>
      <c r="J2" s="4"/>
      <c r="K2" s="2"/>
      <c r="L2" s="2"/>
      <c r="M2" s="2"/>
      <c r="N2" s="2"/>
      <c r="O2" s="2"/>
    </row>
    <row r="3" spans="1:17" x14ac:dyDescent="0.55000000000000004">
      <c r="A3" s="66"/>
      <c r="B3" s="67"/>
      <c r="C3" s="66"/>
      <c r="D3" s="4"/>
      <c r="E3" s="4"/>
      <c r="F3" s="4"/>
      <c r="G3" s="4"/>
      <c r="H3" s="4"/>
      <c r="I3" s="4"/>
      <c r="J3" s="4"/>
      <c r="K3" s="4"/>
      <c r="L3" s="2"/>
      <c r="M3" s="2"/>
      <c r="N3" s="2"/>
      <c r="O3" s="4"/>
    </row>
    <row r="4" spans="1:17" x14ac:dyDescent="0.55000000000000004">
      <c r="A4" s="1"/>
      <c r="B4" s="1"/>
      <c r="C4" s="1"/>
      <c r="D4" s="4"/>
      <c r="E4" s="4"/>
      <c r="F4" s="4"/>
      <c r="G4" s="4"/>
      <c r="H4" s="4"/>
      <c r="I4" s="4"/>
      <c r="J4" s="4"/>
      <c r="K4" s="4"/>
      <c r="L4" s="2"/>
      <c r="M4" s="2"/>
      <c r="N4" s="2"/>
      <c r="O4" s="4"/>
    </row>
    <row r="5" spans="1:17" x14ac:dyDescent="0.55000000000000004">
      <c r="A5" s="1"/>
      <c r="B5" s="1"/>
      <c r="C5" s="1"/>
      <c r="D5" s="3"/>
      <c r="E5" s="4"/>
      <c r="F5" s="2"/>
      <c r="G5" s="4"/>
      <c r="H5" s="4"/>
      <c r="I5" s="4"/>
      <c r="J5" s="4"/>
      <c r="K5" s="4"/>
      <c r="L5" s="4"/>
      <c r="M5" s="4"/>
      <c r="N5" s="2"/>
      <c r="O5" s="4"/>
    </row>
    <row r="6" spans="1:17" ht="26.1" customHeight="1" x14ac:dyDescent="0.55000000000000004">
      <c r="A6" s="1"/>
      <c r="B6" s="71" t="s">
        <v>7</v>
      </c>
      <c r="C6" s="71"/>
      <c r="D6" s="72" t="s">
        <v>10</v>
      </c>
      <c r="E6" s="72" t="s">
        <v>12</v>
      </c>
      <c r="F6" s="72" t="s">
        <v>18</v>
      </c>
      <c r="G6" s="68" t="s">
        <v>19</v>
      </c>
      <c r="H6" s="68" t="s">
        <v>30</v>
      </c>
      <c r="I6" s="69" t="s">
        <v>31</v>
      </c>
      <c r="J6" s="22"/>
      <c r="K6" s="68" t="s">
        <v>23</v>
      </c>
      <c r="L6" s="68"/>
      <c r="M6" s="68"/>
      <c r="N6" s="65" t="s">
        <v>33</v>
      </c>
      <c r="O6" s="5"/>
    </row>
    <row r="7" spans="1:17" ht="43.2" x14ac:dyDescent="0.55000000000000004">
      <c r="A7" s="1"/>
      <c r="B7" s="16" t="s">
        <v>8</v>
      </c>
      <c r="C7" s="16" t="s">
        <v>6</v>
      </c>
      <c r="D7" s="72"/>
      <c r="E7" s="72"/>
      <c r="F7" s="72"/>
      <c r="G7" s="68"/>
      <c r="H7" s="68"/>
      <c r="I7" s="70"/>
      <c r="J7" s="23" t="s">
        <v>32</v>
      </c>
      <c r="K7" s="17" t="s">
        <v>20</v>
      </c>
      <c r="L7" s="17" t="s">
        <v>21</v>
      </c>
      <c r="M7" s="17" t="s">
        <v>22</v>
      </c>
      <c r="N7" s="65"/>
      <c r="O7" s="6"/>
    </row>
    <row r="8" spans="1:17" x14ac:dyDescent="0.55000000000000004">
      <c r="A8" s="3"/>
      <c r="B8" s="11" t="s">
        <v>0</v>
      </c>
      <c r="C8" s="12">
        <v>3</v>
      </c>
      <c r="D8" s="13">
        <v>12.26</v>
      </c>
      <c r="E8" s="13" t="s">
        <v>11</v>
      </c>
      <c r="F8" s="14">
        <v>6.4500000000000001E-6</v>
      </c>
      <c r="G8" s="13">
        <v>0.8</v>
      </c>
      <c r="H8" s="14">
        <f t="shared" ref="H8:H28" si="0">G8*P$10/100</f>
        <v>5.6173584E+17</v>
      </c>
      <c r="I8" s="14">
        <f>H8*3600</f>
        <v>2.022249024E+21</v>
      </c>
      <c r="J8" s="18">
        <f>I8*$P$12</f>
        <v>0.20222490240000002</v>
      </c>
      <c r="K8" s="18">
        <v>0.21</v>
      </c>
      <c r="L8" s="18">
        <v>0.21</v>
      </c>
      <c r="M8" s="18">
        <v>0.21</v>
      </c>
      <c r="N8" s="6">
        <f>K8/J8</f>
        <v>1.0384477752627166</v>
      </c>
      <c r="O8" s="6" t="s">
        <v>24</v>
      </c>
      <c r="P8" s="6">
        <v>2250</v>
      </c>
      <c r="Q8" t="s">
        <v>25</v>
      </c>
    </row>
    <row r="9" spans="1:17" x14ac:dyDescent="0.55000000000000004">
      <c r="A9" s="3"/>
      <c r="B9" s="11" t="s">
        <v>1</v>
      </c>
      <c r="C9" s="12">
        <v>82</v>
      </c>
      <c r="D9" s="13" t="s">
        <v>2</v>
      </c>
      <c r="E9" s="13" t="s">
        <v>17</v>
      </c>
      <c r="F9" s="13">
        <v>0</v>
      </c>
      <c r="G9" s="13">
        <v>0.3</v>
      </c>
      <c r="H9" s="14">
        <f t="shared" si="0"/>
        <v>2.1065094E+17</v>
      </c>
      <c r="I9" s="14">
        <f t="shared" ref="I9:I29" si="1">H9*3600</f>
        <v>7.5834338400000003E+20</v>
      </c>
      <c r="J9" s="18">
        <f t="shared" ref="J9:J29" si="2">I9*$P$12</f>
        <v>7.5834338400000006E-2</v>
      </c>
      <c r="K9" s="18">
        <v>0.35</v>
      </c>
      <c r="L9" s="18">
        <v>0.35</v>
      </c>
      <c r="M9" s="18">
        <v>0.35</v>
      </c>
      <c r="N9" s="6">
        <f>K9/J9</f>
        <v>4.6153234456120735</v>
      </c>
      <c r="O9" s="6"/>
      <c r="P9" s="10">
        <v>1.4043396E+22</v>
      </c>
      <c r="Q9" t="s">
        <v>26</v>
      </c>
    </row>
    <row r="10" spans="1:17" x14ac:dyDescent="0.55000000000000004">
      <c r="A10" s="1"/>
      <c r="B10" s="11"/>
      <c r="C10" s="12">
        <v>83</v>
      </c>
      <c r="D10" s="13" t="s">
        <v>3</v>
      </c>
      <c r="E10" s="13" t="s">
        <v>17</v>
      </c>
      <c r="F10" s="13">
        <v>0</v>
      </c>
      <c r="G10" s="13">
        <v>1.1399999999999999</v>
      </c>
      <c r="H10" s="14">
        <f t="shared" si="0"/>
        <v>8.0047357199999987E+17</v>
      </c>
      <c r="I10" s="14">
        <f t="shared" si="1"/>
        <v>2.8817048591999996E+21</v>
      </c>
      <c r="J10" s="18">
        <f t="shared" si="2"/>
        <v>0.28817048592</v>
      </c>
      <c r="K10" s="18">
        <v>1.5</v>
      </c>
      <c r="L10" s="18">
        <v>1.5</v>
      </c>
      <c r="M10" s="18">
        <v>1.5</v>
      </c>
      <c r="N10" s="6">
        <f t="shared" ref="N10:N29" si="3">K10/J10</f>
        <v>5.205252006329407</v>
      </c>
      <c r="O10" s="6" t="s">
        <v>27</v>
      </c>
      <c r="P10" s="10">
        <f>P9/200</f>
        <v>7.021698E+19</v>
      </c>
      <c r="Q10" t="s">
        <v>28</v>
      </c>
    </row>
    <row r="11" spans="1:17" x14ac:dyDescent="0.55000000000000004">
      <c r="A11" s="1"/>
      <c r="B11" s="11"/>
      <c r="C11" s="12">
        <v>84</v>
      </c>
      <c r="D11" s="13" t="s">
        <v>2</v>
      </c>
      <c r="E11" s="13" t="s">
        <v>17</v>
      </c>
      <c r="F11" s="13">
        <v>0</v>
      </c>
      <c r="G11" s="13">
        <v>1.1000000000000001</v>
      </c>
      <c r="H11" s="14">
        <f t="shared" si="0"/>
        <v>7.7238678000000013E+17</v>
      </c>
      <c r="I11" s="14">
        <f t="shared" si="1"/>
        <v>2.7805924080000004E+21</v>
      </c>
      <c r="J11" s="18">
        <f t="shared" si="2"/>
        <v>0.27805924080000005</v>
      </c>
      <c r="K11" s="18">
        <v>1.45</v>
      </c>
      <c r="L11" s="18">
        <v>1.45</v>
      </c>
      <c r="M11" s="18">
        <v>1.45</v>
      </c>
      <c r="N11" s="6">
        <f t="shared" si="3"/>
        <v>5.2147161008863678</v>
      </c>
      <c r="O11" s="5"/>
    </row>
    <row r="12" spans="1:17" x14ac:dyDescent="0.55000000000000004">
      <c r="A12" s="1"/>
      <c r="B12" s="11"/>
      <c r="C12" s="12">
        <v>85</v>
      </c>
      <c r="D12" s="13">
        <v>10.76</v>
      </c>
      <c r="E12" s="13" t="s">
        <v>11</v>
      </c>
      <c r="F12" s="14">
        <v>7.3499999999999999E-6</v>
      </c>
      <c r="G12" s="13">
        <v>2.4900000000000002</v>
      </c>
      <c r="H12" s="14">
        <f t="shared" si="0"/>
        <v>1.748402802E+18</v>
      </c>
      <c r="I12" s="14">
        <f t="shared" si="1"/>
        <v>6.2942500871999995E+21</v>
      </c>
      <c r="J12" s="18">
        <f t="shared" si="2"/>
        <v>0.62942500871999996</v>
      </c>
      <c r="K12" s="18">
        <v>3.28</v>
      </c>
      <c r="L12" s="18">
        <v>3.28</v>
      </c>
      <c r="M12" s="19">
        <v>3.28</v>
      </c>
      <c r="N12" s="6">
        <f t="shared" si="3"/>
        <v>5.2111053017582112</v>
      </c>
      <c r="O12" s="6" t="s">
        <v>29</v>
      </c>
      <c r="P12" s="10">
        <v>1E-22</v>
      </c>
    </row>
    <row r="13" spans="1:17" x14ac:dyDescent="0.55000000000000004">
      <c r="A13" s="1"/>
      <c r="B13" s="11"/>
      <c r="C13" s="12">
        <v>86</v>
      </c>
      <c r="D13" s="13" t="s">
        <v>2</v>
      </c>
      <c r="E13" s="13" t="s">
        <v>17</v>
      </c>
      <c r="F13" s="13">
        <v>0</v>
      </c>
      <c r="G13" s="13">
        <v>3.28</v>
      </c>
      <c r="H13" s="14">
        <f t="shared" si="0"/>
        <v>2.303116944E+18</v>
      </c>
      <c r="I13" s="14">
        <f t="shared" si="1"/>
        <v>8.2912209984000004E+21</v>
      </c>
      <c r="J13" s="18">
        <f t="shared" si="2"/>
        <v>0.82912209984000007</v>
      </c>
      <c r="K13" s="18">
        <v>4.32</v>
      </c>
      <c r="L13" s="18">
        <v>4.32</v>
      </c>
      <c r="M13" s="18">
        <v>4.32</v>
      </c>
      <c r="N13" s="6">
        <f t="shared" si="3"/>
        <v>5.2103303009697282</v>
      </c>
      <c r="O13" s="6"/>
    </row>
    <row r="14" spans="1:17" x14ac:dyDescent="0.55000000000000004">
      <c r="A14" s="1"/>
      <c r="B14" s="11"/>
      <c r="C14" s="12">
        <v>87</v>
      </c>
      <c r="D14" s="13">
        <v>76</v>
      </c>
      <c r="E14" s="13" t="s">
        <v>13</v>
      </c>
      <c r="F14" s="13">
        <v>0.55000000000000004</v>
      </c>
      <c r="G14" s="13">
        <v>4.5</v>
      </c>
      <c r="H14" s="14">
        <f t="shared" si="0"/>
        <v>3.1597641E+18</v>
      </c>
      <c r="I14" s="14">
        <f t="shared" si="1"/>
        <v>1.1375150760000001E+22</v>
      </c>
      <c r="J14" s="18">
        <f t="shared" si="2"/>
        <v>1.1375150760000001</v>
      </c>
      <c r="K14" s="18">
        <v>1.1499999999999999</v>
      </c>
      <c r="L14" s="18">
        <v>0.63</v>
      </c>
      <c r="M14" s="14">
        <v>3E-9</v>
      </c>
      <c r="N14" s="6">
        <f t="shared" si="3"/>
        <v>1.0109756118959778</v>
      </c>
      <c r="O14" s="6"/>
    </row>
    <row r="15" spans="1:17" x14ac:dyDescent="0.55000000000000004">
      <c r="A15" s="1"/>
      <c r="B15" s="11"/>
      <c r="C15" s="12">
        <v>88</v>
      </c>
      <c r="D15" s="13">
        <v>2.8</v>
      </c>
      <c r="E15" s="13" t="s">
        <v>14</v>
      </c>
      <c r="F15" s="13">
        <v>0.25</v>
      </c>
      <c r="G15" s="13">
        <v>5.7</v>
      </c>
      <c r="H15" s="14">
        <f t="shared" si="0"/>
        <v>4.00236786E+18</v>
      </c>
      <c r="I15" s="14">
        <f t="shared" si="1"/>
        <v>1.4408524295999999E+22</v>
      </c>
      <c r="J15" s="18">
        <f t="shared" si="2"/>
        <v>1.4408524296</v>
      </c>
      <c r="K15" s="18">
        <v>1.75</v>
      </c>
      <c r="L15" s="18">
        <v>1.33</v>
      </c>
      <c r="M15" s="18">
        <v>0.4</v>
      </c>
      <c r="N15" s="6">
        <f t="shared" si="3"/>
        <v>1.2145588014768616</v>
      </c>
      <c r="O15" s="6"/>
    </row>
    <row r="16" spans="1:17" ht="14.4" customHeight="1" x14ac:dyDescent="0.55000000000000004">
      <c r="A16" s="1"/>
      <c r="B16" s="11"/>
      <c r="C16" s="12">
        <v>89</v>
      </c>
      <c r="D16" s="13">
        <v>3.18</v>
      </c>
      <c r="E16" s="13" t="s">
        <v>13</v>
      </c>
      <c r="F16" s="13">
        <v>13</v>
      </c>
      <c r="G16" s="13">
        <v>6.23</v>
      </c>
      <c r="H16" s="14">
        <f t="shared" si="0"/>
        <v>4.3745178540000005E+18</v>
      </c>
      <c r="I16" s="14">
        <f t="shared" si="1"/>
        <v>1.5748264274400001E+22</v>
      </c>
      <c r="J16" s="18">
        <f t="shared" si="2"/>
        <v>1.5748264274400001</v>
      </c>
      <c r="K16" s="18">
        <v>0.92</v>
      </c>
      <c r="L16" s="14">
        <v>1.1999999999999999E-12</v>
      </c>
      <c r="M16" s="18">
        <v>0</v>
      </c>
      <c r="N16" s="6">
        <f t="shared" si="3"/>
        <v>0.58419136481950573</v>
      </c>
      <c r="O16" s="6"/>
    </row>
    <row r="17" spans="1:15" s="9" customFormat="1" ht="14.4" customHeight="1" x14ac:dyDescent="0.55000000000000004">
      <c r="A17" s="8"/>
      <c r="B17" s="11" t="s">
        <v>9</v>
      </c>
      <c r="C17" s="11"/>
      <c r="D17" s="11"/>
      <c r="E17" s="11"/>
      <c r="F17" s="11"/>
      <c r="G17" s="11">
        <f>SUM(G8:G16)</f>
        <v>25.54</v>
      </c>
      <c r="H17" s="14">
        <f t="shared" si="0"/>
        <v>1.7933416692E+19</v>
      </c>
      <c r="I17" s="14">
        <f t="shared" si="1"/>
        <v>6.45603000912E+22</v>
      </c>
      <c r="J17" s="18">
        <f t="shared" si="2"/>
        <v>6.45603000912</v>
      </c>
      <c r="K17" s="20">
        <f>SUM(K8:K16)</f>
        <v>14.93</v>
      </c>
      <c r="L17" s="20">
        <f>SUM(L8:L16)</f>
        <v>13.070000000001201</v>
      </c>
      <c r="M17" s="20">
        <f>SUM(M8:M16)</f>
        <v>11.510000003</v>
      </c>
      <c r="N17" s="6">
        <f t="shared" si="3"/>
        <v>2.3125666979412101</v>
      </c>
      <c r="O17" s="7"/>
    </row>
    <row r="18" spans="1:15" ht="14.4" customHeight="1" x14ac:dyDescent="0.55000000000000004">
      <c r="A18" s="3"/>
      <c r="B18" s="11" t="s">
        <v>4</v>
      </c>
      <c r="C18" s="12">
        <v>128</v>
      </c>
      <c r="D18" s="13" t="s">
        <v>2</v>
      </c>
      <c r="E18" s="13" t="s">
        <v>17</v>
      </c>
      <c r="F18" s="13">
        <v>0</v>
      </c>
      <c r="G18" s="13">
        <v>0.02</v>
      </c>
      <c r="H18" s="14">
        <f t="shared" si="0"/>
        <v>1.4043396E+16</v>
      </c>
      <c r="I18" s="14">
        <f t="shared" si="1"/>
        <v>5.05562256E+19</v>
      </c>
      <c r="J18" s="18">
        <f t="shared" si="2"/>
        <v>5.0556225600000004E-3</v>
      </c>
      <c r="K18" s="18">
        <v>2.5000000000000001E-2</v>
      </c>
      <c r="L18" s="18">
        <v>2.5000000000000001E-2</v>
      </c>
      <c r="M18" s="18">
        <v>2.5000000000000001E-2</v>
      </c>
      <c r="N18" s="6">
        <f t="shared" si="3"/>
        <v>4.9449894060129358</v>
      </c>
      <c r="O18" s="6"/>
    </row>
    <row r="19" spans="1:15" ht="14.4" customHeight="1" x14ac:dyDescent="0.55000000000000004">
      <c r="A19" s="1"/>
      <c r="B19" s="11"/>
      <c r="C19" s="12">
        <v>129</v>
      </c>
      <c r="D19" s="13" t="s">
        <v>2</v>
      </c>
      <c r="E19" s="13" t="s">
        <v>17</v>
      </c>
      <c r="F19" s="13">
        <v>0</v>
      </c>
      <c r="G19" s="13">
        <v>2.1</v>
      </c>
      <c r="H19" s="14">
        <f t="shared" si="0"/>
        <v>1.47455658E+18</v>
      </c>
      <c r="I19" s="14">
        <f t="shared" si="1"/>
        <v>5.3084036879999996E+21</v>
      </c>
      <c r="J19" s="18">
        <f t="shared" si="2"/>
        <v>0.53084036879999996</v>
      </c>
      <c r="K19" s="18">
        <v>2.76</v>
      </c>
      <c r="L19" s="18">
        <v>2.76</v>
      </c>
      <c r="M19" s="18">
        <v>2.76</v>
      </c>
      <c r="N19" s="6">
        <f t="shared" si="3"/>
        <v>5.1993031468936017</v>
      </c>
      <c r="O19" s="6"/>
    </row>
    <row r="20" spans="1:15" ht="14.4" customHeight="1" x14ac:dyDescent="0.55000000000000004">
      <c r="A20" s="1"/>
      <c r="B20" s="11"/>
      <c r="C20" s="12">
        <v>130</v>
      </c>
      <c r="D20" s="13" t="s">
        <v>5</v>
      </c>
      <c r="E20" s="13" t="s">
        <v>17</v>
      </c>
      <c r="F20" s="13">
        <v>0</v>
      </c>
      <c r="G20" s="13">
        <v>0.1</v>
      </c>
      <c r="H20" s="14">
        <f t="shared" si="0"/>
        <v>7.021698E+16</v>
      </c>
      <c r="I20" s="14">
        <f t="shared" si="1"/>
        <v>2.52781128E+20</v>
      </c>
      <c r="J20" s="18">
        <f t="shared" si="2"/>
        <v>2.5278112800000002E-2</v>
      </c>
      <c r="K20" s="18">
        <v>0.13</v>
      </c>
      <c r="L20" s="18">
        <v>0.13</v>
      </c>
      <c r="M20" s="18">
        <v>0.13</v>
      </c>
      <c r="N20" s="6">
        <f t="shared" si="3"/>
        <v>5.1427889822534532</v>
      </c>
      <c r="O20" s="6"/>
    </row>
    <row r="21" spans="1:15" ht="14.4" customHeight="1" x14ac:dyDescent="0.55000000000000004">
      <c r="A21" s="1"/>
      <c r="B21" s="11"/>
      <c r="C21" s="12">
        <v>131</v>
      </c>
      <c r="D21" s="13" t="s">
        <v>2</v>
      </c>
      <c r="E21" s="13" t="s">
        <v>17</v>
      </c>
      <c r="F21" s="13">
        <v>0</v>
      </c>
      <c r="G21" s="13">
        <v>3.85</v>
      </c>
      <c r="H21" s="14">
        <f t="shared" si="0"/>
        <v>2.70335373E+18</v>
      </c>
      <c r="I21" s="14">
        <f t="shared" si="1"/>
        <v>9.7320734279999999E+21</v>
      </c>
      <c r="J21" s="18">
        <f t="shared" si="2"/>
        <v>0.97320734279999999</v>
      </c>
      <c r="K21" s="18">
        <v>5.05</v>
      </c>
      <c r="L21" s="18">
        <v>5.05</v>
      </c>
      <c r="M21" s="18">
        <v>5.05</v>
      </c>
      <c r="N21" s="6">
        <f t="shared" si="3"/>
        <v>5.1890278442317568</v>
      </c>
      <c r="O21" s="6"/>
    </row>
    <row r="22" spans="1:15" ht="14.4" customHeight="1" x14ac:dyDescent="0.55000000000000004">
      <c r="A22" s="1"/>
      <c r="B22" s="11"/>
      <c r="C22" s="12">
        <v>132</v>
      </c>
      <c r="D22" s="13" t="s">
        <v>2</v>
      </c>
      <c r="E22" s="13" t="s">
        <v>17</v>
      </c>
      <c r="F22" s="13">
        <v>0</v>
      </c>
      <c r="G22" s="13">
        <v>5.48</v>
      </c>
      <c r="H22" s="14">
        <f t="shared" si="0"/>
        <v>3.8478905040000005E+18</v>
      </c>
      <c r="I22" s="14">
        <f t="shared" si="1"/>
        <v>1.3852405814400001E+22</v>
      </c>
      <c r="J22" s="18">
        <f t="shared" si="2"/>
        <v>1.3852405814400002</v>
      </c>
      <c r="K22" s="18">
        <v>7.2</v>
      </c>
      <c r="L22" s="18">
        <v>7.2</v>
      </c>
      <c r="M22" s="18">
        <v>7.2</v>
      </c>
      <c r="N22" s="6">
        <f t="shared" si="3"/>
        <v>5.197653098290969</v>
      </c>
      <c r="O22" s="6"/>
    </row>
    <row r="23" spans="1:15" ht="14.4" customHeight="1" x14ac:dyDescent="0.55000000000000004">
      <c r="A23" s="1"/>
      <c r="B23" s="11"/>
      <c r="C23" s="12">
        <v>133</v>
      </c>
      <c r="D23" s="13">
        <v>5.27</v>
      </c>
      <c r="E23" s="13" t="s">
        <v>15</v>
      </c>
      <c r="F23" s="14">
        <v>5.4799999999999996E-3</v>
      </c>
      <c r="G23" s="13">
        <v>6.48</v>
      </c>
      <c r="H23" s="14">
        <f t="shared" si="0"/>
        <v>4.5500603040000005E+18</v>
      </c>
      <c r="I23" s="14">
        <f t="shared" si="1"/>
        <v>1.6380217094400001E+22</v>
      </c>
      <c r="J23" s="18">
        <f t="shared" si="2"/>
        <v>1.6380217094400003</v>
      </c>
      <c r="K23" s="18">
        <v>4.3</v>
      </c>
      <c r="L23" s="18">
        <v>4.25</v>
      </c>
      <c r="M23" s="18">
        <v>3.3</v>
      </c>
      <c r="N23" s="6">
        <f t="shared" si="3"/>
        <v>2.6251178328216818</v>
      </c>
      <c r="O23" s="6"/>
    </row>
    <row r="24" spans="1:15" ht="14.4" customHeight="1" x14ac:dyDescent="0.55000000000000004">
      <c r="A24" s="1"/>
      <c r="B24" s="11"/>
      <c r="C24" s="12">
        <v>134</v>
      </c>
      <c r="D24" s="13" t="s">
        <v>2</v>
      </c>
      <c r="E24" s="13" t="s">
        <v>17</v>
      </c>
      <c r="F24" s="13">
        <v>0</v>
      </c>
      <c r="G24" s="13">
        <v>6.83</v>
      </c>
      <c r="H24" s="14">
        <f t="shared" si="0"/>
        <v>4.795819734E+18</v>
      </c>
      <c r="I24" s="14">
        <f t="shared" si="1"/>
        <v>1.7264951042400001E+22</v>
      </c>
      <c r="J24" s="18">
        <f t="shared" si="2"/>
        <v>1.7264951042400001</v>
      </c>
      <c r="K24" s="18">
        <v>9</v>
      </c>
      <c r="L24" s="18">
        <v>9</v>
      </c>
      <c r="M24" s="18">
        <v>9</v>
      </c>
      <c r="N24" s="6">
        <f t="shared" si="3"/>
        <v>5.2128731659287171</v>
      </c>
      <c r="O24" s="6"/>
    </row>
    <row r="25" spans="1:15" ht="14.4" customHeight="1" x14ac:dyDescent="0.55000000000000004">
      <c r="A25" s="1"/>
      <c r="B25" s="11"/>
      <c r="C25" s="12">
        <v>135</v>
      </c>
      <c r="D25" s="13">
        <v>9.14</v>
      </c>
      <c r="E25" s="13" t="s">
        <v>16</v>
      </c>
      <c r="F25" s="13">
        <v>7.5300000000000006E-2</v>
      </c>
      <c r="G25" s="13">
        <v>6.16</v>
      </c>
      <c r="H25" s="14">
        <f t="shared" si="0"/>
        <v>4.3253659680000005E+18</v>
      </c>
      <c r="I25" s="14">
        <f t="shared" si="1"/>
        <v>1.5571317484800002E+22</v>
      </c>
      <c r="J25" s="18">
        <f t="shared" si="2"/>
        <v>1.5571317484800002</v>
      </c>
      <c r="K25" s="18">
        <v>1.5</v>
      </c>
      <c r="L25" s="18">
        <v>1.29</v>
      </c>
      <c r="M25" s="18">
        <v>0.04</v>
      </c>
      <c r="N25" s="6">
        <f t="shared" si="3"/>
        <v>0.96330962454797442</v>
      </c>
      <c r="O25" s="6"/>
    </row>
    <row r="26" spans="1:15" ht="14.4" customHeight="1" x14ac:dyDescent="0.55000000000000004">
      <c r="A26" s="1"/>
      <c r="B26" s="11"/>
      <c r="C26" s="12">
        <v>136</v>
      </c>
      <c r="D26" s="13" t="s">
        <v>2</v>
      </c>
      <c r="E26" s="13" t="s">
        <v>17</v>
      </c>
      <c r="F26" s="13">
        <v>0</v>
      </c>
      <c r="G26" s="13">
        <v>7</v>
      </c>
      <c r="H26" s="14">
        <f t="shared" si="0"/>
        <v>4.9151886E+18</v>
      </c>
      <c r="I26" s="14">
        <f t="shared" si="1"/>
        <v>1.7694678959999999E+22</v>
      </c>
      <c r="J26" s="18">
        <f t="shared" si="2"/>
        <v>1.7694678960000001</v>
      </c>
      <c r="K26" s="18">
        <v>9.1999999999999993</v>
      </c>
      <c r="L26" s="18">
        <v>9.1999999999999993</v>
      </c>
      <c r="M26" s="18">
        <v>9.1999999999999993</v>
      </c>
      <c r="N26" s="6">
        <f t="shared" si="3"/>
        <v>5.1993031468936008</v>
      </c>
      <c r="O26" s="6"/>
    </row>
    <row r="27" spans="1:15" x14ac:dyDescent="0.55000000000000004">
      <c r="A27" s="1"/>
      <c r="B27" s="11"/>
      <c r="C27" s="12">
        <v>137</v>
      </c>
      <c r="D27" s="13">
        <v>4.2</v>
      </c>
      <c r="E27" s="13" t="s">
        <v>13</v>
      </c>
      <c r="F27" s="13">
        <v>9.9</v>
      </c>
      <c r="G27" s="13">
        <v>7.16</v>
      </c>
      <c r="H27" s="14">
        <f t="shared" si="0"/>
        <v>5.027535768E+18</v>
      </c>
      <c r="I27" s="14">
        <f t="shared" si="1"/>
        <v>1.80991287648E+22</v>
      </c>
      <c r="J27" s="18">
        <f t="shared" si="2"/>
        <v>1.8099128764800001</v>
      </c>
      <c r="K27" s="18">
        <v>1.1599999999999999</v>
      </c>
      <c r="L27" s="14">
        <v>5.1E-10</v>
      </c>
      <c r="M27" s="18">
        <v>0</v>
      </c>
      <c r="N27" s="6">
        <f t="shared" si="3"/>
        <v>0.64091482804190003</v>
      </c>
      <c r="O27" s="6"/>
    </row>
    <row r="28" spans="1:15" x14ac:dyDescent="0.55000000000000004">
      <c r="A28" s="1"/>
      <c r="B28" s="11"/>
      <c r="C28" s="12">
        <v>138</v>
      </c>
      <c r="D28" s="13">
        <v>17</v>
      </c>
      <c r="E28" s="13" t="s">
        <v>13</v>
      </c>
      <c r="F28" s="13">
        <v>2.4500000000000002</v>
      </c>
      <c r="G28" s="13">
        <v>6.63</v>
      </c>
      <c r="H28" s="14">
        <f t="shared" si="0"/>
        <v>4.655385774E+18</v>
      </c>
      <c r="I28" s="14">
        <f t="shared" si="1"/>
        <v>1.67593887864E+22</v>
      </c>
      <c r="J28" s="18">
        <f t="shared" si="2"/>
        <v>1.67593887864</v>
      </c>
      <c r="K28" s="18">
        <v>1.45</v>
      </c>
      <c r="L28" s="18">
        <v>0.01</v>
      </c>
      <c r="M28" s="18">
        <v>0</v>
      </c>
      <c r="N28" s="6">
        <f t="shared" si="3"/>
        <v>0.86518668340497829</v>
      </c>
      <c r="O28" s="6"/>
    </row>
    <row r="29" spans="1:15" s="9" customFormat="1" x14ac:dyDescent="0.55000000000000004">
      <c r="A29" s="8"/>
      <c r="B29" s="11"/>
      <c r="C29" s="12" t="s">
        <v>9</v>
      </c>
      <c r="D29" s="11"/>
      <c r="E29" s="11"/>
      <c r="F29" s="11"/>
      <c r="G29" s="11">
        <f>SUM(G18:G28)</f>
        <v>51.809999999999995</v>
      </c>
      <c r="H29" s="15">
        <f>SUM(H18:H28)</f>
        <v>3.6379417338000003E+19</v>
      </c>
      <c r="I29" s="14">
        <f t="shared" si="1"/>
        <v>1.3096590241680001E+23</v>
      </c>
      <c r="J29" s="18">
        <f t="shared" si="2"/>
        <v>13.096590241680001</v>
      </c>
      <c r="K29" s="20">
        <f>SUM(K18:K28)</f>
        <v>41.774999999999999</v>
      </c>
      <c r="L29" s="21">
        <f>SUM(L18:L28)</f>
        <v>38.915000000509998</v>
      </c>
      <c r="M29" s="20">
        <f>SUM(M18:M28)</f>
        <v>36.704999999999998</v>
      </c>
      <c r="N29" s="6">
        <f t="shared" si="3"/>
        <v>3.1897615508386856</v>
      </c>
      <c r="O29" s="7"/>
    </row>
    <row r="30" spans="1:15" x14ac:dyDescent="0.55000000000000004">
      <c r="M30" s="6"/>
    </row>
  </sheetData>
  <mergeCells count="12">
    <mergeCell ref="N6:N7"/>
    <mergeCell ref="A2:A3"/>
    <mergeCell ref="B2:B3"/>
    <mergeCell ref="C2:C3"/>
    <mergeCell ref="K6:M6"/>
    <mergeCell ref="H6:H7"/>
    <mergeCell ref="I6:I7"/>
    <mergeCell ref="B6:C6"/>
    <mergeCell ref="D6:D7"/>
    <mergeCell ref="E6:E7"/>
    <mergeCell ref="F6:F7"/>
    <mergeCell ref="G6:G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7BFE-E23E-4397-9928-9A8233095DBF}">
  <dimension ref="B2:T39"/>
  <sheetViews>
    <sheetView tabSelected="1" workbookViewId="0">
      <selection activeCell="G20" sqref="G20"/>
    </sheetView>
  </sheetViews>
  <sheetFormatPr defaultRowHeight="14.4" x14ac:dyDescent="0.55000000000000004"/>
  <cols>
    <col min="8" max="8" width="10.3125" customWidth="1"/>
    <col min="9" max="9" width="10.62890625" customWidth="1"/>
    <col min="14" max="14" width="10.26171875" style="50" customWidth="1"/>
    <col min="15" max="15" width="12.734375" style="36" bestFit="1" customWidth="1"/>
    <col min="16" max="17" width="8.83984375" style="36"/>
    <col min="18" max="18" width="10.1015625" bestFit="1" customWidth="1"/>
  </cols>
  <sheetData>
    <row r="2" spans="2:20" ht="14.4" customHeight="1" x14ac:dyDescent="0.55000000000000004">
      <c r="B2" s="71" t="s">
        <v>7</v>
      </c>
      <c r="C2" s="71"/>
      <c r="D2" s="72" t="s">
        <v>10</v>
      </c>
      <c r="E2" s="72" t="s">
        <v>12</v>
      </c>
      <c r="F2" s="72" t="s">
        <v>18</v>
      </c>
      <c r="G2" s="68" t="s">
        <v>19</v>
      </c>
      <c r="H2" s="68" t="s">
        <v>30</v>
      </c>
      <c r="I2" s="68" t="s">
        <v>31</v>
      </c>
      <c r="J2" s="68" t="s">
        <v>38</v>
      </c>
      <c r="K2" s="68"/>
      <c r="L2" s="68"/>
      <c r="M2" s="68"/>
      <c r="N2" s="75" t="s">
        <v>39</v>
      </c>
      <c r="O2" s="73" t="s">
        <v>46</v>
      </c>
      <c r="P2" s="74" t="s">
        <v>47</v>
      </c>
      <c r="Q2" s="37"/>
      <c r="R2" s="5"/>
    </row>
    <row r="3" spans="2:20" ht="39" x14ac:dyDescent="0.55000000000000004">
      <c r="B3" s="16" t="s">
        <v>8</v>
      </c>
      <c r="C3" s="16" t="s">
        <v>6</v>
      </c>
      <c r="D3" s="72"/>
      <c r="E3" s="72"/>
      <c r="F3" s="72"/>
      <c r="G3" s="68"/>
      <c r="H3" s="68"/>
      <c r="I3" s="68"/>
      <c r="J3" s="17" t="s">
        <v>34</v>
      </c>
      <c r="K3" s="17" t="s">
        <v>35</v>
      </c>
      <c r="L3" s="17" t="s">
        <v>36</v>
      </c>
      <c r="M3" s="17" t="s">
        <v>37</v>
      </c>
      <c r="N3" s="75"/>
      <c r="O3" s="73"/>
      <c r="P3" s="74"/>
      <c r="Q3" s="37"/>
      <c r="R3" s="6"/>
    </row>
    <row r="4" spans="2:20" x14ac:dyDescent="0.55000000000000004">
      <c r="B4" s="27" t="s">
        <v>0</v>
      </c>
      <c r="C4" s="28">
        <v>3</v>
      </c>
      <c r="D4" s="29">
        <v>12.26</v>
      </c>
      <c r="E4" s="29" t="s">
        <v>11</v>
      </c>
      <c r="F4" s="30">
        <v>6.4500000000000001E-6</v>
      </c>
      <c r="G4" s="29">
        <v>8.0000000000000002E-3</v>
      </c>
      <c r="H4" s="30">
        <f t="shared" ref="H4:H18" si="0">G4*S$6</f>
        <v>5.6173584E+17</v>
      </c>
      <c r="I4" s="30">
        <f>H4*3600</f>
        <v>2.022249024E+21</v>
      </c>
      <c r="J4" s="31">
        <v>0.21</v>
      </c>
      <c r="K4" s="30">
        <v>0.21</v>
      </c>
      <c r="L4" s="30">
        <v>0.21</v>
      </c>
      <c r="M4" s="30"/>
      <c r="N4" s="48" t="e">
        <f>J4/#REF!</f>
        <v>#REF!</v>
      </c>
      <c r="O4" s="38"/>
      <c r="P4" s="38"/>
      <c r="Q4" s="38"/>
      <c r="R4" s="6" t="s">
        <v>24</v>
      </c>
      <c r="S4" s="6">
        <v>2250</v>
      </c>
      <c r="T4" t="s">
        <v>25</v>
      </c>
    </row>
    <row r="5" spans="2:20" x14ac:dyDescent="0.55000000000000004">
      <c r="B5" s="11" t="s">
        <v>1</v>
      </c>
      <c r="C5" s="12">
        <v>82</v>
      </c>
      <c r="D5" s="13" t="s">
        <v>2</v>
      </c>
      <c r="E5" s="13" t="s">
        <v>17</v>
      </c>
      <c r="F5" s="14">
        <v>1.0000000000000001E-5</v>
      </c>
      <c r="G5" s="13">
        <v>3.0000000000000001E-3</v>
      </c>
      <c r="H5" s="14">
        <f t="shared" si="0"/>
        <v>2.1065094E+17</v>
      </c>
      <c r="I5" s="14">
        <f t="shared" ref="I5:I33" si="1">H5*3600</f>
        <v>7.5834338400000003E+20</v>
      </c>
      <c r="J5" s="14">
        <v>1.24E+18</v>
      </c>
      <c r="K5" s="14">
        <v>2.11E+21</v>
      </c>
      <c r="L5" s="14">
        <v>1.0499999999999999E+22</v>
      </c>
      <c r="M5" s="14">
        <v>2.11E+21</v>
      </c>
      <c r="N5" s="56">
        <f>M5/L5</f>
        <v>0.20095238095238097</v>
      </c>
      <c r="O5" s="40">
        <f>K5-L5</f>
        <v>-8.3899999999999984E+21</v>
      </c>
      <c r="P5" s="40">
        <f>O5/I5</f>
        <v>-11.06358963105294</v>
      </c>
      <c r="Q5" s="40"/>
      <c r="R5" s="6"/>
      <c r="S5" s="10">
        <v>1.4043396E+22</v>
      </c>
      <c r="T5" t="s">
        <v>26</v>
      </c>
    </row>
    <row r="6" spans="2:20" x14ac:dyDescent="0.55000000000000004">
      <c r="B6" s="11"/>
      <c r="C6" s="12">
        <v>83</v>
      </c>
      <c r="D6" s="13" t="s">
        <v>3</v>
      </c>
      <c r="E6" s="13" t="s">
        <v>17</v>
      </c>
      <c r="F6" s="14">
        <v>1.0000000000000001E-5</v>
      </c>
      <c r="G6" s="13">
        <v>1.14E-2</v>
      </c>
      <c r="H6" s="14">
        <f t="shared" si="0"/>
        <v>8.00473572E+17</v>
      </c>
      <c r="I6" s="14">
        <f t="shared" si="1"/>
        <v>2.8817048592000001E+21</v>
      </c>
      <c r="J6" s="14">
        <v>2.85E+17</v>
      </c>
      <c r="K6" s="14">
        <v>3E+21</v>
      </c>
      <c r="L6" s="14">
        <v>1.5E+22</v>
      </c>
      <c r="M6" s="14">
        <v>3E+21</v>
      </c>
      <c r="N6" s="56">
        <f t="shared" ref="N6:N18" si="2">M6/L6</f>
        <v>0.2</v>
      </c>
      <c r="O6" s="40">
        <f t="shared" ref="O6:O18" si="3">K6-L6</f>
        <v>-1.2E+22</v>
      </c>
      <c r="P6" s="40">
        <f t="shared" ref="P6:P18" si="4">O6/I6</f>
        <v>-4.1642016050635249</v>
      </c>
      <c r="Q6" s="40"/>
      <c r="R6" s="6" t="s">
        <v>27</v>
      </c>
      <c r="S6" s="10">
        <f>S5/200</f>
        <v>7.021698E+19</v>
      </c>
      <c r="T6" t="s">
        <v>28</v>
      </c>
    </row>
    <row r="7" spans="2:20" x14ac:dyDescent="0.55000000000000004">
      <c r="B7" s="11"/>
      <c r="C7" s="12">
        <v>84</v>
      </c>
      <c r="D7" s="13" t="s">
        <v>2</v>
      </c>
      <c r="E7" s="13" t="s">
        <v>17</v>
      </c>
      <c r="F7" s="14">
        <v>1.0000000000000001E-5</v>
      </c>
      <c r="G7" s="13">
        <v>1.0999999999999999E-2</v>
      </c>
      <c r="H7" s="14">
        <f t="shared" si="0"/>
        <v>7.7238678E+17</v>
      </c>
      <c r="I7" s="14">
        <f t="shared" si="1"/>
        <v>2.7805924079999999E+21</v>
      </c>
      <c r="J7" s="14">
        <v>2.81E+17</v>
      </c>
      <c r="K7" s="14">
        <v>2.9E+21</v>
      </c>
      <c r="L7" s="14">
        <v>1.4499999999999999E+22</v>
      </c>
      <c r="M7" s="14">
        <v>2.9E+21</v>
      </c>
      <c r="N7" s="56">
        <f t="shared" si="2"/>
        <v>0.2</v>
      </c>
      <c r="O7" s="40">
        <f t="shared" si="3"/>
        <v>-1.16E+22</v>
      </c>
      <c r="P7" s="40">
        <f t="shared" si="4"/>
        <v>-4.1717728807090957</v>
      </c>
      <c r="Q7" s="40"/>
      <c r="R7" s="5"/>
    </row>
    <row r="8" spans="2:20" x14ac:dyDescent="0.55000000000000004">
      <c r="B8" s="11"/>
      <c r="C8" s="12">
        <v>85</v>
      </c>
      <c r="D8" s="13">
        <v>10.76</v>
      </c>
      <c r="E8" s="13" t="s">
        <v>11</v>
      </c>
      <c r="F8" s="14">
        <v>7.3499999999999999E-6</v>
      </c>
      <c r="G8" s="13">
        <v>2.4899999999999999E-2</v>
      </c>
      <c r="H8" s="14">
        <f t="shared" si="0"/>
        <v>1.748402802E+18</v>
      </c>
      <c r="I8" s="14">
        <f t="shared" si="1"/>
        <v>6.2942500871999995E+21</v>
      </c>
      <c r="J8" s="14">
        <v>1.67E+17</v>
      </c>
      <c r="K8" s="14">
        <v>6.56E+21</v>
      </c>
      <c r="L8" s="24">
        <v>3.28E+22</v>
      </c>
      <c r="M8" s="24">
        <v>6.56E+21</v>
      </c>
      <c r="N8" s="56">
        <f t="shared" si="2"/>
        <v>0.2</v>
      </c>
      <c r="O8" s="40">
        <f t="shared" si="3"/>
        <v>-2.624E+22</v>
      </c>
      <c r="P8" s="40">
        <f t="shared" si="4"/>
        <v>-4.1688842414065688</v>
      </c>
      <c r="Q8" s="40"/>
      <c r="R8" s="6" t="s">
        <v>29</v>
      </c>
      <c r="S8" s="10">
        <v>1E-22</v>
      </c>
    </row>
    <row r="9" spans="2:20" x14ac:dyDescent="0.55000000000000004">
      <c r="B9" s="11"/>
      <c r="C9" s="12">
        <v>86</v>
      </c>
      <c r="D9" s="13" t="s">
        <v>2</v>
      </c>
      <c r="E9" s="13" t="s">
        <v>17</v>
      </c>
      <c r="F9" s="14">
        <v>1.0000000000000001E-5</v>
      </c>
      <c r="G9" s="13">
        <v>3.2800000000000003E-2</v>
      </c>
      <c r="H9" s="14">
        <f t="shared" si="0"/>
        <v>2.3031169440000003E+18</v>
      </c>
      <c r="I9" s="14">
        <f t="shared" si="1"/>
        <v>8.2912209984000014E+21</v>
      </c>
      <c r="J9" s="14">
        <v>8.27E+17</v>
      </c>
      <c r="K9" s="14">
        <v>8.64E+21</v>
      </c>
      <c r="L9" s="14">
        <v>4.32E+22</v>
      </c>
      <c r="M9" s="14">
        <v>8.64E+21</v>
      </c>
      <c r="N9" s="56">
        <f t="shared" si="2"/>
        <v>0.2</v>
      </c>
      <c r="O9" s="40">
        <f t="shared" si="3"/>
        <v>-3.456E+22</v>
      </c>
      <c r="P9" s="40">
        <f t="shared" si="4"/>
        <v>-4.1682642407757813</v>
      </c>
      <c r="Q9" s="40"/>
      <c r="R9" s="6"/>
    </row>
    <row r="10" spans="2:20" x14ac:dyDescent="0.55000000000000004">
      <c r="B10" s="11"/>
      <c r="C10" s="12">
        <v>87</v>
      </c>
      <c r="D10" s="13">
        <v>76</v>
      </c>
      <c r="E10" s="13" t="s">
        <v>13</v>
      </c>
      <c r="F10" s="13">
        <v>0.54700000000000004</v>
      </c>
      <c r="G10" s="13">
        <v>4.4999999999999998E-2</v>
      </c>
      <c r="H10" s="14">
        <f t="shared" si="0"/>
        <v>3.1597641E+18</v>
      </c>
      <c r="I10" s="14">
        <f t="shared" si="1"/>
        <v>1.1375150760000001E+22</v>
      </c>
      <c r="J10" s="14">
        <v>7.15E+19</v>
      </c>
      <c r="K10" s="14">
        <v>1.1E+22</v>
      </c>
      <c r="L10" s="14">
        <v>1.1100000000000001E+22</v>
      </c>
      <c r="M10" s="14">
        <v>8.35E+19</v>
      </c>
      <c r="N10" s="56">
        <f t="shared" si="2"/>
        <v>7.522522522522522E-3</v>
      </c>
      <c r="O10" s="40">
        <f t="shared" si="3"/>
        <v>-1.0000000000000105E+20</v>
      </c>
      <c r="P10" s="40">
        <f t="shared" si="4"/>
        <v>-8.7910922773564229E-3</v>
      </c>
      <c r="Q10" s="40"/>
      <c r="R10" s="6"/>
    </row>
    <row r="11" spans="2:20" x14ac:dyDescent="0.55000000000000004">
      <c r="B11" s="11"/>
      <c r="C11" s="12">
        <v>88</v>
      </c>
      <c r="D11" s="13">
        <v>2.8</v>
      </c>
      <c r="E11" s="13" t="s">
        <v>14</v>
      </c>
      <c r="F11" s="13">
        <v>0.247</v>
      </c>
      <c r="G11" s="13">
        <v>5.7000000000000002E-2</v>
      </c>
      <c r="H11" s="14">
        <f t="shared" si="0"/>
        <v>4.00236786E+18</v>
      </c>
      <c r="I11" s="14">
        <f t="shared" si="1"/>
        <v>1.4408524295999999E+22</v>
      </c>
      <c r="J11" s="14">
        <v>8.81E+20</v>
      </c>
      <c r="K11" s="14">
        <v>1.4E+22</v>
      </c>
      <c r="L11" s="14">
        <v>1.7E+22</v>
      </c>
      <c r="M11" s="14">
        <v>7.72E+20</v>
      </c>
      <c r="N11" s="56">
        <f t="shared" si="2"/>
        <v>4.5411764705882353E-2</v>
      </c>
      <c r="O11" s="40">
        <f t="shared" si="3"/>
        <v>-3E+21</v>
      </c>
      <c r="P11" s="40">
        <f t="shared" si="4"/>
        <v>-0.20821008025317628</v>
      </c>
      <c r="Q11" s="40"/>
      <c r="R11" s="6"/>
    </row>
    <row r="12" spans="2:20" x14ac:dyDescent="0.55000000000000004">
      <c r="B12" s="11"/>
      <c r="C12" s="12">
        <v>89</v>
      </c>
      <c r="D12" s="13"/>
      <c r="E12" s="13"/>
      <c r="F12" s="13">
        <v>13</v>
      </c>
      <c r="G12" s="13">
        <v>6.2300000000000001E-2</v>
      </c>
      <c r="H12" s="14">
        <f t="shared" si="0"/>
        <v>4.374517854E+18</v>
      </c>
      <c r="I12" s="14">
        <f t="shared" si="1"/>
        <v>1.5748264274399999E+22</v>
      </c>
      <c r="J12" s="14">
        <v>9.49E+20</v>
      </c>
      <c r="K12" s="14">
        <v>1.14E+22</v>
      </c>
      <c r="L12" s="14">
        <v>8.16E+21</v>
      </c>
      <c r="M12" s="53">
        <v>0</v>
      </c>
      <c r="N12" s="46">
        <f t="shared" si="2"/>
        <v>0</v>
      </c>
      <c r="O12" s="52">
        <f>K12-L12</f>
        <v>3.24E+21</v>
      </c>
      <c r="P12" s="51">
        <f t="shared" si="4"/>
        <v>0.20573695891469554</v>
      </c>
      <c r="Q12" s="40"/>
      <c r="R12" s="6"/>
    </row>
    <row r="13" spans="2:20" x14ac:dyDescent="0.55000000000000004">
      <c r="B13" s="11"/>
      <c r="C13" s="12">
        <v>90</v>
      </c>
      <c r="D13" s="13"/>
      <c r="E13" s="13"/>
      <c r="F13" s="13">
        <v>75.599999999999994</v>
      </c>
      <c r="G13" s="13">
        <v>5.5500000000000001E-2</v>
      </c>
      <c r="H13" s="14">
        <f t="shared" si="0"/>
        <v>3.89704239E+18</v>
      </c>
      <c r="I13" s="14">
        <f t="shared" si="1"/>
        <v>1.4029352604000001E+22</v>
      </c>
      <c r="J13" s="14">
        <v>5.66E+20</v>
      </c>
      <c r="K13" s="14">
        <v>4.74E+21</v>
      </c>
      <c r="L13" s="14">
        <v>1.43E+21</v>
      </c>
      <c r="M13" s="53">
        <v>0</v>
      </c>
      <c r="N13" s="46">
        <f t="shared" si="2"/>
        <v>0</v>
      </c>
      <c r="O13" s="52">
        <f t="shared" si="3"/>
        <v>3.31E+21</v>
      </c>
      <c r="P13" s="51">
        <f t="shared" si="4"/>
        <v>0.23593390895715774</v>
      </c>
      <c r="Q13" s="40"/>
      <c r="R13" s="6"/>
    </row>
    <row r="14" spans="2:20" x14ac:dyDescent="0.55000000000000004">
      <c r="B14" s="11"/>
      <c r="C14" s="12">
        <v>91</v>
      </c>
      <c r="D14" s="13"/>
      <c r="E14" s="13"/>
      <c r="F14" s="13">
        <v>249</v>
      </c>
      <c r="G14" s="13">
        <v>4.1000000000000002E-2</v>
      </c>
      <c r="H14" s="14">
        <f t="shared" si="0"/>
        <v>2.87889618E+18</v>
      </c>
      <c r="I14" s="14">
        <f t="shared" si="1"/>
        <v>1.0364026248E+22</v>
      </c>
      <c r="J14" s="14">
        <v>2.28E+20</v>
      </c>
      <c r="K14" s="14">
        <v>1.44E+21</v>
      </c>
      <c r="L14" s="14">
        <v>1.67E+20</v>
      </c>
      <c r="M14" s="53">
        <v>0</v>
      </c>
      <c r="N14" s="46">
        <f t="shared" si="2"/>
        <v>0</v>
      </c>
      <c r="O14" s="52">
        <f t="shared" si="3"/>
        <v>1.273E+21</v>
      </c>
      <c r="P14" s="51">
        <f t="shared" si="4"/>
        <v>0.12282871246545303</v>
      </c>
      <c r="Q14" s="40"/>
      <c r="R14" s="6"/>
    </row>
    <row r="15" spans="2:20" x14ac:dyDescent="0.55000000000000004">
      <c r="B15" s="11"/>
      <c r="C15" s="12">
        <v>92</v>
      </c>
      <c r="D15" s="13"/>
      <c r="E15" s="13"/>
      <c r="F15" s="13">
        <v>832</v>
      </c>
      <c r="G15" s="13">
        <v>2.9600000000000001E-2</v>
      </c>
      <c r="H15" s="14">
        <f t="shared" si="0"/>
        <v>2.078422608E+18</v>
      </c>
      <c r="I15" s="14">
        <f t="shared" si="1"/>
        <v>7.4823213887999999E+21</v>
      </c>
      <c r="J15" s="14">
        <v>6.96E+19</v>
      </c>
      <c r="K15" s="14">
        <v>3.53E+20</v>
      </c>
      <c r="L15" s="14">
        <v>1.33E+19</v>
      </c>
      <c r="M15" s="53">
        <v>0</v>
      </c>
      <c r="N15" s="46">
        <f t="shared" si="2"/>
        <v>0</v>
      </c>
      <c r="O15" s="52">
        <f t="shared" si="3"/>
        <v>3.397E+20</v>
      </c>
      <c r="P15" s="51">
        <f t="shared" si="4"/>
        <v>4.5400348681691745E-2</v>
      </c>
      <c r="Q15" s="40"/>
      <c r="R15" s="6"/>
    </row>
    <row r="16" spans="2:20" x14ac:dyDescent="0.55000000000000004">
      <c r="B16" s="11"/>
      <c r="C16" s="12">
        <v>93</v>
      </c>
      <c r="D16" s="13"/>
      <c r="E16" s="13"/>
      <c r="F16" s="13">
        <v>1230</v>
      </c>
      <c r="G16" s="13">
        <v>1.4200000000000001E-2</v>
      </c>
      <c r="H16" s="14">
        <f t="shared" si="0"/>
        <v>9.97081116E+17</v>
      </c>
      <c r="I16" s="14">
        <f t="shared" si="1"/>
        <v>3.5894920175999999E+21</v>
      </c>
      <c r="J16" s="14">
        <v>2.43E+19</v>
      </c>
      <c r="K16" s="14">
        <v>1.17E+20</v>
      </c>
      <c r="L16" s="14">
        <v>3.02E+18</v>
      </c>
      <c r="M16" s="53">
        <v>0</v>
      </c>
      <c r="N16" s="46">
        <f t="shared" si="2"/>
        <v>0</v>
      </c>
      <c r="O16" s="52">
        <f t="shared" si="3"/>
        <v>1.1398E+20</v>
      </c>
      <c r="P16" s="51">
        <f t="shared" si="4"/>
        <v>3.1753796760414336E-2</v>
      </c>
      <c r="Q16" s="40"/>
      <c r="R16" s="6"/>
    </row>
    <row r="17" spans="2:20" x14ac:dyDescent="0.55000000000000004">
      <c r="B17" s="11"/>
      <c r="C17" s="12">
        <v>94</v>
      </c>
      <c r="D17" s="13"/>
      <c r="E17" s="13"/>
      <c r="F17" s="13">
        <v>2496</v>
      </c>
      <c r="G17" s="13">
        <v>6.1999999999999998E-3</v>
      </c>
      <c r="H17" s="14">
        <f t="shared" si="0"/>
        <v>4.35345276E+17</v>
      </c>
      <c r="I17" s="14">
        <f t="shared" si="1"/>
        <v>1.5672429935999999E+21</v>
      </c>
      <c r="J17" s="14">
        <v>5.82E+18</v>
      </c>
      <c r="K17" s="14">
        <v>2.57E+19</v>
      </c>
      <c r="L17" s="14">
        <v>3.32E+17</v>
      </c>
      <c r="M17" s="53">
        <v>0</v>
      </c>
      <c r="N17" s="46">
        <f t="shared" si="2"/>
        <v>0</v>
      </c>
      <c r="O17" s="52">
        <f t="shared" si="3"/>
        <v>2.5368E+19</v>
      </c>
      <c r="P17" s="51">
        <f t="shared" si="4"/>
        <v>1.6186385967965958E-2</v>
      </c>
      <c r="Q17" s="57"/>
      <c r="R17" s="58"/>
    </row>
    <row r="18" spans="2:20" x14ac:dyDescent="0.55000000000000004">
      <c r="B18" s="11"/>
      <c r="C18" s="12">
        <v>95</v>
      </c>
      <c r="D18" s="13">
        <v>3.18</v>
      </c>
      <c r="E18" s="13" t="s">
        <v>13</v>
      </c>
      <c r="F18" s="13">
        <v>2490</v>
      </c>
      <c r="G18" s="13">
        <v>1.9E-3</v>
      </c>
      <c r="H18" s="14">
        <f t="shared" si="0"/>
        <v>1.33412262E+17</v>
      </c>
      <c r="I18" s="14">
        <f t="shared" si="1"/>
        <v>4.8028414320000002E+20</v>
      </c>
      <c r="J18" s="14">
        <v>1.78E+18</v>
      </c>
      <c r="K18" s="14">
        <v>7.87E+18</v>
      </c>
      <c r="L18" s="14">
        <v>1.02E+17</v>
      </c>
      <c r="M18" s="53">
        <v>0</v>
      </c>
      <c r="N18" s="46">
        <f t="shared" si="2"/>
        <v>0</v>
      </c>
      <c r="O18" s="52">
        <f t="shared" si="3"/>
        <v>7.768E+18</v>
      </c>
      <c r="P18" s="51">
        <f t="shared" si="4"/>
        <v>1.6173759034066731E-2</v>
      </c>
      <c r="Q18" s="57"/>
      <c r="R18" s="59"/>
    </row>
    <row r="19" spans="2:20" s="9" customFormat="1" x14ac:dyDescent="0.55000000000000004">
      <c r="B19" s="11" t="s">
        <v>48</v>
      </c>
      <c r="C19" s="11"/>
      <c r="D19" s="11"/>
      <c r="E19" s="11"/>
      <c r="F19" s="15">
        <f>AVERAGE(F5:F18)</f>
        <v>527.59957481071422</v>
      </c>
      <c r="G19" s="15">
        <f>AVERAGE(G5:G18)</f>
        <v>2.8271428571428569E-2</v>
      </c>
      <c r="H19" s="15">
        <f t="shared" ref="G19:M19" si="5">AVERAGE(H5:H18)</f>
        <v>1.9851343345714294E+18</v>
      </c>
      <c r="I19" s="15">
        <f t="shared" si="5"/>
        <v>7.1464836044571416E+21</v>
      </c>
      <c r="J19" s="15">
        <f t="shared" si="5"/>
        <v>1.9998571428571431E+20</v>
      </c>
      <c r="K19" s="15">
        <f t="shared" si="5"/>
        <v>4.7352549999999996E+21</v>
      </c>
      <c r="L19" s="15">
        <f t="shared" si="5"/>
        <v>1.0990982428571428E+22</v>
      </c>
      <c r="M19" s="15">
        <f t="shared" si="5"/>
        <v>1.7189642857142857E+21</v>
      </c>
      <c r="N19" s="35">
        <f>AVERAGE(N5:N11)</f>
        <v>0.1505552383115408</v>
      </c>
      <c r="O19" s="15">
        <f>AVERAGE(O12:O18)</f>
        <v>1.1871165714285716E+21</v>
      </c>
      <c r="P19" s="35">
        <f>AVERAGE(P12:P18)</f>
        <v>9.6287695825920713E-2</v>
      </c>
      <c r="Q19" s="60"/>
      <c r="R19" s="61"/>
    </row>
    <row r="20" spans="2:20" x14ac:dyDescent="0.55000000000000004">
      <c r="B20" s="32"/>
      <c r="C20" s="32"/>
      <c r="D20" s="32"/>
      <c r="E20" s="32"/>
      <c r="F20" s="32"/>
      <c r="G20" s="32"/>
      <c r="H20" s="33"/>
      <c r="I20" s="33"/>
      <c r="J20" s="34"/>
      <c r="K20" s="34"/>
      <c r="L20" s="34"/>
      <c r="M20" s="34"/>
      <c r="N20" s="49"/>
      <c r="O20" s="39"/>
      <c r="P20" s="39"/>
      <c r="Q20" s="39"/>
      <c r="R20" s="7"/>
      <c r="S20" s="9"/>
      <c r="T20" s="9"/>
    </row>
    <row r="21" spans="2:20" x14ac:dyDescent="0.55000000000000004">
      <c r="B21" s="11" t="s">
        <v>4</v>
      </c>
      <c r="C21" s="11">
        <v>126</v>
      </c>
      <c r="D21" s="11"/>
      <c r="E21" s="11"/>
      <c r="F21" s="14">
        <v>1.0000000000000001E-5</v>
      </c>
      <c r="G21" s="41">
        <v>2E-3</v>
      </c>
      <c r="H21" s="14">
        <f t="shared" ref="H21:H38" si="6">G21*S$6</f>
        <v>1.4043396E+17</v>
      </c>
      <c r="I21" s="14">
        <f>H21*3600</f>
        <v>5.05562256E+20</v>
      </c>
      <c r="J21" s="14">
        <v>1.3E+17</v>
      </c>
      <c r="K21" s="14">
        <v>5.27E+20</v>
      </c>
      <c r="L21" s="14">
        <v>2.6300000000000001E+22</v>
      </c>
      <c r="M21" s="14">
        <v>5.26E+20</v>
      </c>
      <c r="N21" s="56">
        <f>M21/L21</f>
        <v>0.02</v>
      </c>
      <c r="O21" s="40">
        <f>K21-L21</f>
        <v>-2.5773000000000003E+22</v>
      </c>
      <c r="P21" s="40">
        <f>O21/I21</f>
        <v>-50.978884784468569</v>
      </c>
      <c r="Q21" s="40"/>
      <c r="R21" s="7"/>
      <c r="S21" s="9"/>
      <c r="T21" s="9"/>
    </row>
    <row r="22" spans="2:20" x14ac:dyDescent="0.55000000000000004">
      <c r="B22" s="11"/>
      <c r="C22" s="12">
        <v>128</v>
      </c>
      <c r="D22" s="13" t="s">
        <v>2</v>
      </c>
      <c r="E22" s="13" t="s">
        <v>17</v>
      </c>
      <c r="F22" s="14">
        <v>1.0000000000000001E-5</v>
      </c>
      <c r="G22" s="13">
        <v>2.0000000000000001E-4</v>
      </c>
      <c r="H22" s="14">
        <f t="shared" si="6"/>
        <v>1.4043396E+16</v>
      </c>
      <c r="I22" s="14">
        <f>H22*3600</f>
        <v>5.05562256E+19</v>
      </c>
      <c r="J22" s="14">
        <v>1.36E+16</v>
      </c>
      <c r="K22" s="14">
        <v>5E+19</v>
      </c>
      <c r="L22" s="14">
        <v>2.5E+20</v>
      </c>
      <c r="M22" s="14">
        <v>4.99E+19</v>
      </c>
      <c r="N22" s="56">
        <f t="shared" ref="N22:N37" si="7">M22/L22</f>
        <v>0.1996</v>
      </c>
      <c r="O22" s="40">
        <f t="shared" ref="O22:O38" si="8">K22-L22</f>
        <v>-2E+20</v>
      </c>
      <c r="P22" s="40">
        <f t="shared" ref="P22:P38" si="9">O22/I22</f>
        <v>-3.955991524810349</v>
      </c>
      <c r="Q22" s="40"/>
      <c r="R22" s="6"/>
    </row>
    <row r="23" spans="2:20" x14ac:dyDescent="0.55000000000000004">
      <c r="B23" s="11"/>
      <c r="C23" s="12">
        <v>129</v>
      </c>
      <c r="D23" s="13" t="s">
        <v>2</v>
      </c>
      <c r="E23" s="13" t="s">
        <v>17</v>
      </c>
      <c r="F23" s="14">
        <v>1.0000000000000001E-5</v>
      </c>
      <c r="G23" s="13">
        <v>2.1000000000000001E-2</v>
      </c>
      <c r="H23" s="14">
        <f t="shared" si="6"/>
        <v>1.47455658E+18</v>
      </c>
      <c r="I23" s="14">
        <f t="shared" si="1"/>
        <v>5.3084036879999996E+21</v>
      </c>
      <c r="J23" s="14">
        <v>1.16E+18</v>
      </c>
      <c r="K23" s="14">
        <v>5.5299999999999995E+21</v>
      </c>
      <c r="L23" s="14">
        <v>2.76E+22</v>
      </c>
      <c r="M23" s="14">
        <v>5.52E+21</v>
      </c>
      <c r="N23" s="56">
        <f t="shared" si="7"/>
        <v>0.2</v>
      </c>
      <c r="O23" s="40">
        <f>K23-L23</f>
        <v>-2.2069999999999998E+22</v>
      </c>
      <c r="P23" s="40">
        <f t="shared" si="9"/>
        <v>-4.1575587120268764</v>
      </c>
      <c r="Q23" s="40"/>
      <c r="R23" s="6"/>
    </row>
    <row r="24" spans="2:20" x14ac:dyDescent="0.55000000000000004">
      <c r="B24" s="11"/>
      <c r="C24" s="12">
        <v>130</v>
      </c>
      <c r="D24" s="13" t="s">
        <v>5</v>
      </c>
      <c r="E24" s="13" t="s">
        <v>17</v>
      </c>
      <c r="F24" s="14">
        <v>1.0000000000000001E-5</v>
      </c>
      <c r="G24" s="13">
        <v>1E-3</v>
      </c>
      <c r="H24" s="14">
        <f t="shared" si="6"/>
        <v>7.021698E+16</v>
      </c>
      <c r="I24" s="14">
        <f t="shared" si="1"/>
        <v>2.52781128E+20</v>
      </c>
      <c r="J24" s="14">
        <v>7.38E+20</v>
      </c>
      <c r="K24" s="14">
        <v>2.71E+20</v>
      </c>
      <c r="L24" s="14">
        <v>1.35E+21</v>
      </c>
      <c r="M24" s="14">
        <v>2.71E+20</v>
      </c>
      <c r="N24" s="56">
        <f t="shared" si="7"/>
        <v>0.20074074074074075</v>
      </c>
      <c r="O24" s="40">
        <f t="shared" si="8"/>
        <v>-1.079E+21</v>
      </c>
      <c r="P24" s="40">
        <f t="shared" si="9"/>
        <v>-4.2685148552703662</v>
      </c>
      <c r="Q24" s="40"/>
      <c r="R24" s="6"/>
    </row>
    <row r="25" spans="2:20" x14ac:dyDescent="0.55000000000000004">
      <c r="B25" s="11"/>
      <c r="C25" s="12">
        <v>131</v>
      </c>
      <c r="D25" s="13" t="s">
        <v>2</v>
      </c>
      <c r="E25" s="13" t="s">
        <v>17</v>
      </c>
      <c r="F25" s="14">
        <v>1.0000000000000001E-5</v>
      </c>
      <c r="G25" s="13">
        <v>3.85E-2</v>
      </c>
      <c r="H25" s="14">
        <f t="shared" si="6"/>
        <v>2.70335373E+18</v>
      </c>
      <c r="I25" s="14">
        <f t="shared" si="1"/>
        <v>9.7320734279999999E+21</v>
      </c>
      <c r="J25" s="14">
        <v>3.16E+19</v>
      </c>
      <c r="K25" s="14">
        <v>1.0099999999999999E+22</v>
      </c>
      <c r="L25" s="14">
        <v>5.0499999999999999E+22</v>
      </c>
      <c r="M25" s="14">
        <v>1.0099999999999999E+22</v>
      </c>
      <c r="N25" s="56">
        <f t="shared" si="7"/>
        <v>0.19999999999999998</v>
      </c>
      <c r="O25" s="40">
        <f t="shared" si="8"/>
        <v>-4.0399999999999996E+22</v>
      </c>
      <c r="P25" s="40">
        <f t="shared" si="9"/>
        <v>-4.1512222753854049</v>
      </c>
      <c r="Q25" s="40"/>
      <c r="R25" s="6"/>
    </row>
    <row r="26" spans="2:20" x14ac:dyDescent="0.55000000000000004">
      <c r="B26" s="11"/>
      <c r="C26" s="12">
        <v>132</v>
      </c>
      <c r="D26" s="13" t="s">
        <v>2</v>
      </c>
      <c r="E26" s="13" t="s">
        <v>17</v>
      </c>
      <c r="F26" s="14">
        <v>1.0000000000000001E-5</v>
      </c>
      <c r="G26" s="13">
        <v>5.4800000000000001E-2</v>
      </c>
      <c r="H26" s="14">
        <f t="shared" si="6"/>
        <v>3.847890504E+18</v>
      </c>
      <c r="I26" s="14">
        <f t="shared" si="1"/>
        <v>1.3852405814399999E+22</v>
      </c>
      <c r="J26" s="14">
        <v>3.1E+18</v>
      </c>
      <c r="K26" s="14">
        <v>1.44E+22</v>
      </c>
      <c r="L26" s="14">
        <v>7.2E+22</v>
      </c>
      <c r="M26" s="14">
        <v>1.44E+22</v>
      </c>
      <c r="N26" s="56">
        <f t="shared" si="7"/>
        <v>0.2</v>
      </c>
      <c r="O26" s="40">
        <f t="shared" si="8"/>
        <v>-5.76E+22</v>
      </c>
      <c r="P26" s="40">
        <f t="shared" si="9"/>
        <v>-4.1581224786327757</v>
      </c>
      <c r="Q26" s="40"/>
      <c r="R26" s="6"/>
    </row>
    <row r="27" spans="2:20" x14ac:dyDescent="0.55000000000000004">
      <c r="B27" s="11"/>
      <c r="C27" s="12">
        <v>133</v>
      </c>
      <c r="D27" s="13">
        <v>5.27</v>
      </c>
      <c r="E27" s="13" t="s">
        <v>15</v>
      </c>
      <c r="F27" s="14">
        <v>5.4799999999999996E-3</v>
      </c>
      <c r="G27" s="13">
        <v>6.4799999999999996E-2</v>
      </c>
      <c r="H27" s="14">
        <f t="shared" si="6"/>
        <v>4.550060304E+18</v>
      </c>
      <c r="I27" s="14">
        <f t="shared" si="1"/>
        <v>1.6380217094399999E+22</v>
      </c>
      <c r="J27" s="14">
        <v>8.68E+20</v>
      </c>
      <c r="K27" s="14">
        <v>1.62E+22</v>
      </c>
      <c r="L27" s="14">
        <v>4.2100000000000003E+22</v>
      </c>
      <c r="M27" s="14">
        <v>6.4700000000000005E+21</v>
      </c>
      <c r="N27" s="56">
        <f t="shared" si="7"/>
        <v>0.15368171021377672</v>
      </c>
      <c r="O27" s="40">
        <f t="shared" si="8"/>
        <v>-2.5900000000000005E+22</v>
      </c>
      <c r="P27" s="40">
        <f t="shared" si="9"/>
        <v>-1.5811756248856184</v>
      </c>
      <c r="Q27" s="40"/>
      <c r="R27" s="6"/>
    </row>
    <row r="28" spans="2:20" x14ac:dyDescent="0.55000000000000004">
      <c r="B28" s="11"/>
      <c r="C28" s="12">
        <v>134</v>
      </c>
      <c r="D28" s="13" t="s">
        <v>2</v>
      </c>
      <c r="E28" s="13" t="s">
        <v>17</v>
      </c>
      <c r="F28" s="14">
        <v>1.0000000000000001E-5</v>
      </c>
      <c r="G28" s="13">
        <v>6.83E-2</v>
      </c>
      <c r="H28" s="14">
        <f t="shared" si="6"/>
        <v>4.795819734E+18</v>
      </c>
      <c r="I28" s="14">
        <f t="shared" si="1"/>
        <v>1.7264951042400001E+22</v>
      </c>
      <c r="J28" s="14">
        <v>3.87E+18</v>
      </c>
      <c r="K28" s="14">
        <v>1.8E+22</v>
      </c>
      <c r="L28" s="14">
        <v>8.9799999999999998E+22</v>
      </c>
      <c r="M28" s="14">
        <v>1.7900000000000001E+22</v>
      </c>
      <c r="N28" s="56">
        <f t="shared" si="7"/>
        <v>0.19933184855233854</v>
      </c>
      <c r="O28" s="40">
        <f t="shared" si="8"/>
        <v>-7.1800000000000002E+22</v>
      </c>
      <c r="P28" s="40">
        <f t="shared" si="9"/>
        <v>-4.1587143701520217</v>
      </c>
      <c r="Q28" s="40"/>
      <c r="R28" s="6"/>
    </row>
    <row r="29" spans="2:20" x14ac:dyDescent="0.55000000000000004">
      <c r="B29" s="11"/>
      <c r="C29" s="12">
        <v>135</v>
      </c>
      <c r="D29" s="13">
        <v>9.14</v>
      </c>
      <c r="E29" s="13" t="s">
        <v>16</v>
      </c>
      <c r="F29" s="13">
        <v>7.5300000000000006E-2</v>
      </c>
      <c r="G29" s="13">
        <v>6.1600000000000002E-2</v>
      </c>
      <c r="H29" s="14">
        <f t="shared" si="6"/>
        <v>4.325365968E+18</v>
      </c>
      <c r="I29" s="14">
        <f t="shared" si="1"/>
        <v>1.55713174848E+22</v>
      </c>
      <c r="J29" s="14">
        <v>1.93E+21</v>
      </c>
      <c r="K29" s="14">
        <v>1.4099999999999999E+22</v>
      </c>
      <c r="L29" s="14">
        <v>1.4300000000000001E+22</v>
      </c>
      <c r="M29" s="14">
        <v>7.68E+19</v>
      </c>
      <c r="N29" s="56">
        <f>M29/L29</f>
        <v>5.3706293706293701E-3</v>
      </c>
      <c r="O29" s="40">
        <f t="shared" si="8"/>
        <v>-2.000000000000021E+20</v>
      </c>
      <c r="P29" s="40">
        <f t="shared" si="9"/>
        <v>-1.2844128327306463E-2</v>
      </c>
      <c r="Q29" s="40"/>
      <c r="R29" s="6"/>
    </row>
    <row r="30" spans="2:20" x14ac:dyDescent="0.55000000000000004">
      <c r="B30" s="11"/>
      <c r="C30" s="12">
        <v>136</v>
      </c>
      <c r="D30" s="13" t="s">
        <v>2</v>
      </c>
      <c r="E30" s="13" t="s">
        <v>17</v>
      </c>
      <c r="F30" s="14">
        <v>1.0000000000000001E-5</v>
      </c>
      <c r="G30" s="13">
        <v>7.0000000000000007E-2</v>
      </c>
      <c r="H30" s="14">
        <f t="shared" si="6"/>
        <v>4.9151886E+18</v>
      </c>
      <c r="I30" s="14">
        <f t="shared" si="1"/>
        <v>1.7694678959999999E+22</v>
      </c>
      <c r="J30" s="14">
        <v>3.94E+18</v>
      </c>
      <c r="K30" s="14">
        <v>1.84E+22</v>
      </c>
      <c r="L30" s="14">
        <v>9.2000000000000008E+22</v>
      </c>
      <c r="M30" s="14">
        <v>1.84E+22</v>
      </c>
      <c r="N30" s="56">
        <f t="shared" si="7"/>
        <v>0.19999999999999998</v>
      </c>
      <c r="O30" s="40">
        <f t="shared" si="8"/>
        <v>-7.3600000000000008E+22</v>
      </c>
      <c r="P30" s="40">
        <f t="shared" si="9"/>
        <v>-4.1594425175148819</v>
      </c>
      <c r="Q30" s="40"/>
      <c r="R30" s="6"/>
    </row>
    <row r="31" spans="2:20" x14ac:dyDescent="0.55000000000000004">
      <c r="B31" s="11"/>
      <c r="C31" s="12">
        <v>137</v>
      </c>
      <c r="D31" s="13">
        <v>4.2</v>
      </c>
      <c r="E31" s="13" t="s">
        <v>13</v>
      </c>
      <c r="F31" s="13">
        <v>9.9</v>
      </c>
      <c r="G31" s="13">
        <v>7.1599999999999997E-2</v>
      </c>
      <c r="H31" s="14">
        <f t="shared" si="6"/>
        <v>5.027535768E+18</v>
      </c>
      <c r="I31" s="14">
        <f t="shared" si="1"/>
        <v>1.80991287648E+22</v>
      </c>
      <c r="J31" s="14">
        <v>2.04E+21</v>
      </c>
      <c r="K31" s="14">
        <v>1.34E+22</v>
      </c>
      <c r="L31" s="14">
        <v>1.0300000000000001E+22</v>
      </c>
      <c r="M31" s="53">
        <v>0</v>
      </c>
      <c r="N31" s="46">
        <f t="shared" si="7"/>
        <v>0</v>
      </c>
      <c r="O31" s="52">
        <f t="shared" si="8"/>
        <v>3.099999999999999E+21</v>
      </c>
      <c r="P31" s="52">
        <f t="shared" si="9"/>
        <v>0.1712789626663698</v>
      </c>
      <c r="Q31" s="40"/>
      <c r="R31" s="6"/>
    </row>
    <row r="32" spans="2:20" x14ac:dyDescent="0.55000000000000004">
      <c r="B32" s="11"/>
      <c r="C32" s="12">
        <v>138</v>
      </c>
      <c r="D32" s="13">
        <v>17</v>
      </c>
      <c r="E32" s="13" t="s">
        <v>13</v>
      </c>
      <c r="F32" s="13">
        <v>2.4460000000000002</v>
      </c>
      <c r="G32" s="13">
        <v>6.6299999999999998E-2</v>
      </c>
      <c r="H32" s="14">
        <f t="shared" si="6"/>
        <v>4.655385774E+18</v>
      </c>
      <c r="I32" s="14">
        <f t="shared" si="1"/>
        <v>1.67593887864E+22</v>
      </c>
      <c r="J32" s="14">
        <v>2.02E+21</v>
      </c>
      <c r="K32" s="14">
        <v>1.4499999999999999E+22</v>
      </c>
      <c r="L32" s="14">
        <v>1.3500000000000001E+22</v>
      </c>
      <c r="M32" s="53">
        <v>0</v>
      </c>
      <c r="N32" s="46">
        <f t="shared" si="7"/>
        <v>0</v>
      </c>
      <c r="O32" s="52">
        <f t="shared" si="8"/>
        <v>9.999999999999979E+20</v>
      </c>
      <c r="P32" s="52">
        <f t="shared" si="9"/>
        <v>5.9668047131377688E-2</v>
      </c>
      <c r="Q32" s="40"/>
      <c r="R32" s="6"/>
    </row>
    <row r="33" spans="2:20" x14ac:dyDescent="0.55000000000000004">
      <c r="B33" s="11"/>
      <c r="C33" s="11">
        <v>139</v>
      </c>
      <c r="D33" s="11"/>
      <c r="E33" s="11"/>
      <c r="F33" s="41">
        <v>60.85</v>
      </c>
      <c r="G33" s="41">
        <v>4.9299999999999997E-2</v>
      </c>
      <c r="H33" s="14">
        <f t="shared" si="6"/>
        <v>3.461697114E+18</v>
      </c>
      <c r="I33" s="14">
        <f t="shared" si="1"/>
        <v>1.2462109610399999E+22</v>
      </c>
      <c r="J33" s="14">
        <v>9.01E+20</v>
      </c>
      <c r="K33" s="47">
        <v>4.7500000000000005E+21</v>
      </c>
      <c r="L33" s="14">
        <v>1.66E+21</v>
      </c>
      <c r="M33" s="53">
        <v>0</v>
      </c>
      <c r="N33" s="46">
        <f t="shared" si="7"/>
        <v>0</v>
      </c>
      <c r="O33" s="52">
        <f t="shared" si="8"/>
        <v>3.0900000000000005E+21</v>
      </c>
      <c r="P33" s="52">
        <f t="shared" si="9"/>
        <v>0.24795159861387386</v>
      </c>
      <c r="Q33" s="40"/>
      <c r="R33" s="7"/>
      <c r="S33" s="9"/>
      <c r="T33" s="9"/>
    </row>
    <row r="34" spans="2:20" x14ac:dyDescent="0.55000000000000004">
      <c r="B34" s="25"/>
      <c r="C34" s="11">
        <v>140</v>
      </c>
      <c r="D34" s="25"/>
      <c r="E34" s="25"/>
      <c r="F34" s="26">
        <v>156</v>
      </c>
      <c r="G34" s="26">
        <v>3.5200000000000002E-2</v>
      </c>
      <c r="H34" s="14">
        <f t="shared" si="6"/>
        <v>2.471637696E+18</v>
      </c>
      <c r="I34" s="14">
        <f>H34*3600</f>
        <v>8.8978957056000005E+21</v>
      </c>
      <c r="J34" s="45">
        <v>3.87E+20</v>
      </c>
      <c r="K34" s="45">
        <v>1.8E+21</v>
      </c>
      <c r="L34" s="45">
        <v>3.12E+20</v>
      </c>
      <c r="M34" s="54">
        <v>0</v>
      </c>
      <c r="N34" s="46">
        <f t="shared" si="7"/>
        <v>0</v>
      </c>
      <c r="O34" s="52">
        <f t="shared" si="8"/>
        <v>1.488E+21</v>
      </c>
      <c r="P34" s="52">
        <f t="shared" si="9"/>
        <v>0.16723055082152838</v>
      </c>
      <c r="Q34" s="40"/>
    </row>
    <row r="35" spans="2:20" x14ac:dyDescent="0.55000000000000004">
      <c r="B35" s="25"/>
      <c r="C35" s="12">
        <v>141</v>
      </c>
      <c r="D35" s="25"/>
      <c r="E35" s="25"/>
      <c r="F35" s="26">
        <v>1250</v>
      </c>
      <c r="G35" s="26">
        <v>1.7999999999999999E-2</v>
      </c>
      <c r="H35" s="14">
        <f t="shared" si="6"/>
        <v>1.26390564E+18</v>
      </c>
      <c r="I35" s="14">
        <f>H35*3600</f>
        <v>4.5500603039999999E+21</v>
      </c>
      <c r="J35" s="45">
        <v>3.73E+19</v>
      </c>
      <c r="K35" s="45">
        <v>1.46E+20</v>
      </c>
      <c r="L35" s="45">
        <v>3.71E+18</v>
      </c>
      <c r="M35" s="54">
        <v>0</v>
      </c>
      <c r="N35" s="46">
        <f t="shared" si="7"/>
        <v>0</v>
      </c>
      <c r="O35" s="52">
        <f>K35-L35</f>
        <v>1.4229E+20</v>
      </c>
      <c r="P35" s="52">
        <f>O35/I35</f>
        <v>3.1272113003625812E-2</v>
      </c>
      <c r="Q35" s="40"/>
    </row>
    <row r="36" spans="2:20" x14ac:dyDescent="0.55000000000000004">
      <c r="B36" s="25"/>
      <c r="C36" s="12">
        <v>142</v>
      </c>
      <c r="D36" s="25"/>
      <c r="E36" s="25"/>
      <c r="F36" s="26">
        <v>1660</v>
      </c>
      <c r="G36" s="26">
        <v>1.6299999999999999E-2</v>
      </c>
      <c r="H36" s="14">
        <f t="shared" si="6"/>
        <v>1.1445367739999999E+18</v>
      </c>
      <c r="I36" s="14">
        <f t="shared" ref="I36:I38" si="10">H36*3600</f>
        <v>4.1203323863999998E+21</v>
      </c>
      <c r="J36" s="45">
        <v>2.6E+19</v>
      </c>
      <c r="K36" s="45">
        <v>1E+20</v>
      </c>
      <c r="L36" s="45">
        <v>1.94E+18</v>
      </c>
      <c r="M36" s="54">
        <v>0</v>
      </c>
      <c r="N36" s="46">
        <f t="shared" si="7"/>
        <v>0</v>
      </c>
      <c r="O36" s="52">
        <f t="shared" si="8"/>
        <v>9.806E+19</v>
      </c>
      <c r="P36" s="52">
        <f t="shared" si="9"/>
        <v>2.379905085416582E-2</v>
      </c>
      <c r="Q36" s="40"/>
    </row>
    <row r="37" spans="2:20" x14ac:dyDescent="0.55000000000000004">
      <c r="B37" s="25"/>
      <c r="C37" s="12">
        <v>143</v>
      </c>
      <c r="D37" s="25"/>
      <c r="E37" s="25"/>
      <c r="F37" s="26">
        <v>2490</v>
      </c>
      <c r="G37" s="26">
        <v>1.6999999999999999E-3</v>
      </c>
      <c r="H37" s="14">
        <f t="shared" si="6"/>
        <v>1.19368866E+17</v>
      </c>
      <c r="I37" s="14">
        <f t="shared" si="10"/>
        <v>4.2972791759999998E+20</v>
      </c>
      <c r="J37" s="45">
        <v>1.84E+18</v>
      </c>
      <c r="K37" s="45">
        <v>6.96E+18</v>
      </c>
      <c r="L37" s="45">
        <v>9.01E+16</v>
      </c>
      <c r="M37" s="54">
        <v>0</v>
      </c>
      <c r="N37" s="46">
        <f t="shared" si="7"/>
        <v>0</v>
      </c>
      <c r="O37" s="52">
        <f t="shared" si="8"/>
        <v>6.8699E+18</v>
      </c>
      <c r="P37" s="52">
        <f>O37/I37</f>
        <v>1.5986627162526246E-2</v>
      </c>
      <c r="Q37" s="57"/>
      <c r="R37" s="62"/>
    </row>
    <row r="38" spans="2:20" x14ac:dyDescent="0.55000000000000004">
      <c r="B38" s="25"/>
      <c r="C38" s="12">
        <v>144</v>
      </c>
      <c r="D38" s="25"/>
      <c r="E38" s="25"/>
      <c r="F38" s="26">
        <v>2490</v>
      </c>
      <c r="G38" s="26">
        <v>1E-4</v>
      </c>
      <c r="H38" s="14">
        <f t="shared" si="6"/>
        <v>7021698000000000</v>
      </c>
      <c r="I38" s="14">
        <f t="shared" si="10"/>
        <v>2.52781128E+19</v>
      </c>
      <c r="J38" s="45">
        <v>7.56E+16</v>
      </c>
      <c r="K38" s="45">
        <v>2.9E+17</v>
      </c>
      <c r="L38" s="45">
        <v>3760000000000000</v>
      </c>
      <c r="M38" s="54">
        <v>0</v>
      </c>
      <c r="N38" s="46">
        <f>M38/L38</f>
        <v>0</v>
      </c>
      <c r="O38" s="52">
        <f t="shared" si="8"/>
        <v>2.8624E+17</v>
      </c>
      <c r="P38" s="52">
        <f t="shared" si="9"/>
        <v>1.1323630140617142E-2</v>
      </c>
      <c r="Q38" s="57"/>
      <c r="R38" s="57"/>
    </row>
    <row r="39" spans="2:20" s="9" customFormat="1" x14ac:dyDescent="0.55000000000000004">
      <c r="B39" s="42"/>
      <c r="C39" s="42"/>
      <c r="D39" s="42"/>
      <c r="E39" s="42"/>
      <c r="F39" s="43">
        <f>SUM(F21:F38)</f>
        <v>8119.2768599999999</v>
      </c>
      <c r="G39" s="43">
        <f t="shared" ref="G39:K39" si="11">SUM(G21:G38)</f>
        <v>0.64070000000000005</v>
      </c>
      <c r="H39" s="43">
        <f t="shared" si="11"/>
        <v>4.4988019086000013E+19</v>
      </c>
      <c r="I39" s="43">
        <f t="shared" si="11"/>
        <v>1.6195686870959998E+23</v>
      </c>
      <c r="J39" s="43">
        <f t="shared" si="11"/>
        <v>8.9930291999999986E+21</v>
      </c>
      <c r="K39" s="43">
        <f t="shared" si="11"/>
        <v>1.3228125E+23</v>
      </c>
      <c r="L39" s="43">
        <f>SUM(L21:L38)</f>
        <v>4.4197774385999992E+23</v>
      </c>
      <c r="M39" s="43">
        <f>SUM(M21:M30)</f>
        <v>7.3713699999999993E+22</v>
      </c>
      <c r="N39" s="44">
        <f>AVERAGE(N21:N30)</f>
        <v>0.15787249288774852</v>
      </c>
      <c r="O39" s="55">
        <f>SUM(O31:O38)</f>
        <v>8.9255061399999967E+21</v>
      </c>
      <c r="P39" s="64">
        <f>AVERAGE(P31:P38)</f>
        <v>9.1063822549260584E-2</v>
      </c>
      <c r="Q39" s="63"/>
      <c r="R39" s="61"/>
    </row>
  </sheetData>
  <mergeCells count="11">
    <mergeCell ref="H2:H3"/>
    <mergeCell ref="B2:C2"/>
    <mergeCell ref="D2:D3"/>
    <mergeCell ref="E2:E3"/>
    <mergeCell ref="F2:F3"/>
    <mergeCell ref="G2:G3"/>
    <mergeCell ref="O2:O3"/>
    <mergeCell ref="P2:P3"/>
    <mergeCell ref="I2:I3"/>
    <mergeCell ref="N2:N3"/>
    <mergeCell ref="J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97BE-5064-48CC-99DC-E6A69E7A5307}">
  <dimension ref="C3:J5"/>
  <sheetViews>
    <sheetView workbookViewId="0">
      <selection activeCell="E4" sqref="E4"/>
    </sheetView>
  </sheetViews>
  <sheetFormatPr defaultRowHeight="14.4" x14ac:dyDescent="0.55000000000000004"/>
  <cols>
    <col min="3" max="3" width="28.26171875" bestFit="1" customWidth="1"/>
    <col min="4" max="4" width="28.26171875" customWidth="1"/>
    <col min="5" max="5" width="14.734375" bestFit="1" customWidth="1"/>
    <col min="6" max="6" width="15.62890625" bestFit="1" customWidth="1"/>
    <col min="7" max="7" width="21.9453125" bestFit="1" customWidth="1"/>
    <col min="8" max="8" width="30.1015625" bestFit="1" customWidth="1"/>
    <col min="9" max="9" width="9.578125" bestFit="1" customWidth="1"/>
  </cols>
  <sheetData>
    <row r="3" spans="3:10" x14ac:dyDescent="0.55000000000000004">
      <c r="C3" t="s">
        <v>40</v>
      </c>
    </row>
    <row r="4" spans="3:10" x14ac:dyDescent="0.55000000000000004">
      <c r="C4" t="s">
        <v>41</v>
      </c>
      <c r="E4" t="s">
        <v>42</v>
      </c>
      <c r="F4" t="s">
        <v>43</v>
      </c>
      <c r="G4" t="s">
        <v>44</v>
      </c>
      <c r="H4" t="s">
        <v>45</v>
      </c>
    </row>
    <row r="5" spans="3:10" x14ac:dyDescent="0.55000000000000004">
      <c r="C5" s="10">
        <f>Sheet2!I29</f>
        <v>1.55713174848E+22</v>
      </c>
      <c r="D5" s="10"/>
      <c r="G5" s="10">
        <f>Sheet2!J29</f>
        <v>1.93E+21</v>
      </c>
      <c r="H5" s="10">
        <f>Sheet2!K29</f>
        <v>1.4099999999999999E+22</v>
      </c>
      <c r="I5">
        <f>SUM(E5:H5)</f>
        <v>1.6029999999999998E+22</v>
      </c>
      <c r="J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Vicente</dc:creator>
  <cp:lastModifiedBy>Pedro Vicente</cp:lastModifiedBy>
  <dcterms:created xsi:type="dcterms:W3CDTF">2019-06-25T14:10:14Z</dcterms:created>
  <dcterms:modified xsi:type="dcterms:W3CDTF">2019-06-28T14:05:07Z</dcterms:modified>
</cp:coreProperties>
</file>