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ownloads\"/>
    </mc:Choice>
  </mc:AlternateContent>
  <xr:revisionPtr revIDLastSave="0" documentId="13_ncr:1_{5FE76420-2519-4A14-81CE-72ED934877FE}" xr6:coauthVersionLast="43" xr6:coauthVersionMax="43" xr10:uidLastSave="{00000000-0000-0000-0000-000000000000}"/>
  <bookViews>
    <workbookView xWindow="4728" yWindow="954" windowWidth="17280" windowHeight="11232" activeTab="1" xr2:uid="{2B17E411-B88C-2D48-A9C9-83EDC7BA4B96}"/>
  </bookViews>
  <sheets>
    <sheet name="Sheet1" sheetId="1" r:id="rId1"/>
    <sheet name="Sheet1 (2)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3" l="1"/>
  <c r="C33" i="3"/>
  <c r="C30" i="3"/>
  <c r="F29" i="3"/>
  <c r="C29" i="3" s="1"/>
  <c r="C28" i="3"/>
  <c r="C26" i="3"/>
  <c r="C23" i="3"/>
  <c r="C24" i="3" s="1"/>
  <c r="D22" i="3" s="1"/>
  <c r="G21" i="3"/>
  <c r="C20" i="3"/>
  <c r="C18" i="3"/>
  <c r="D16" i="3" s="1"/>
  <c r="E16" i="3" s="1"/>
  <c r="C17" i="3"/>
  <c r="C35" i="3"/>
  <c r="F10" i="3"/>
  <c r="C10" i="3" s="1"/>
  <c r="C9" i="3"/>
  <c r="C12" i="3" s="1"/>
  <c r="G36" i="1"/>
  <c r="G35" i="1"/>
  <c r="G10" i="1"/>
  <c r="G11" i="1"/>
  <c r="G16" i="1"/>
  <c r="G17" i="1"/>
  <c r="G21" i="1"/>
  <c r="G22" i="1"/>
  <c r="G23" i="1"/>
  <c r="G28" i="1"/>
  <c r="G29" i="1"/>
  <c r="G30" i="1"/>
  <c r="G9" i="1"/>
  <c r="E22" i="3" l="1"/>
  <c r="C31" i="3"/>
  <c r="D29" i="3" s="1"/>
  <c r="E29" i="3" s="1"/>
  <c r="G22" i="3"/>
  <c r="I20" i="3"/>
  <c r="G16" i="3"/>
  <c r="I19" i="3"/>
  <c r="D30" i="3"/>
  <c r="E30" i="3" s="1"/>
  <c r="G30" i="3" s="1"/>
  <c r="D9" i="3"/>
  <c r="D11" i="3"/>
  <c r="E11" i="3" s="1"/>
  <c r="D10" i="3"/>
  <c r="E10" i="3" s="1"/>
  <c r="D17" i="3"/>
  <c r="E17" i="3" s="1"/>
  <c r="G17" i="3" s="1"/>
  <c r="D23" i="3"/>
  <c r="E23" i="3" s="1"/>
  <c r="G23" i="3" s="1"/>
  <c r="D28" i="3"/>
  <c r="E28" i="3" s="1"/>
  <c r="C33" i="1"/>
  <c r="C26" i="1"/>
  <c r="C20" i="1"/>
  <c r="C14" i="1"/>
  <c r="E20" i="3" l="1"/>
  <c r="I22" i="3"/>
  <c r="G29" i="3"/>
  <c r="D13" i="3"/>
  <c r="E9" i="3"/>
  <c r="I17" i="3"/>
  <c r="G10" i="3"/>
  <c r="G28" i="3"/>
  <c r="I21" i="3"/>
  <c r="E33" i="3"/>
  <c r="G11" i="3"/>
  <c r="G36" i="3" s="1"/>
  <c r="I18" i="3"/>
  <c r="E26" i="3"/>
  <c r="F10" i="1"/>
  <c r="C10" i="1" s="1"/>
  <c r="C9" i="1"/>
  <c r="C28" i="1"/>
  <c r="F29" i="1"/>
  <c r="C29" i="1" s="1"/>
  <c r="C30" i="1"/>
  <c r="C23" i="1"/>
  <c r="C24" i="1" s="1"/>
  <c r="D22" i="1" s="1"/>
  <c r="E22" i="1" s="1"/>
  <c r="C17" i="1"/>
  <c r="C18" i="1" s="1"/>
  <c r="D16" i="1" s="1"/>
  <c r="E16" i="1" s="1"/>
  <c r="I16" i="3" l="1"/>
  <c r="I23" i="3" s="1"/>
  <c r="E14" i="3"/>
  <c r="G9" i="3"/>
  <c r="G35" i="3" s="1"/>
  <c r="E35" i="3"/>
  <c r="J21" i="3"/>
  <c r="K31" i="3"/>
  <c r="K32" i="3" s="1"/>
  <c r="K33" i="3" s="1"/>
  <c r="K34" i="3" s="1"/>
  <c r="C31" i="1"/>
  <c r="D28" i="1" s="1"/>
  <c r="E28" i="1" s="1"/>
  <c r="D17" i="1"/>
  <c r="E17" i="1" s="1"/>
  <c r="E20" i="1" s="1"/>
  <c r="I20" i="1"/>
  <c r="I19" i="1"/>
  <c r="C12" i="1"/>
  <c r="D23" i="1"/>
  <c r="E23" i="1" s="1"/>
  <c r="E26" i="1" s="1"/>
  <c r="D29" i="1" l="1"/>
  <c r="D11" i="1"/>
  <c r="E11" i="1" s="1"/>
  <c r="D10" i="1"/>
  <c r="E10" i="1" s="1"/>
  <c r="D9" i="1"/>
  <c r="D30" i="1"/>
  <c r="E9" i="1" l="1"/>
  <c r="I16" i="1" s="1"/>
  <c r="D13" i="1"/>
  <c r="E14" i="1"/>
  <c r="I17" i="1"/>
  <c r="C35" i="1" l="1"/>
  <c r="E30" i="1"/>
  <c r="I18" i="1" s="1"/>
  <c r="E29" i="1"/>
  <c r="I22" i="1" s="1"/>
  <c r="I21" i="1"/>
  <c r="K31" i="1" l="1"/>
  <c r="K32" i="1" s="1"/>
  <c r="K33" i="1" s="1"/>
  <c r="K34" i="1" s="1"/>
  <c r="J21" i="1"/>
  <c r="I23" i="1"/>
  <c r="E33" i="1"/>
  <c r="E35" i="1" s="1"/>
</calcChain>
</file>

<file path=xl/sharedStrings.xml><?xml version="1.0" encoding="utf-8"?>
<sst xmlns="http://schemas.openxmlformats.org/spreadsheetml/2006/main" count="104" uniqueCount="31">
  <si>
    <t>F</t>
  </si>
  <si>
    <t>Be</t>
  </si>
  <si>
    <t>g/mol</t>
  </si>
  <si>
    <t>Density</t>
  </si>
  <si>
    <t>g/cm3</t>
  </si>
  <si>
    <t>Fraction</t>
  </si>
  <si>
    <t>LiF Density</t>
  </si>
  <si>
    <t>F2</t>
  </si>
  <si>
    <t>BeF2 Density</t>
  </si>
  <si>
    <t>Zr</t>
  </si>
  <si>
    <t>F4</t>
  </si>
  <si>
    <t>U-238</t>
  </si>
  <si>
    <t>U-235</t>
  </si>
  <si>
    <t>TOTAL</t>
  </si>
  <si>
    <t>Li6</t>
  </si>
  <si>
    <t>Li7</t>
  </si>
  <si>
    <t>Li-6</t>
  </si>
  <si>
    <t>LI-7</t>
  </si>
  <si>
    <t>ZrF4 Density</t>
  </si>
  <si>
    <t>UF4  Density</t>
  </si>
  <si>
    <t>Power</t>
  </si>
  <si>
    <t>MWth</t>
  </si>
  <si>
    <t>Fuel Salt</t>
  </si>
  <si>
    <t>ft3</t>
  </si>
  <si>
    <t>Density Salt</t>
  </si>
  <si>
    <t>Density U</t>
  </si>
  <si>
    <t>cm3</t>
  </si>
  <si>
    <t>MTU</t>
  </si>
  <si>
    <t>grams U</t>
  </si>
  <si>
    <t>MW/MTU</t>
  </si>
  <si>
    <t>Final 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</si>
</sst>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3E1B-FC6E-2947-8EB9-82E9163DE76A}">
  <dimension ref="B3:L36"/>
  <sheetViews>
    <sheetView topLeftCell="A24" zoomScale="90" zoomScaleNormal="90" workbookViewId="0">
      <selection activeCell="B8" sqref="B8:L36"/>
    </sheetView>
  </sheetViews>
  <sheetFormatPr defaultColWidth="10.796875" defaultRowHeight="15.6" x14ac:dyDescent="0.6"/>
  <cols>
    <col min="2" max="2" width="12.1484375" customWidth="1"/>
    <col min="3" max="3" width="11.69921875" bestFit="1" customWidth="1"/>
    <col min="4" max="4" width="11.1484375" bestFit="1" customWidth="1"/>
    <col min="5" max="5" width="17.6484375" customWidth="1"/>
    <col min="7" max="7" width="11.69921875" bestFit="1" customWidth="1"/>
    <col min="9" max="9" width="12.1484375" bestFit="1" customWidth="1"/>
    <col min="10" max="11" width="11.69921875" bestFit="1" customWidth="1"/>
  </cols>
  <sheetData>
    <row r="3" spans="2:9" x14ac:dyDescent="0.6">
      <c r="D3" t="s">
        <v>3</v>
      </c>
      <c r="E3">
        <v>2.1464699999999999</v>
      </c>
      <c r="F3" t="s">
        <v>4</v>
      </c>
    </row>
    <row r="8" spans="2:9" x14ac:dyDescent="0.6">
      <c r="D8" t="s">
        <v>5</v>
      </c>
      <c r="E8" t="s">
        <v>4</v>
      </c>
      <c r="G8" s="3" t="s">
        <v>30</v>
      </c>
    </row>
    <row r="9" spans="2:9" x14ac:dyDescent="0.6">
      <c r="B9" s="1" t="s">
        <v>14</v>
      </c>
      <c r="C9" s="1">
        <f>6*F9</f>
        <v>6.0000000000000006E-4</v>
      </c>
      <c r="D9" s="1">
        <f>C9/C12</f>
        <v>2.3077011834660909E-5</v>
      </c>
      <c r="E9" s="1">
        <f>D9*C14</f>
        <v>3.2197173835283987E-5</v>
      </c>
      <c r="F9">
        <v>1E-4</v>
      </c>
      <c r="G9" s="3">
        <f>E9/$E$3</f>
        <v>1.500005769252959E-5</v>
      </c>
    </row>
    <row r="10" spans="2:9" x14ac:dyDescent="0.6">
      <c r="B10" s="1" t="s">
        <v>15</v>
      </c>
      <c r="C10" s="1">
        <f>7*F10</f>
        <v>6.9992999999999999</v>
      </c>
      <c r="D10" s="1">
        <f>C10/C12</f>
        <v>0.26920488155723676</v>
      </c>
      <c r="E10" s="1">
        <f>D10*C14</f>
        <v>0.37559613137550524</v>
      </c>
      <c r="F10">
        <f>1-F9</f>
        <v>0.99990000000000001</v>
      </c>
      <c r="G10" s="3">
        <f t="shared" ref="G10:G33" si="0">E10/$E$3</f>
        <v>0.17498317301220387</v>
      </c>
    </row>
    <row r="11" spans="2:9" x14ac:dyDescent="0.6">
      <c r="B11" s="1" t="s">
        <v>0</v>
      </c>
      <c r="C11" s="1">
        <v>19</v>
      </c>
      <c r="D11" s="1">
        <f>C11/C12</f>
        <v>0.73077204143092866</v>
      </c>
      <c r="E11" s="1">
        <f>D11*C14</f>
        <v>1.0195771714506594</v>
      </c>
      <c r="G11" s="3">
        <f t="shared" si="0"/>
        <v>0.47500182693010362</v>
      </c>
    </row>
    <row r="12" spans="2:9" x14ac:dyDescent="0.6">
      <c r="B12" s="1"/>
      <c r="C12" s="1">
        <f>C9+C11+C10</f>
        <v>25.999899999999997</v>
      </c>
      <c r="D12" s="1" t="s">
        <v>2</v>
      </c>
      <c r="E12" s="1"/>
      <c r="G12" s="3"/>
    </row>
    <row r="13" spans="2:9" x14ac:dyDescent="0.6">
      <c r="B13" s="1" t="s">
        <v>5</v>
      </c>
      <c r="C13" s="2">
        <v>0.65</v>
      </c>
      <c r="D13" s="1">
        <f>D9+D10+D11</f>
        <v>1</v>
      </c>
      <c r="E13" s="1"/>
      <c r="G13" s="3"/>
    </row>
    <row r="14" spans="2:9" x14ac:dyDescent="0.6">
      <c r="B14" s="1" t="s">
        <v>6</v>
      </c>
      <c r="C14" s="1">
        <f>E3*C13</f>
        <v>1.3952054999999999</v>
      </c>
      <c r="D14" s="1" t="s">
        <v>4</v>
      </c>
      <c r="E14" s="1">
        <f>SUM(E9:E13)</f>
        <v>1.3952054999999999</v>
      </c>
      <c r="G14" s="3"/>
    </row>
    <row r="15" spans="2:9" x14ac:dyDescent="0.6">
      <c r="G15" s="3"/>
    </row>
    <row r="16" spans="2:9" x14ac:dyDescent="0.6">
      <c r="B16" s="1" t="s">
        <v>1</v>
      </c>
      <c r="C16" s="1">
        <v>7</v>
      </c>
      <c r="D16" s="1">
        <f>C16/C18</f>
        <v>0.15555555555555556</v>
      </c>
      <c r="E16" s="1">
        <f>D16*C20</f>
        <v>9.7163541999999978E-2</v>
      </c>
      <c r="G16" s="3">
        <f t="shared" si="0"/>
        <v>4.5266666666666656E-2</v>
      </c>
      <c r="H16" s="1" t="s">
        <v>16</v>
      </c>
      <c r="I16" s="1">
        <f>E9</f>
        <v>3.2197173835283987E-5</v>
      </c>
    </row>
    <row r="17" spans="2:12" x14ac:dyDescent="0.6">
      <c r="B17" s="1" t="s">
        <v>7</v>
      </c>
      <c r="C17" s="1">
        <f>19*2</f>
        <v>38</v>
      </c>
      <c r="D17" s="1">
        <f>C17/C18</f>
        <v>0.84444444444444444</v>
      </c>
      <c r="E17" s="1">
        <f>D17*C20</f>
        <v>0.52745922799999989</v>
      </c>
      <c r="G17" s="3">
        <f t="shared" si="0"/>
        <v>0.2457333333333333</v>
      </c>
      <c r="H17" s="1" t="s">
        <v>17</v>
      </c>
      <c r="I17" s="1">
        <f>E10</f>
        <v>0.37559613137550524</v>
      </c>
    </row>
    <row r="18" spans="2:12" x14ac:dyDescent="0.6">
      <c r="B18" s="1"/>
      <c r="C18" s="1">
        <f>C16+C17</f>
        <v>45</v>
      </c>
      <c r="D18" s="1" t="s">
        <v>2</v>
      </c>
      <c r="E18" s="1"/>
      <c r="G18" s="3"/>
      <c r="H18" s="1" t="s">
        <v>0</v>
      </c>
      <c r="I18" s="1">
        <f>E11+E17+E23+E30</f>
        <v>1.6499932215279922</v>
      </c>
    </row>
    <row r="19" spans="2:12" x14ac:dyDescent="0.6">
      <c r="B19" s="1" t="s">
        <v>5</v>
      </c>
      <c r="C19" s="2">
        <v>0.29099999999999998</v>
      </c>
      <c r="D19" s="1"/>
      <c r="E19" s="1"/>
      <c r="G19" s="3"/>
      <c r="H19" s="1" t="s">
        <v>1</v>
      </c>
      <c r="I19" s="1">
        <f>E16</f>
        <v>9.7163541999999978E-2</v>
      </c>
    </row>
    <row r="20" spans="2:12" x14ac:dyDescent="0.6">
      <c r="B20" s="1" t="s">
        <v>8</v>
      </c>
      <c r="C20" s="1">
        <f>$E$3*$C$19</f>
        <v>0.62462276999999988</v>
      </c>
      <c r="D20" s="1" t="s">
        <v>4</v>
      </c>
      <c r="E20" s="1">
        <f>SUM(E16:E19)</f>
        <v>0.62462276999999988</v>
      </c>
      <c r="G20" s="3"/>
      <c r="H20" s="1" t="s">
        <v>9</v>
      </c>
      <c r="I20" s="1">
        <f>E22</f>
        <v>9.0513795180722882E-3</v>
      </c>
    </row>
    <row r="21" spans="2:12" x14ac:dyDescent="0.6">
      <c r="G21" s="3">
        <f t="shared" si="0"/>
        <v>0</v>
      </c>
      <c r="H21" s="1" t="s">
        <v>12</v>
      </c>
      <c r="I21" s="1">
        <f>E28</f>
        <v>2.8971180918953418E-3</v>
      </c>
      <c r="J21">
        <f>I21+I22</f>
        <v>1.4633528404594767E-2</v>
      </c>
    </row>
    <row r="22" spans="2:12" x14ac:dyDescent="0.6">
      <c r="B22" s="1" t="s">
        <v>9</v>
      </c>
      <c r="C22" s="1">
        <v>7</v>
      </c>
      <c r="D22" s="1">
        <f>C22/C24</f>
        <v>8.4337349397590355E-2</v>
      </c>
      <c r="E22" s="1">
        <f>D22*C26</f>
        <v>9.0513795180722882E-3</v>
      </c>
      <c r="G22" s="3">
        <f t="shared" si="0"/>
        <v>4.2168674698795181E-3</v>
      </c>
      <c r="H22" s="1" t="s">
        <v>11</v>
      </c>
      <c r="I22" s="1">
        <f>E29</f>
        <v>1.1736410312699426E-2</v>
      </c>
    </row>
    <row r="23" spans="2:12" x14ac:dyDescent="0.6">
      <c r="B23" s="1" t="s">
        <v>10</v>
      </c>
      <c r="C23" s="1">
        <f>19*4</f>
        <v>76</v>
      </c>
      <c r="D23" s="1">
        <f>C23/C24</f>
        <v>0.91566265060240959</v>
      </c>
      <c r="E23" s="1">
        <f>D23*C26</f>
        <v>9.8272120481927711E-2</v>
      </c>
      <c r="G23" s="3">
        <f t="shared" si="0"/>
        <v>4.5783132530120486E-2</v>
      </c>
      <c r="H23" s="4" t="s">
        <v>13</v>
      </c>
      <c r="I23" s="4">
        <f>SUM(I16:I22)</f>
        <v>2.1464699999999999</v>
      </c>
    </row>
    <row r="24" spans="2:12" x14ac:dyDescent="0.6">
      <c r="B24" s="1"/>
      <c r="C24" s="1">
        <f>C22+C23</f>
        <v>83</v>
      </c>
      <c r="D24" s="1" t="s">
        <v>2</v>
      </c>
      <c r="E24" s="1"/>
      <c r="G24" s="3"/>
    </row>
    <row r="25" spans="2:12" x14ac:dyDescent="0.6">
      <c r="B25" s="1" t="s">
        <v>5</v>
      </c>
      <c r="C25" s="2">
        <v>0.05</v>
      </c>
      <c r="D25" s="1"/>
      <c r="E25" s="1"/>
      <c r="G25" s="3"/>
    </row>
    <row r="26" spans="2:12" x14ac:dyDescent="0.6">
      <c r="B26" s="1" t="s">
        <v>18</v>
      </c>
      <c r="C26" s="1">
        <f>C25*E3</f>
        <v>0.1073235</v>
      </c>
      <c r="D26" s="1" t="s">
        <v>4</v>
      </c>
      <c r="E26" s="1">
        <f>SUM(E22:E25)</f>
        <v>0.1073235</v>
      </c>
      <c r="G26" s="3"/>
    </row>
    <row r="27" spans="2:12" x14ac:dyDescent="0.6">
      <c r="G27" s="3"/>
      <c r="J27" t="s">
        <v>20</v>
      </c>
      <c r="K27">
        <v>7.5</v>
      </c>
      <c r="L27" t="s">
        <v>21</v>
      </c>
    </row>
    <row r="28" spans="2:12" x14ac:dyDescent="0.6">
      <c r="B28" s="1" t="s">
        <v>12</v>
      </c>
      <c r="C28" s="1">
        <f>235*F28</f>
        <v>47</v>
      </c>
      <c r="D28" s="1">
        <f>C28/C31</f>
        <v>0.14996809189534144</v>
      </c>
      <c r="E28" s="1">
        <f>D28*C33</f>
        <v>2.8971180918953418E-3</v>
      </c>
      <c r="F28">
        <v>0.2</v>
      </c>
      <c r="G28" s="3">
        <f t="shared" si="0"/>
        <v>1.3497128270580729E-3</v>
      </c>
      <c r="J28" t="s">
        <v>22</v>
      </c>
      <c r="K28">
        <v>70.5</v>
      </c>
      <c r="L28" t="s">
        <v>23</v>
      </c>
    </row>
    <row r="29" spans="2:12" x14ac:dyDescent="0.6">
      <c r="B29" s="1" t="s">
        <v>11</v>
      </c>
      <c r="C29" s="1">
        <f>238*F29</f>
        <v>190.4</v>
      </c>
      <c r="D29" s="1">
        <f>C29/C31</f>
        <v>0.6075303126994257</v>
      </c>
      <c r="E29" s="1">
        <f>D29*C33</f>
        <v>1.1736410312699426E-2</v>
      </c>
      <c r="F29">
        <f>1-F28</f>
        <v>0.8</v>
      </c>
      <c r="G29" s="3">
        <f t="shared" si="0"/>
        <v>5.4677728142948313E-3</v>
      </c>
      <c r="K29">
        <v>1996338</v>
      </c>
      <c r="L29" t="s">
        <v>26</v>
      </c>
    </row>
    <row r="30" spans="2:12" x14ac:dyDescent="0.6">
      <c r="B30" s="1" t="s">
        <v>10</v>
      </c>
      <c r="C30" s="1">
        <f>19*4</f>
        <v>76</v>
      </c>
      <c r="D30" s="1">
        <f>C30/C31</f>
        <v>0.24250159540523294</v>
      </c>
      <c r="E30" s="1">
        <f>D30*C33</f>
        <v>4.6847015954052332E-3</v>
      </c>
      <c r="G30" s="3">
        <f t="shared" si="0"/>
        <v>2.1825143586470968E-3</v>
      </c>
      <c r="J30" t="s">
        <v>24</v>
      </c>
      <c r="K30">
        <v>2.1464699999999999</v>
      </c>
      <c r="L30" t="s">
        <v>4</v>
      </c>
    </row>
    <row r="31" spans="2:12" x14ac:dyDescent="0.6">
      <c r="B31" s="1"/>
      <c r="C31" s="1">
        <f>C28+C30+C29</f>
        <v>313.39999999999998</v>
      </c>
      <c r="D31" s="1" t="s">
        <v>2</v>
      </c>
      <c r="E31" s="1"/>
      <c r="G31" s="3"/>
      <c r="J31" t="s">
        <v>25</v>
      </c>
      <c r="K31">
        <f>I21+I22</f>
        <v>1.4633528404594767E-2</v>
      </c>
      <c r="L31" t="s">
        <v>4</v>
      </c>
    </row>
    <row r="32" spans="2:12" x14ac:dyDescent="0.6">
      <c r="B32" s="1" t="s">
        <v>5</v>
      </c>
      <c r="C32" s="2">
        <v>8.9999999999999993E-3</v>
      </c>
      <c r="D32" s="1"/>
      <c r="E32" s="1"/>
      <c r="G32" s="3"/>
      <c r="K32">
        <f>K31*K29</f>
        <v>29213.46882817191</v>
      </c>
      <c r="L32" t="s">
        <v>28</v>
      </c>
    </row>
    <row r="33" spans="2:12" x14ac:dyDescent="0.6">
      <c r="B33" s="1" t="s">
        <v>19</v>
      </c>
      <c r="C33" s="1">
        <f>C32*E3</f>
        <v>1.9318229999999999E-2</v>
      </c>
      <c r="D33" s="1" t="s">
        <v>4</v>
      </c>
      <c r="E33" s="1">
        <f>SUM(E28:E32)</f>
        <v>1.9318229999999999E-2</v>
      </c>
      <c r="G33" s="3"/>
      <c r="K33">
        <f>K32*(0.000001)</f>
        <v>2.9213468828171909E-2</v>
      </c>
      <c r="L33" t="s">
        <v>27</v>
      </c>
    </row>
    <row r="34" spans="2:12" x14ac:dyDescent="0.6">
      <c r="G34" s="3"/>
      <c r="K34" s="3">
        <f>K27/K33</f>
        <v>256.73089505780979</v>
      </c>
      <c r="L34" s="3" t="s">
        <v>29</v>
      </c>
    </row>
    <row r="35" spans="2:12" x14ac:dyDescent="0.6">
      <c r="C35">
        <f>C14+C20+C26+C33</f>
        <v>2.1464699999999999</v>
      </c>
      <c r="D35" s="3" t="s">
        <v>13</v>
      </c>
      <c r="E35" s="3">
        <f>E33+E26+E20+E14</f>
        <v>2.1464699999999999</v>
      </c>
      <c r="G35" s="3">
        <f>SUM(G9:G34)</f>
        <v>1</v>
      </c>
    </row>
    <row r="36" spans="2:12" x14ac:dyDescent="0.6">
      <c r="G36">
        <f>G30+G23+G17+G11</f>
        <v>0.76870080715220457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2590-7B06-4D2C-A4A5-00DFDA7511BA}">
  <dimension ref="B3:L36"/>
  <sheetViews>
    <sheetView tabSelected="1" topLeftCell="A3" zoomScale="90" zoomScaleNormal="90" workbookViewId="0">
      <selection activeCell="E3" sqref="E3"/>
    </sheetView>
  </sheetViews>
  <sheetFormatPr defaultColWidth="10.796875" defaultRowHeight="15.6" x14ac:dyDescent="0.6"/>
  <cols>
    <col min="2" max="2" width="12.1484375" customWidth="1"/>
    <col min="3" max="3" width="11.69921875" bestFit="1" customWidth="1"/>
    <col min="4" max="4" width="11.1484375" bestFit="1" customWidth="1"/>
    <col min="5" max="5" width="17.6484375" customWidth="1"/>
    <col min="7" max="7" width="11.69921875" bestFit="1" customWidth="1"/>
    <col min="9" max="9" width="12.1484375" bestFit="1" customWidth="1"/>
    <col min="10" max="11" width="11.69921875" bestFit="1" customWidth="1"/>
  </cols>
  <sheetData>
    <row r="3" spans="2:9" x14ac:dyDescent="0.6">
      <c r="D3" t="s">
        <v>3</v>
      </c>
      <c r="E3">
        <v>2.0823999999999998</v>
      </c>
      <c r="F3" t="s">
        <v>4</v>
      </c>
    </row>
    <row r="8" spans="2:9" x14ac:dyDescent="0.6">
      <c r="D8" t="s">
        <v>5</v>
      </c>
      <c r="E8" t="s">
        <v>4</v>
      </c>
      <c r="G8" s="3" t="s">
        <v>30</v>
      </c>
    </row>
    <row r="9" spans="2:9" x14ac:dyDescent="0.6">
      <c r="B9" s="1" t="s">
        <v>14</v>
      </c>
      <c r="C9" s="1">
        <f>6*F9</f>
        <v>6.0000000000000006E-4</v>
      </c>
      <c r="D9" s="1">
        <f>C9/C12</f>
        <v>2.3077011834660909E-5</v>
      </c>
      <c r="E9" s="1">
        <f>D9*C14</f>
        <v>3.1236120138923621E-5</v>
      </c>
      <c r="F9">
        <v>1E-4</v>
      </c>
      <c r="G9" s="3">
        <f>E9/$E$3</f>
        <v>1.5000057692529592E-5</v>
      </c>
    </row>
    <row r="10" spans="2:9" x14ac:dyDescent="0.6">
      <c r="B10" s="1" t="s">
        <v>15</v>
      </c>
      <c r="C10" s="1">
        <f>7*F10</f>
        <v>6.9992999999999999</v>
      </c>
      <c r="D10" s="1">
        <f>C10/C12</f>
        <v>0.26920488155723676</v>
      </c>
      <c r="E10" s="1">
        <f>D10*C14</f>
        <v>0.36438495948061334</v>
      </c>
      <c r="F10">
        <f>1-F9</f>
        <v>0.99990000000000001</v>
      </c>
      <c r="G10" s="3">
        <f t="shared" ref="G10:G33" si="0">E10/$E$3</f>
        <v>0.1749831730122039</v>
      </c>
    </row>
    <row r="11" spans="2:9" x14ac:dyDescent="0.6">
      <c r="B11" s="1" t="s">
        <v>0</v>
      </c>
      <c r="C11" s="1">
        <v>19</v>
      </c>
      <c r="D11" s="1">
        <f>C11/C12</f>
        <v>0.73077204143092866</v>
      </c>
      <c r="E11" s="1">
        <f>D11*C14</f>
        <v>0.98914380439924776</v>
      </c>
      <c r="G11" s="3">
        <f t="shared" si="0"/>
        <v>0.47500182693010368</v>
      </c>
    </row>
    <row r="12" spans="2:9" x14ac:dyDescent="0.6">
      <c r="B12" s="1"/>
      <c r="C12" s="1">
        <f>C9+C11+C10</f>
        <v>25.999899999999997</v>
      </c>
      <c r="D12" s="1" t="s">
        <v>2</v>
      </c>
      <c r="E12" s="1"/>
      <c r="G12" s="3"/>
    </row>
    <row r="13" spans="2:9" x14ac:dyDescent="0.6">
      <c r="B13" s="1" t="s">
        <v>5</v>
      </c>
      <c r="C13" s="2">
        <v>0.65</v>
      </c>
      <c r="D13" s="1">
        <f>D9+D10+D11</f>
        <v>1</v>
      </c>
      <c r="E13" s="1"/>
      <c r="G13" s="3"/>
    </row>
    <row r="14" spans="2:9" x14ac:dyDescent="0.6">
      <c r="B14" s="1" t="s">
        <v>6</v>
      </c>
      <c r="C14" s="1">
        <f>E3*C13</f>
        <v>1.3535599999999999</v>
      </c>
      <c r="D14" s="1" t="s">
        <v>4</v>
      </c>
      <c r="E14" s="1">
        <f>SUM(E9:E13)</f>
        <v>1.3535600000000001</v>
      </c>
      <c r="G14" s="3"/>
    </row>
    <row r="15" spans="2:9" x14ac:dyDescent="0.6">
      <c r="G15" s="3"/>
    </row>
    <row r="16" spans="2:9" x14ac:dyDescent="0.6">
      <c r="B16" s="1" t="s">
        <v>1</v>
      </c>
      <c r="C16" s="1">
        <v>7</v>
      </c>
      <c r="D16" s="1">
        <f>C16/C18</f>
        <v>0.15555555555555556</v>
      </c>
      <c r="E16" s="1">
        <f>D16*C20</f>
        <v>9.4263306666666657E-2</v>
      </c>
      <c r="G16" s="3">
        <f t="shared" si="0"/>
        <v>4.5266666666666663E-2</v>
      </c>
      <c r="H16" s="1" t="s">
        <v>16</v>
      </c>
      <c r="I16" s="1">
        <f>E9</f>
        <v>3.1236120138923621E-5</v>
      </c>
    </row>
    <row r="17" spans="2:12" x14ac:dyDescent="0.6">
      <c r="B17" s="1" t="s">
        <v>7</v>
      </c>
      <c r="C17" s="1">
        <f>19*2</f>
        <v>38</v>
      </c>
      <c r="D17" s="1">
        <f>C17/C18</f>
        <v>0.84444444444444444</v>
      </c>
      <c r="E17" s="1">
        <f>D17*C20</f>
        <v>0.51171509333333332</v>
      </c>
      <c r="G17" s="3">
        <f t="shared" si="0"/>
        <v>0.24573333333333336</v>
      </c>
      <c r="H17" s="1" t="s">
        <v>17</v>
      </c>
      <c r="I17" s="1">
        <f>E10</f>
        <v>0.36438495948061334</v>
      </c>
    </row>
    <row r="18" spans="2:12" x14ac:dyDescent="0.6">
      <c r="B18" s="1"/>
      <c r="C18" s="1">
        <f>C16+C17</f>
        <v>45</v>
      </c>
      <c r="D18" s="1" t="s">
        <v>2</v>
      </c>
      <c r="E18" s="1"/>
      <c r="G18" s="3"/>
      <c r="H18" s="1" t="s">
        <v>0</v>
      </c>
      <c r="I18" s="1">
        <f>E11+E17+E23+E30</f>
        <v>1.6007688148645236</v>
      </c>
    </row>
    <row r="19" spans="2:12" x14ac:dyDescent="0.6">
      <c r="B19" s="1" t="s">
        <v>5</v>
      </c>
      <c r="C19" s="2">
        <v>0.29099999999999998</v>
      </c>
      <c r="D19" s="1"/>
      <c r="E19" s="1"/>
      <c r="G19" s="3"/>
      <c r="H19" s="1" t="s">
        <v>1</v>
      </c>
      <c r="I19" s="1">
        <f>E16</f>
        <v>9.4263306666666657E-2</v>
      </c>
    </row>
    <row r="20" spans="2:12" x14ac:dyDescent="0.6">
      <c r="B20" s="1" t="s">
        <v>8</v>
      </c>
      <c r="C20" s="1">
        <f>$E$3*$C$19</f>
        <v>0.60597839999999992</v>
      </c>
      <c r="D20" s="1" t="s">
        <v>4</v>
      </c>
      <c r="E20" s="1">
        <f>SUM(E16:E19)</f>
        <v>0.60597839999999992</v>
      </c>
      <c r="G20" s="3"/>
      <c r="H20" s="1" t="s">
        <v>9</v>
      </c>
      <c r="I20" s="1">
        <f>E22</f>
        <v>8.781204819277107E-3</v>
      </c>
    </row>
    <row r="21" spans="2:12" x14ac:dyDescent="0.6">
      <c r="G21" s="3">
        <f t="shared" si="0"/>
        <v>0</v>
      </c>
      <c r="H21" s="1" t="s">
        <v>12</v>
      </c>
      <c r="I21" s="1">
        <f>E28</f>
        <v>1.130751219512195E-2</v>
      </c>
      <c r="J21">
        <f>I21+I22</f>
        <v>1.4170478048780487E-2</v>
      </c>
    </row>
    <row r="22" spans="2:12" x14ac:dyDescent="0.6">
      <c r="B22" s="1" t="s">
        <v>9</v>
      </c>
      <c r="C22" s="1">
        <v>7</v>
      </c>
      <c r="D22" s="1">
        <f>C22/C24</f>
        <v>8.4337349397590355E-2</v>
      </c>
      <c r="E22" s="1">
        <f>D22*C26</f>
        <v>8.781204819277107E-3</v>
      </c>
      <c r="G22" s="3">
        <f t="shared" si="0"/>
        <v>4.2168674698795181E-3</v>
      </c>
      <c r="H22" s="1" t="s">
        <v>11</v>
      </c>
      <c r="I22" s="1">
        <f>E29</f>
        <v>2.8629658536585361E-3</v>
      </c>
    </row>
    <row r="23" spans="2:12" x14ac:dyDescent="0.6">
      <c r="B23" s="1" t="s">
        <v>10</v>
      </c>
      <c r="C23" s="1">
        <f>19*4</f>
        <v>76</v>
      </c>
      <c r="D23" s="1">
        <f>C23/C24</f>
        <v>0.91566265060240959</v>
      </c>
      <c r="E23" s="1">
        <f>D23*C26</f>
        <v>9.5338795180722871E-2</v>
      </c>
      <c r="G23" s="3">
        <f t="shared" si="0"/>
        <v>4.5783132530120479E-2</v>
      </c>
      <c r="H23" s="4" t="s">
        <v>13</v>
      </c>
      <c r="I23" s="4">
        <f>SUM(I16:I22)</f>
        <v>2.0824000000000003</v>
      </c>
    </row>
    <row r="24" spans="2:12" x14ac:dyDescent="0.6">
      <c r="B24" s="1"/>
      <c r="C24" s="1">
        <f>C22+C23</f>
        <v>83</v>
      </c>
      <c r="D24" s="1" t="s">
        <v>2</v>
      </c>
      <c r="E24" s="1"/>
      <c r="G24" s="3"/>
    </row>
    <row r="25" spans="2:12" x14ac:dyDescent="0.6">
      <c r="B25" s="1" t="s">
        <v>5</v>
      </c>
      <c r="C25" s="2">
        <v>0.05</v>
      </c>
      <c r="D25" s="1"/>
      <c r="E25" s="1"/>
      <c r="G25" s="3"/>
    </row>
    <row r="26" spans="2:12" x14ac:dyDescent="0.6">
      <c r="B26" s="1" t="s">
        <v>18</v>
      </c>
      <c r="C26" s="1">
        <f>C25*E3</f>
        <v>0.10411999999999999</v>
      </c>
      <c r="D26" s="1" t="s">
        <v>4</v>
      </c>
      <c r="E26" s="1">
        <f>SUM(E22:E25)</f>
        <v>0.10411999999999998</v>
      </c>
      <c r="G26" s="3"/>
    </row>
    <row r="27" spans="2:12" x14ac:dyDescent="0.6">
      <c r="G27" s="3"/>
      <c r="J27" t="s">
        <v>20</v>
      </c>
      <c r="K27">
        <v>7.5</v>
      </c>
      <c r="L27" t="s">
        <v>21</v>
      </c>
    </row>
    <row r="28" spans="2:12" x14ac:dyDescent="0.6">
      <c r="B28" s="1" t="s">
        <v>12</v>
      </c>
      <c r="C28" s="1">
        <f>235*F28</f>
        <v>188</v>
      </c>
      <c r="D28" s="1">
        <f>C28/C31</f>
        <v>0.6033376123234917</v>
      </c>
      <c r="E28" s="1">
        <f>D28*C33</f>
        <v>1.130751219512195E-2</v>
      </c>
      <c r="F28">
        <v>0.8</v>
      </c>
      <c r="G28" s="3">
        <f t="shared" si="0"/>
        <v>5.430038510911425E-3</v>
      </c>
      <c r="J28" t="s">
        <v>22</v>
      </c>
      <c r="K28">
        <v>70.5</v>
      </c>
      <c r="L28" t="s">
        <v>23</v>
      </c>
    </row>
    <row r="29" spans="2:12" x14ac:dyDescent="0.6">
      <c r="B29" s="1" t="s">
        <v>11</v>
      </c>
      <c r="C29" s="1">
        <f>238*F29</f>
        <v>47.599999999999987</v>
      </c>
      <c r="D29" s="1">
        <f>C29/C31</f>
        <v>0.15275994865211809</v>
      </c>
      <c r="E29" s="1">
        <f>D29*C33</f>
        <v>2.8629658536585361E-3</v>
      </c>
      <c r="F29">
        <f>1-F28</f>
        <v>0.19999999999999996</v>
      </c>
      <c r="G29" s="3">
        <f t="shared" si="0"/>
        <v>1.3748395378690628E-3</v>
      </c>
      <c r="K29">
        <v>1996338</v>
      </c>
      <c r="L29" t="s">
        <v>26</v>
      </c>
    </row>
    <row r="30" spans="2:12" x14ac:dyDescent="0.6">
      <c r="B30" s="1" t="s">
        <v>10</v>
      </c>
      <c r="C30" s="1">
        <f>19*4</f>
        <v>76</v>
      </c>
      <c r="D30" s="1">
        <f>C30/C31</f>
        <v>0.24390243902439027</v>
      </c>
      <c r="E30" s="1">
        <f>D30*C33</f>
        <v>4.5711219512195121E-3</v>
      </c>
      <c r="G30" s="3">
        <f t="shared" si="0"/>
        <v>2.1951219512195124E-3</v>
      </c>
      <c r="J30" t="s">
        <v>24</v>
      </c>
      <c r="K30">
        <v>2.1464699999999999</v>
      </c>
      <c r="L30" t="s">
        <v>4</v>
      </c>
    </row>
    <row r="31" spans="2:12" x14ac:dyDescent="0.6">
      <c r="B31" s="1"/>
      <c r="C31" s="1">
        <f>C28+C30+C29</f>
        <v>311.59999999999997</v>
      </c>
      <c r="D31" s="1" t="s">
        <v>2</v>
      </c>
      <c r="E31" s="1"/>
      <c r="G31" s="3"/>
      <c r="J31" t="s">
        <v>25</v>
      </c>
      <c r="K31">
        <f>I21+I22</f>
        <v>1.4170478048780487E-2</v>
      </c>
      <c r="L31" t="s">
        <v>4</v>
      </c>
    </row>
    <row r="32" spans="2:12" x14ac:dyDescent="0.6">
      <c r="B32" s="1" t="s">
        <v>5</v>
      </c>
      <c r="C32" s="2">
        <v>8.9999999999999993E-3</v>
      </c>
      <c r="D32" s="1"/>
      <c r="E32" s="1"/>
      <c r="G32" s="3"/>
      <c r="K32">
        <f>K31*K29</f>
        <v>28289.063806946338</v>
      </c>
      <c r="L32" t="s">
        <v>28</v>
      </c>
    </row>
    <row r="33" spans="2:12" x14ac:dyDescent="0.6">
      <c r="B33" s="1" t="s">
        <v>19</v>
      </c>
      <c r="C33" s="1">
        <f>C32*E3</f>
        <v>1.8741599999999997E-2</v>
      </c>
      <c r="D33" s="1" t="s">
        <v>4</v>
      </c>
      <c r="E33" s="1">
        <f>SUM(E28:E32)</f>
        <v>1.8741599999999997E-2</v>
      </c>
      <c r="G33" s="3"/>
      <c r="K33">
        <f>K32*(0.000001)</f>
        <v>2.8289063806946336E-2</v>
      </c>
      <c r="L33" t="s">
        <v>27</v>
      </c>
    </row>
    <row r="34" spans="2:12" x14ac:dyDescent="0.6">
      <c r="G34" s="3"/>
      <c r="K34" s="3">
        <f>K27/K33</f>
        <v>265.12012031159497</v>
      </c>
      <c r="L34" s="3" t="s">
        <v>29</v>
      </c>
    </row>
    <row r="35" spans="2:12" x14ac:dyDescent="0.6">
      <c r="C35">
        <f>C14+C20+C26+C33</f>
        <v>2.0823999999999994</v>
      </c>
      <c r="D35" s="3" t="s">
        <v>13</v>
      </c>
      <c r="E35" s="3">
        <f>E33+E26+E20+E14</f>
        <v>2.0823999999999998</v>
      </c>
      <c r="G35" s="3">
        <f>SUM(G9:G34)</f>
        <v>1</v>
      </c>
    </row>
    <row r="36" spans="2:12" x14ac:dyDescent="0.6">
      <c r="G36">
        <f>G30+G23+G17+G11</f>
        <v>0.76871341474477695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D404-9843-49F8-9D4F-4C320A4F0CF9}">
  <dimension ref="A1"/>
  <sheetViews>
    <sheetView workbookViewId="0">
      <selection activeCell="B3" sqref="B3:L31"/>
    </sheetView>
  </sheetViews>
  <sheetFormatPr defaultRowHeight="15.6" x14ac:dyDescent="0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Vicente</cp:lastModifiedBy>
  <dcterms:created xsi:type="dcterms:W3CDTF">2019-07-01T16:47:20Z</dcterms:created>
  <dcterms:modified xsi:type="dcterms:W3CDTF">2019-07-03T12:29:17Z</dcterms:modified>
</cp:coreProperties>
</file>