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2" xr2:uid="{00000000-000D-0000-FFFF-FFFF00000000}"/>
  </bookViews>
  <sheets>
    <sheet name="Plan1" sheetId="1" r:id="rId1"/>
    <sheet name="Ithink" sheetId="2" r:id="rId2"/>
    <sheet name="DadosPrimarios" sheetId="3" r:id="rId3"/>
    <sheet name="Market-Shares" sheetId="4" r:id="rId4"/>
    <sheet name="PatentesPorPlayer" sheetId="5" r:id="rId5"/>
    <sheet name="Planilha4" sheetId="6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5" l="1"/>
  <c r="B10" i="5"/>
  <c r="C9" i="5"/>
  <c r="C8" i="5"/>
  <c r="C7" i="5"/>
  <c r="C6" i="5"/>
  <c r="E5" i="5"/>
  <c r="C5" i="5"/>
  <c r="C4" i="5"/>
  <c r="D3" i="5"/>
  <c r="C3" i="5"/>
  <c r="C2" i="5"/>
  <c r="N36" i="3"/>
  <c r="M36" i="3"/>
  <c r="L36" i="3"/>
  <c r="K36" i="3"/>
  <c r="J36" i="3"/>
  <c r="H36" i="3"/>
  <c r="G36" i="3"/>
  <c r="F36" i="3"/>
  <c r="E36" i="3"/>
  <c r="C36" i="3"/>
  <c r="B36" i="3"/>
  <c r="I35" i="3"/>
  <c r="I34" i="3"/>
  <c r="I33" i="3"/>
  <c r="I32" i="3"/>
  <c r="I31" i="3"/>
  <c r="D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36" i="3" s="1"/>
  <c r="D17" i="3"/>
  <c r="D36" i="3" s="1"/>
  <c r="A17" i="3"/>
  <c r="A16" i="3"/>
  <c r="A15" i="3" s="1"/>
  <c r="A14" i="3" s="1"/>
  <c r="A13" i="3" s="1"/>
  <c r="A12" i="3" s="1"/>
  <c r="A11" i="3" s="1"/>
  <c r="A10" i="3" s="1"/>
  <c r="A9" i="3" s="1"/>
  <c r="A8" i="3" s="1"/>
  <c r="A7" i="3" s="1"/>
  <c r="A6" i="3" s="1"/>
  <c r="C2" i="2"/>
  <c r="A11" i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<sst xmlns="http://schemas.openxmlformats.org/spreadsheetml/2006/main" count="80" uniqueCount="69">
  <si>
    <t>time</t>
  </si>
  <si>
    <t>aIndustryShipments</t>
  </si>
  <si>
    <t>ReferencePopulation</t>
  </si>
  <si>
    <t>ReferencePrice</t>
  </si>
  <si>
    <t>Population</t>
  </si>
  <si>
    <t>ReferenceIndustryDemandElasticity</t>
  </si>
  <si>
    <t>IndustryShipmentsReference</t>
  </si>
  <si>
    <t>Variável Original</t>
  </si>
  <si>
    <t>Metal AM System Sales</t>
  </si>
  <si>
    <t>Impressoras "Pessoais" &lt; USD 5000</t>
  </si>
  <si>
    <t>Impressoras Industriais &gt; USD 5000</t>
  </si>
  <si>
    <t>Preços Impressoras Pessoais</t>
  </si>
  <si>
    <t>Preços Impressoras Industriais</t>
  </si>
  <si>
    <t>Patentes Concedidas</t>
  </si>
  <si>
    <t>Patentes Requisitadas (Publicadas)</t>
  </si>
  <si>
    <t>Patents Publications / Patent Family Ratio</t>
  </si>
  <si>
    <t>Patent Allowance Rate</t>
  </si>
  <si>
    <t>Direct part production</t>
  </si>
  <si>
    <t>Average EBITDA Margin - System Manufacturer</t>
  </si>
  <si>
    <t>Average EBITDA Margin - Service Provider</t>
  </si>
  <si>
    <t>Average EBITDA Margin - Materials Supplier</t>
  </si>
  <si>
    <t>Ano</t>
  </si>
  <si>
    <t>Fonte: Palestra The Future of 3D Printing Wholers</t>
  </si>
  <si>
    <t>Fonte: Wohlers Report 2016</t>
  </si>
  <si>
    <t>https://www.slideshare.net/alanek/wohlers-report-2013-executive-summary</t>
  </si>
  <si>
    <t>https://www.gov.uk/government/uploads/system/uploads/attachment_data/file/445232/3D_Printing_Report.pdf</t>
  </si>
  <si>
    <t>https://ipspotlight.com/2016/12/31/how-long-does-it-take-for-the-uspto-to-issue-a-patent-or-register-a-trademark-2016-edition/</t>
  </si>
  <si>
    <t>Fonte: Wohlers Report 2013 Executive Summary</t>
  </si>
  <si>
    <t>Fonte: EY (aprox.)</t>
  </si>
  <si>
    <t>Link: https://www.slideshare.net/alanek/wohlers-report-2013-executive-summary</t>
  </si>
  <si>
    <t>http://wohlersassociates.com/blog/2016/01/popularity-of-fdm/</t>
  </si>
  <si>
    <t>Período dede 88: http://docplayer.net/9034750-Executive-summary-wohlers-report-rapid-prototyping-tooling-state-of-the-industry-annual-worldwide-progress-report.html
Venda em 2014: obtida em https://wohlersassociates.com/blog/2016/01/popularity-of-fdm/</t>
  </si>
  <si>
    <t>http://www.ey.com/Publication/vwLUAssets/ey-global-3d-printing-report-2016-full-report/$FILE/ey-global-3d-printing-report-2016-full-report.pdf</t>
  </si>
  <si>
    <t>Venda de Máquinas de Metais</t>
  </si>
  <si>
    <t>Participação da Produção de Partes em 3D sobre a receita total da indústria.</t>
  </si>
  <si>
    <t>Margem Média - Fabricantes de Sistemas</t>
  </si>
  <si>
    <t>Margem Média - Fornecedores de Serviço de Impressão</t>
  </si>
  <si>
    <t>Margem Média - Fornecedores de Materiais de Impressão</t>
  </si>
  <si>
    <t>Média</t>
  </si>
  <si>
    <t>Market Share 3D System Manufacturers</t>
  </si>
  <si>
    <t>Stratasys</t>
  </si>
  <si>
    <t>3D Systems</t>
  </si>
  <si>
    <t>EOS GmbH Electro Optical Systems</t>
  </si>
  <si>
    <t>Concept - Laser GmbH</t>
  </si>
  <si>
    <t>Sisma S.p.a</t>
  </si>
  <si>
    <t>ExOne Co</t>
  </si>
  <si>
    <t>Arcam AB</t>
  </si>
  <si>
    <t>SLM Solutions Group AG</t>
  </si>
  <si>
    <t>Other</t>
  </si>
  <si>
    <t>Market Share 3DP Service Providers</t>
  </si>
  <si>
    <t>Materialise NV</t>
  </si>
  <si>
    <t>Proto Labs Inc</t>
  </si>
  <si>
    <t>Citim GmbH</t>
  </si>
  <si>
    <t>Digital Mechanics Sweden AB</t>
  </si>
  <si>
    <t>Sculpteo</t>
  </si>
  <si>
    <t xml:space="preserve">Other </t>
  </si>
  <si>
    <t>Dono da Patente</t>
  </si>
  <si>
    <t>Patentes Publicadas</t>
  </si>
  <si>
    <t>Share</t>
  </si>
  <si>
    <t>Fujitsu</t>
  </si>
  <si>
    <t>x</t>
  </si>
  <si>
    <t>NEC Corp</t>
  </si>
  <si>
    <t>Samsung Eletronics</t>
  </si>
  <si>
    <t>LG Philips</t>
  </si>
  <si>
    <t>Objet Geometries</t>
  </si>
  <si>
    <t>Univ Texas System</t>
  </si>
  <si>
    <t>Total</t>
  </si>
  <si>
    <t>2015: Systems Manufacturers 55% do Mercado Total, Service Providers 25%</t>
  </si>
  <si>
    <t>3DP Services - aroximadamente 20 a 30% da receita dos Manufacturers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</si>
</sst>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>
      <alignment wrapText="1"/>
    </xf>
    <xf numFmtId="0" fontId="1" fillId="0" borderId="0" xfId="1" applyBorder="1" applyAlignment="1" applyProtection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  <xf numFmtId="1" fontId="0" fillId="2" borderId="0" xfId="0" applyNumberFormat="1" applyFill="1" applyAlignment="1">
      <alignment wrapText="1"/>
    </xf>
    <xf numFmtId="10" fontId="0" fillId="0" borderId="0" xfId="0" applyNumberFormat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1" Type="http://schemas.openxmlformats.org/officeDocument/2006/relationships/hyperlink" Target="https://www.slideshare.net/alanek/wohlers-report-2013-executive-summary" TargetMode="External"/><Relationship Id="rId6" Type="http://schemas.openxmlformats.org/officeDocument/2006/relationships/hyperlink" Target="http://wohlersassociates.com/blog/2016/01/popularity-of-fdm/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D10" sqref="D10"/>
    </sheetView>
  </sheetViews>
  <sheetFormatPr defaultRowHeight="15" x14ac:dyDescent="0.25"/>
  <cols>
    <col min="1" max="1" width="8.28515625"/>
    <col min="2" max="2" width="18.42578125"/>
    <col min="3" max="1025" width="8.28515625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11" si="0">A3-1</f>
        <v>2004</v>
      </c>
      <c r="B2">
        <v>2600</v>
      </c>
    </row>
    <row r="3" spans="1:2" x14ac:dyDescent="0.25">
      <c r="A3">
        <f t="shared" si="0"/>
        <v>2005</v>
      </c>
      <c r="B3">
        <v>3500</v>
      </c>
    </row>
    <row r="4" spans="1:2" x14ac:dyDescent="0.25">
      <c r="A4">
        <f t="shared" si="0"/>
        <v>2006</v>
      </c>
      <c r="B4">
        <v>4000</v>
      </c>
    </row>
    <row r="5" spans="1:2" x14ac:dyDescent="0.25">
      <c r="A5">
        <f t="shared" si="0"/>
        <v>2007</v>
      </c>
      <c r="B5">
        <v>5000</v>
      </c>
    </row>
    <row r="6" spans="1:2" x14ac:dyDescent="0.25">
      <c r="A6">
        <f t="shared" si="0"/>
        <v>2008</v>
      </c>
      <c r="B6">
        <v>5050</v>
      </c>
    </row>
    <row r="7" spans="1:2" x14ac:dyDescent="0.25">
      <c r="A7">
        <f t="shared" si="0"/>
        <v>2009</v>
      </c>
      <c r="B7">
        <v>4600</v>
      </c>
    </row>
    <row r="8" spans="1:2" x14ac:dyDescent="0.25">
      <c r="A8">
        <f t="shared" si="0"/>
        <v>2010</v>
      </c>
      <c r="B8">
        <v>6100</v>
      </c>
    </row>
    <row r="9" spans="1:2" x14ac:dyDescent="0.25">
      <c r="A9">
        <f t="shared" si="0"/>
        <v>2011</v>
      </c>
      <c r="B9">
        <v>6500</v>
      </c>
    </row>
    <row r="10" spans="1:2" x14ac:dyDescent="0.25">
      <c r="A10">
        <f t="shared" si="0"/>
        <v>2012</v>
      </c>
      <c r="B10">
        <v>7771</v>
      </c>
    </row>
    <row r="11" spans="1:2" x14ac:dyDescent="0.25">
      <c r="A11">
        <f t="shared" si="0"/>
        <v>2013</v>
      </c>
      <c r="B11">
        <v>10310.5</v>
      </c>
    </row>
    <row r="12" spans="1:2" x14ac:dyDescent="0.25">
      <c r="A12">
        <v>2014</v>
      </c>
      <c r="B12">
        <v>12850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E2" sqref="E2"/>
    </sheetView>
  </sheetViews>
  <sheetFormatPr defaultRowHeight="15" x14ac:dyDescent="0.25"/>
  <cols>
    <col min="1" max="1" width="20.28515625"/>
    <col min="2" max="2" width="13.42578125"/>
    <col min="3" max="3" width="10"/>
    <col min="4" max="4" width="31.28515625"/>
    <col min="5" max="5" width="25.5703125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3500</v>
      </c>
      <c r="B2">
        <v>20000</v>
      </c>
      <c r="C2">
        <f>A2*1000</f>
        <v>3500000</v>
      </c>
      <c r="D2">
        <v>0.2</v>
      </c>
      <c r="E2">
        <v>2600</v>
      </c>
    </row>
    <row r="3" spans="1:5" x14ac:dyDescent="0.25">
      <c r="E3">
        <v>3500</v>
      </c>
    </row>
    <row r="4" spans="1:5" x14ac:dyDescent="0.25">
      <c r="E4">
        <v>4000</v>
      </c>
    </row>
    <row r="5" spans="1:5" x14ac:dyDescent="0.25">
      <c r="E5">
        <v>5000</v>
      </c>
    </row>
    <row r="6" spans="1:5" x14ac:dyDescent="0.25">
      <c r="E6">
        <v>5050</v>
      </c>
    </row>
    <row r="7" spans="1:5" x14ac:dyDescent="0.25">
      <c r="E7">
        <v>4600</v>
      </c>
    </row>
    <row r="8" spans="1:5" x14ac:dyDescent="0.25">
      <c r="E8">
        <v>6100</v>
      </c>
    </row>
    <row r="9" spans="1:5" x14ac:dyDescent="0.25">
      <c r="E9">
        <v>6500</v>
      </c>
    </row>
    <row r="10" spans="1:5" x14ac:dyDescent="0.25">
      <c r="E10">
        <v>7771</v>
      </c>
    </row>
    <row r="11" spans="1:5" x14ac:dyDescent="0.25">
      <c r="E11">
        <v>10310.5</v>
      </c>
    </row>
    <row r="12" spans="1:5" x14ac:dyDescent="0.25">
      <c r="E12">
        <v>12850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31" sqref="A31"/>
      <selection pane="bottomRight" activeCell="D11" sqref="D11"/>
    </sheetView>
  </sheetViews>
  <sheetFormatPr defaultRowHeight="15" x14ac:dyDescent="0.25"/>
  <cols>
    <col min="2" max="10" width="37.5703125" style="1"/>
    <col min="11" max="11" width="41"/>
    <col min="12" max="12" width="40.5703125"/>
    <col min="13" max="13" width="36.7109375"/>
    <col min="14" max="14" width="38.7109375"/>
  </cols>
  <sheetData>
    <row r="1" spans="1:14" x14ac:dyDescent="0.25">
      <c r="B1" s="1" t="s">
        <v>7</v>
      </c>
      <c r="C1"/>
      <c r="D1"/>
      <c r="E1"/>
      <c r="F1"/>
      <c r="G1"/>
      <c r="H1"/>
      <c r="I1"/>
      <c r="J1"/>
    </row>
    <row r="2" spans="1:14" ht="30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ht="60" x14ac:dyDescent="0.25">
      <c r="A3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t="s">
        <v>27</v>
      </c>
      <c r="L3" t="s">
        <v>28</v>
      </c>
      <c r="M3" t="s">
        <v>28</v>
      </c>
      <c r="N3" t="s">
        <v>28</v>
      </c>
    </row>
    <row r="4" spans="1:14" ht="66" customHeight="1" x14ac:dyDescent="0.25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spans="1:14" ht="30" x14ac:dyDescent="0.25">
      <c r="B5" s="1" t="s">
        <v>33</v>
      </c>
      <c r="C5"/>
      <c r="D5"/>
      <c r="E5"/>
      <c r="F5"/>
      <c r="G5"/>
      <c r="H5"/>
      <c r="I5"/>
      <c r="J5"/>
      <c r="K5" s="2" t="s">
        <v>34</v>
      </c>
      <c r="L5" s="1" t="s">
        <v>35</v>
      </c>
      <c r="M5" s="1" t="s">
        <v>36</v>
      </c>
      <c r="N5" s="1" t="s">
        <v>37</v>
      </c>
    </row>
    <row r="6" spans="1:14" x14ac:dyDescent="0.25">
      <c r="A6">
        <f t="shared" ref="A6:A17" si="0">A7-1</f>
        <v>1988</v>
      </c>
      <c r="B6"/>
      <c r="C6"/>
      <c r="D6" s="1">
        <v>34</v>
      </c>
      <c r="E6"/>
      <c r="F6"/>
      <c r="G6"/>
      <c r="H6"/>
      <c r="I6"/>
      <c r="J6"/>
      <c r="K6" s="2"/>
      <c r="L6" s="1"/>
      <c r="M6" s="1"/>
      <c r="N6" s="1"/>
    </row>
    <row r="7" spans="1:14" x14ac:dyDescent="0.25">
      <c r="A7">
        <f t="shared" si="0"/>
        <v>1989</v>
      </c>
      <c r="B7"/>
      <c r="C7"/>
      <c r="D7" s="1">
        <v>104</v>
      </c>
      <c r="E7"/>
      <c r="F7"/>
      <c r="G7"/>
      <c r="H7"/>
      <c r="I7"/>
      <c r="J7"/>
      <c r="K7" s="2"/>
      <c r="L7" s="1"/>
      <c r="M7" s="1"/>
      <c r="N7" s="1"/>
    </row>
    <row r="8" spans="1:14" x14ac:dyDescent="0.25">
      <c r="A8">
        <f t="shared" si="0"/>
        <v>1990</v>
      </c>
      <c r="B8"/>
      <c r="C8"/>
      <c r="D8" s="1">
        <v>114</v>
      </c>
      <c r="E8"/>
      <c r="F8"/>
      <c r="G8"/>
      <c r="H8"/>
      <c r="I8"/>
      <c r="J8"/>
      <c r="K8" s="2"/>
      <c r="L8" s="1"/>
      <c r="M8" s="1"/>
      <c r="N8" s="1"/>
    </row>
    <row r="9" spans="1:14" x14ac:dyDescent="0.25">
      <c r="A9">
        <f t="shared" si="0"/>
        <v>1991</v>
      </c>
      <c r="B9"/>
      <c r="C9"/>
      <c r="D9" s="1">
        <v>82</v>
      </c>
      <c r="E9"/>
      <c r="F9"/>
      <c r="G9"/>
      <c r="H9"/>
      <c r="I9"/>
      <c r="J9"/>
      <c r="K9" s="2"/>
      <c r="L9" s="1"/>
      <c r="M9" s="1"/>
      <c r="N9" s="1"/>
    </row>
    <row r="10" spans="1:14" x14ac:dyDescent="0.25">
      <c r="A10">
        <f t="shared" si="0"/>
        <v>1992</v>
      </c>
      <c r="B10"/>
      <c r="C10"/>
      <c r="D10" s="1">
        <v>111</v>
      </c>
      <c r="E10"/>
      <c r="F10"/>
      <c r="G10"/>
      <c r="H10"/>
      <c r="I10"/>
      <c r="J10"/>
      <c r="K10" s="2"/>
      <c r="L10" s="1"/>
      <c r="M10" s="1"/>
      <c r="N10" s="1"/>
    </row>
    <row r="11" spans="1:14" x14ac:dyDescent="0.25">
      <c r="A11">
        <f t="shared" si="0"/>
        <v>1993</v>
      </c>
      <c r="B11"/>
      <c r="C11"/>
      <c r="D11" s="1">
        <v>157</v>
      </c>
      <c r="E11"/>
      <c r="F11"/>
      <c r="G11"/>
      <c r="H11"/>
      <c r="I11"/>
      <c r="J11"/>
      <c r="K11" s="2"/>
      <c r="L11" s="1"/>
      <c r="M11" s="1"/>
      <c r="N11" s="1"/>
    </row>
    <row r="12" spans="1:14" x14ac:dyDescent="0.25">
      <c r="A12">
        <f t="shared" si="0"/>
        <v>1994</v>
      </c>
      <c r="B12"/>
      <c r="C12"/>
      <c r="D12" s="1">
        <v>320</v>
      </c>
      <c r="E12"/>
      <c r="F12"/>
      <c r="G12"/>
      <c r="H12"/>
      <c r="I12"/>
      <c r="J12"/>
      <c r="K12" s="2"/>
      <c r="L12" s="1"/>
      <c r="M12" s="1"/>
      <c r="N12" s="1"/>
    </row>
    <row r="13" spans="1:14" x14ac:dyDescent="0.25">
      <c r="A13">
        <f t="shared" si="0"/>
        <v>1995</v>
      </c>
      <c r="B13"/>
      <c r="C13"/>
      <c r="D13" s="1">
        <v>523</v>
      </c>
      <c r="E13"/>
      <c r="F13"/>
      <c r="G13"/>
      <c r="H13"/>
      <c r="I13"/>
      <c r="J13"/>
      <c r="K13" s="2"/>
      <c r="L13" s="1"/>
      <c r="M13" s="1"/>
      <c r="N13" s="1"/>
    </row>
    <row r="14" spans="1:14" x14ac:dyDescent="0.25">
      <c r="A14">
        <f t="shared" si="0"/>
        <v>1996</v>
      </c>
      <c r="B14"/>
      <c r="C14"/>
      <c r="D14" s="1">
        <v>790</v>
      </c>
      <c r="E14"/>
      <c r="F14"/>
      <c r="G14"/>
      <c r="H14"/>
      <c r="I14"/>
      <c r="J14"/>
      <c r="K14" s="2"/>
      <c r="L14" s="1"/>
      <c r="M14" s="1"/>
      <c r="N14" s="1"/>
    </row>
    <row r="15" spans="1:14" x14ac:dyDescent="0.25">
      <c r="A15">
        <f t="shared" si="0"/>
        <v>1997</v>
      </c>
      <c r="B15"/>
      <c r="C15"/>
      <c r="D15" s="1">
        <v>1040</v>
      </c>
      <c r="E15"/>
      <c r="F15"/>
      <c r="G15"/>
      <c r="H15"/>
      <c r="I15"/>
      <c r="J15"/>
      <c r="K15" s="2"/>
      <c r="L15" s="1"/>
      <c r="M15" s="1"/>
      <c r="N15" s="1"/>
    </row>
    <row r="16" spans="1:14" x14ac:dyDescent="0.25">
      <c r="A16">
        <f t="shared" si="0"/>
        <v>1998</v>
      </c>
      <c r="B16"/>
      <c r="C16"/>
      <c r="D16" s="1">
        <v>982</v>
      </c>
      <c r="E16"/>
      <c r="F16"/>
      <c r="G16"/>
      <c r="H16"/>
      <c r="I16"/>
      <c r="J16"/>
      <c r="K16" s="2"/>
      <c r="L16" s="1"/>
      <c r="M16" s="1"/>
      <c r="N16" s="1"/>
    </row>
    <row r="17" spans="1:15" x14ac:dyDescent="0.25">
      <c r="A17">
        <f t="shared" si="0"/>
        <v>1999</v>
      </c>
      <c r="B17"/>
      <c r="C17"/>
      <c r="D17" s="4">
        <f>AVERAGE(D16,D18)</f>
        <v>1091</v>
      </c>
      <c r="E17"/>
      <c r="F17"/>
      <c r="G17"/>
      <c r="H17"/>
      <c r="I17"/>
      <c r="J17"/>
      <c r="K17" s="2"/>
      <c r="L17" s="1"/>
      <c r="M17" s="1"/>
      <c r="N17" s="1"/>
    </row>
    <row r="18" spans="1:15" x14ac:dyDescent="0.25">
      <c r="A18">
        <v>2000</v>
      </c>
      <c r="B18" s="1">
        <v>18</v>
      </c>
      <c r="C18"/>
      <c r="D18" s="1">
        <v>1200</v>
      </c>
      <c r="E18"/>
      <c r="F18"/>
      <c r="G18" s="1">
        <v>103</v>
      </c>
      <c r="H18" s="1">
        <v>140</v>
      </c>
      <c r="I18" s="1">
        <f t="shared" ref="I18:I35" si="1">9145/4015</f>
        <v>2.2777085927770861</v>
      </c>
      <c r="J18" s="5">
        <v>0.55000000000000004</v>
      </c>
    </row>
    <row r="19" spans="1:15" x14ac:dyDescent="0.25">
      <c r="A19">
        <v>2001</v>
      </c>
      <c r="B19" s="1">
        <v>21</v>
      </c>
      <c r="C19"/>
      <c r="D19" s="1">
        <v>1200</v>
      </c>
      <c r="E19"/>
      <c r="F19"/>
      <c r="G19" s="1">
        <v>100</v>
      </c>
      <c r="H19" s="1">
        <v>160</v>
      </c>
      <c r="I19" s="1">
        <f t="shared" si="1"/>
        <v>2.2777085927770861</v>
      </c>
      <c r="J19" s="5">
        <v>0.55000000000000004</v>
      </c>
    </row>
    <row r="20" spans="1:15" x14ac:dyDescent="0.25">
      <c r="A20">
        <v>2002</v>
      </c>
      <c r="B20" s="1">
        <v>39</v>
      </c>
      <c r="C20"/>
      <c r="D20" s="1">
        <v>1400</v>
      </c>
      <c r="E20"/>
      <c r="F20"/>
      <c r="G20" s="1">
        <v>140</v>
      </c>
      <c r="H20" s="1">
        <v>202</v>
      </c>
      <c r="I20" s="1">
        <f t="shared" si="1"/>
        <v>2.2777085927770861</v>
      </c>
      <c r="J20" s="5">
        <v>0.55000000000000004</v>
      </c>
    </row>
    <row r="21" spans="1:15" x14ac:dyDescent="0.25">
      <c r="A21">
        <v>2003</v>
      </c>
      <c r="B21" s="1">
        <v>41</v>
      </c>
      <c r="C21"/>
      <c r="D21" s="1">
        <v>1800</v>
      </c>
      <c r="E21"/>
      <c r="F21"/>
      <c r="G21" s="1">
        <v>180</v>
      </c>
      <c r="H21" s="1">
        <v>240</v>
      </c>
      <c r="I21" s="1">
        <f t="shared" si="1"/>
        <v>2.2777085927770861</v>
      </c>
      <c r="J21" s="5">
        <v>0.55000000000000004</v>
      </c>
      <c r="K21" s="6">
        <v>3.9E-2</v>
      </c>
    </row>
    <row r="22" spans="1:15" x14ac:dyDescent="0.25">
      <c r="A22">
        <v>2004</v>
      </c>
      <c r="B22" s="1">
        <v>79</v>
      </c>
      <c r="C22"/>
      <c r="D22" s="1">
        <v>2600</v>
      </c>
      <c r="E22"/>
      <c r="F22"/>
      <c r="G22" s="1">
        <v>199</v>
      </c>
      <c r="H22" s="1">
        <v>298</v>
      </c>
      <c r="I22" s="1">
        <f t="shared" si="1"/>
        <v>2.2777085927770861</v>
      </c>
      <c r="J22" s="5">
        <v>0.55000000000000004</v>
      </c>
      <c r="K22" s="6">
        <v>6.6000000000000003E-2</v>
      </c>
    </row>
    <row r="23" spans="1:15" x14ac:dyDescent="0.25">
      <c r="A23">
        <v>2005</v>
      </c>
      <c r="B23" s="1">
        <v>99</v>
      </c>
      <c r="C23"/>
      <c r="D23" s="1">
        <v>3500</v>
      </c>
      <c r="E23"/>
      <c r="F23"/>
      <c r="G23" s="1">
        <v>220</v>
      </c>
      <c r="H23" s="1">
        <v>350</v>
      </c>
      <c r="I23" s="1">
        <f t="shared" si="1"/>
        <v>2.2777085927770861</v>
      </c>
      <c r="J23" s="5">
        <v>0.55000000000000004</v>
      </c>
      <c r="K23" s="6">
        <v>8.3000000000000004E-2</v>
      </c>
    </row>
    <row r="24" spans="1:15" x14ac:dyDescent="0.25">
      <c r="A24">
        <v>2006</v>
      </c>
      <c r="B24" s="1">
        <v>140</v>
      </c>
      <c r="C24"/>
      <c r="D24" s="1">
        <v>4000</v>
      </c>
      <c r="E24"/>
      <c r="F24"/>
      <c r="G24" s="1">
        <v>210</v>
      </c>
      <c r="H24" s="1">
        <v>345</v>
      </c>
      <c r="I24" s="1">
        <f t="shared" si="1"/>
        <v>2.2777085927770861</v>
      </c>
      <c r="J24" s="5">
        <v>0.55000000000000004</v>
      </c>
      <c r="K24" s="6">
        <v>9.6000000000000002E-2</v>
      </c>
    </row>
    <row r="25" spans="1:15" x14ac:dyDescent="0.25">
      <c r="A25">
        <v>2007</v>
      </c>
      <c r="B25" s="1">
        <v>118</v>
      </c>
      <c r="C25" s="1">
        <v>66</v>
      </c>
      <c r="D25" s="1">
        <v>5000</v>
      </c>
      <c r="E25"/>
      <c r="F25"/>
      <c r="G25" s="1">
        <v>222</v>
      </c>
      <c r="H25" s="1">
        <v>403</v>
      </c>
      <c r="I25" s="1">
        <f t="shared" si="1"/>
        <v>2.2777085927770861</v>
      </c>
      <c r="J25" s="5">
        <v>0.55000000000000004</v>
      </c>
      <c r="K25" s="6">
        <v>0.11700000000000001</v>
      </c>
    </row>
    <row r="26" spans="1:15" x14ac:dyDescent="0.25">
      <c r="A26">
        <v>2008</v>
      </c>
      <c r="B26" s="1">
        <v>117</v>
      </c>
      <c r="C26" s="1">
        <v>355</v>
      </c>
      <c r="D26" s="1">
        <v>5050</v>
      </c>
      <c r="E26"/>
      <c r="F26"/>
      <c r="G26" s="1">
        <v>202</v>
      </c>
      <c r="H26" s="1">
        <v>385</v>
      </c>
      <c r="I26" s="1">
        <f t="shared" si="1"/>
        <v>2.2777085927770861</v>
      </c>
      <c r="J26" s="5">
        <v>0.55000000000000004</v>
      </c>
      <c r="K26" s="7">
        <v>0.14000000000000001</v>
      </c>
    </row>
    <row r="27" spans="1:15" x14ac:dyDescent="0.25">
      <c r="A27">
        <v>2009</v>
      </c>
      <c r="B27" s="1">
        <v>120</v>
      </c>
      <c r="C27" s="1">
        <v>1816</v>
      </c>
      <c r="D27" s="1">
        <v>4600</v>
      </c>
      <c r="E27"/>
      <c r="F27"/>
      <c r="G27" s="1">
        <v>202</v>
      </c>
      <c r="H27" s="1">
        <v>398</v>
      </c>
      <c r="I27" s="1">
        <f t="shared" si="1"/>
        <v>2.2777085927770861</v>
      </c>
      <c r="J27" s="5">
        <v>0.55000000000000004</v>
      </c>
      <c r="K27" s="6">
        <v>0.17199999999999999</v>
      </c>
    </row>
    <row r="28" spans="1:15" x14ac:dyDescent="0.25">
      <c r="A28">
        <v>2010</v>
      </c>
      <c r="B28" s="1">
        <v>130</v>
      </c>
      <c r="C28" s="1">
        <v>5978</v>
      </c>
      <c r="D28" s="1">
        <v>6100</v>
      </c>
      <c r="E28"/>
      <c r="F28"/>
      <c r="G28" s="1">
        <v>220</v>
      </c>
      <c r="H28" s="1">
        <v>480</v>
      </c>
      <c r="I28" s="1">
        <f t="shared" si="1"/>
        <v>2.2777085927770861</v>
      </c>
      <c r="J28" s="5">
        <v>0.55000000000000004</v>
      </c>
      <c r="K28" s="6">
        <v>0.19600000000000001</v>
      </c>
      <c r="O28">
        <v>10725000</v>
      </c>
    </row>
    <row r="29" spans="1:15" x14ac:dyDescent="0.25">
      <c r="A29">
        <v>2011</v>
      </c>
      <c r="B29" s="1">
        <v>178</v>
      </c>
      <c r="C29" s="1">
        <v>24265</v>
      </c>
      <c r="D29" s="1">
        <v>6500</v>
      </c>
      <c r="E29"/>
      <c r="F29"/>
      <c r="G29" s="1">
        <v>205</v>
      </c>
      <c r="H29" s="1">
        <v>510</v>
      </c>
      <c r="I29" s="1">
        <f t="shared" si="1"/>
        <v>2.2777085927770861</v>
      </c>
      <c r="J29" s="5">
        <v>0.55000000000000004</v>
      </c>
      <c r="K29" s="7">
        <v>0.24</v>
      </c>
      <c r="L29" s="7">
        <v>0.15</v>
      </c>
      <c r="M29" s="7">
        <v>0.24</v>
      </c>
      <c r="N29" s="7">
        <v>0.14000000000000001</v>
      </c>
      <c r="O29">
        <v>14331000</v>
      </c>
    </row>
    <row r="30" spans="1:15" x14ac:dyDescent="0.25">
      <c r="A30">
        <v>2012</v>
      </c>
      <c r="B30" s="1">
        <v>195</v>
      </c>
      <c r="C30" s="1">
        <v>35508</v>
      </c>
      <c r="D30" s="1">
        <v>7800</v>
      </c>
      <c r="E30"/>
      <c r="F30"/>
      <c r="G30" s="1">
        <v>210</v>
      </c>
      <c r="H30" s="1">
        <v>695</v>
      </c>
      <c r="I30" s="1">
        <f t="shared" si="1"/>
        <v>2.2777085927770861</v>
      </c>
      <c r="J30" s="5">
        <v>0.55000000000000004</v>
      </c>
      <c r="K30" s="6">
        <v>0.28299999999999997</v>
      </c>
      <c r="L30" s="7">
        <v>0.22</v>
      </c>
      <c r="M30" s="7">
        <v>0.21</v>
      </c>
      <c r="N30" s="7">
        <v>0.15</v>
      </c>
      <c r="O30">
        <v>23203000</v>
      </c>
    </row>
    <row r="31" spans="1:15" x14ac:dyDescent="0.25">
      <c r="A31">
        <v>2013</v>
      </c>
      <c r="B31" s="1">
        <v>400</v>
      </c>
      <c r="C31" s="1">
        <v>72503</v>
      </c>
      <c r="D31" s="8">
        <f>AVERAGE(D32,D30)</f>
        <v>10325</v>
      </c>
      <c r="E31" s="8"/>
      <c r="F31" s="8"/>
      <c r="G31"/>
      <c r="H31"/>
      <c r="I31" s="1">
        <f t="shared" si="1"/>
        <v>2.2777085927770861</v>
      </c>
      <c r="J31" s="5">
        <v>0.55000000000000004</v>
      </c>
      <c r="L31" s="7">
        <v>0.12</v>
      </c>
      <c r="M31" s="7">
        <v>0.2</v>
      </c>
      <c r="N31" s="7">
        <v>0.16</v>
      </c>
      <c r="O31">
        <v>43489000</v>
      </c>
    </row>
    <row r="32" spans="1:15" x14ac:dyDescent="0.25">
      <c r="A32">
        <v>2014</v>
      </c>
      <c r="B32" s="1">
        <v>600</v>
      </c>
      <c r="C32" s="1">
        <v>139584</v>
      </c>
      <c r="D32" s="1">
        <v>12850</v>
      </c>
      <c r="E32"/>
      <c r="F32"/>
      <c r="G32"/>
      <c r="H32"/>
      <c r="I32" s="1">
        <f t="shared" si="1"/>
        <v>2.2777085927770861</v>
      </c>
      <c r="J32" s="5">
        <v>0.55000000000000004</v>
      </c>
      <c r="L32" s="7">
        <v>7.0000000000000007E-2</v>
      </c>
      <c r="M32" s="7">
        <v>0.15</v>
      </c>
      <c r="N32" s="7">
        <v>0.15</v>
      </c>
      <c r="O32">
        <v>75395000</v>
      </c>
    </row>
    <row r="33" spans="1:15" x14ac:dyDescent="0.25">
      <c r="A33">
        <v>2015</v>
      </c>
      <c r="B33" s="1">
        <v>850</v>
      </c>
      <c r="C33"/>
      <c r="D33"/>
      <c r="E33"/>
      <c r="F33"/>
      <c r="G33"/>
      <c r="H33"/>
      <c r="I33" s="1">
        <f t="shared" si="1"/>
        <v>2.2777085927770861</v>
      </c>
      <c r="J33" s="5">
        <v>0.55000000000000004</v>
      </c>
      <c r="L33" s="7">
        <v>-0.02</v>
      </c>
      <c r="M33" s="7">
        <v>0.2</v>
      </c>
      <c r="N33" s="7">
        <v>0.14000000000000001</v>
      </c>
      <c r="O33">
        <v>92770000</v>
      </c>
    </row>
    <row r="34" spans="1:15" x14ac:dyDescent="0.25">
      <c r="A34">
        <v>2016</v>
      </c>
      <c r="B34" s="1">
        <v>957</v>
      </c>
      <c r="C34"/>
      <c r="D34"/>
      <c r="E34"/>
      <c r="F34"/>
      <c r="G34"/>
      <c r="H34"/>
      <c r="I34" s="1">
        <f t="shared" si="1"/>
        <v>2.2777085927770861</v>
      </c>
      <c r="J34" s="5">
        <v>0.55000000000000004</v>
      </c>
      <c r="O34">
        <v>88395000</v>
      </c>
    </row>
    <row r="35" spans="1:15" x14ac:dyDescent="0.25">
      <c r="A35">
        <v>2017</v>
      </c>
      <c r="B35"/>
      <c r="C35"/>
      <c r="D35"/>
      <c r="E35"/>
      <c r="F35"/>
      <c r="G35"/>
      <c r="H35"/>
      <c r="I35" s="1">
        <f t="shared" si="1"/>
        <v>2.2777085927770861</v>
      </c>
      <c r="J35" s="5">
        <v>0.55000000000000004</v>
      </c>
    </row>
    <row r="36" spans="1:15" x14ac:dyDescent="0.25">
      <c r="A36" t="s">
        <v>38</v>
      </c>
      <c r="B36" s="1">
        <f t="shared" ref="B36:N36" si="2">AVERAGE(B6:B35)</f>
        <v>241.29411764705881</v>
      </c>
      <c r="C36" s="1">
        <f t="shared" si="2"/>
        <v>35009.375</v>
      </c>
      <c r="D36" s="1">
        <f t="shared" si="2"/>
        <v>2936.037037037037</v>
      </c>
      <c r="E36" s="1" t="e">
        <f t="shared" si="2"/>
        <v>#DIV/0!</v>
      </c>
      <c r="F36" s="1" t="e">
        <f t="shared" si="2"/>
        <v>#DIV/0!</v>
      </c>
      <c r="G36" s="1">
        <f t="shared" si="2"/>
        <v>185.61538461538461</v>
      </c>
      <c r="H36" s="1">
        <f t="shared" si="2"/>
        <v>354.30769230769232</v>
      </c>
      <c r="I36" s="1">
        <f t="shared" si="2"/>
        <v>2.2777085927770861</v>
      </c>
      <c r="J36" s="9">
        <f t="shared" si="2"/>
        <v>0.55000000000000004</v>
      </c>
      <c r="K36" s="9">
        <f t="shared" si="2"/>
        <v>0.14319999999999999</v>
      </c>
      <c r="L36" s="9">
        <f t="shared" si="2"/>
        <v>0.10800000000000001</v>
      </c>
      <c r="M36" s="9">
        <f t="shared" si="2"/>
        <v>0.2</v>
      </c>
      <c r="N36" s="9">
        <f t="shared" si="2"/>
        <v>0.14800000000000002</v>
      </c>
    </row>
  </sheetData>
  <hyperlinks>
    <hyperlink ref="D3" r:id="rId1" xr:uid="{00000000-0004-0000-0200-000000000000}"/>
    <hyperlink ref="G3" r:id="rId2" xr:uid="{00000000-0004-0000-0200-000001000000}"/>
    <hyperlink ref="H3" r:id="rId3" xr:uid="{00000000-0004-0000-0200-000002000000}"/>
    <hyperlink ref="I3" r:id="rId4" xr:uid="{00000000-0004-0000-0200-000003000000}"/>
    <hyperlink ref="J3" r:id="rId5" xr:uid="{00000000-0004-0000-0200-000004000000}"/>
    <hyperlink ref="C4" r:id="rId6" xr:uid="{00000000-0004-0000-0200-000005000000}"/>
    <hyperlink ref="L4" r:id="rId7" xr:uid="{00000000-0004-0000-0200-000006000000}"/>
    <hyperlink ref="M4" r:id="rId8" xr:uid="{00000000-0004-0000-0200-000007000000}"/>
    <hyperlink ref="N4" r:id="rId9" xr:uid="{00000000-0004-0000-0200-000008000000}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zoomScaleNormal="100" workbookViewId="0">
      <selection activeCell="E8" sqref="E8"/>
    </sheetView>
  </sheetViews>
  <sheetFormatPr defaultRowHeight="15" x14ac:dyDescent="0.25"/>
  <cols>
    <col min="1" max="1" width="30.140625"/>
  </cols>
  <sheetData>
    <row r="1" spans="1:2" x14ac:dyDescent="0.25">
      <c r="A1" t="s">
        <v>32</v>
      </c>
    </row>
    <row r="2" spans="1:2" x14ac:dyDescent="0.25">
      <c r="A2" t="s">
        <v>39</v>
      </c>
    </row>
    <row r="3" spans="1:2" x14ac:dyDescent="0.25">
      <c r="A3" t="s">
        <v>40</v>
      </c>
      <c r="B3" s="7">
        <v>0.28999999999999998</v>
      </c>
    </row>
    <row r="4" spans="1:2" x14ac:dyDescent="0.25">
      <c r="A4" t="s">
        <v>41</v>
      </c>
      <c r="B4" s="7">
        <v>0.28000000000000003</v>
      </c>
    </row>
    <row r="5" spans="1:2" x14ac:dyDescent="0.25">
      <c r="A5" t="s">
        <v>42</v>
      </c>
      <c r="B5" s="7">
        <v>0.12</v>
      </c>
    </row>
    <row r="6" spans="1:2" x14ac:dyDescent="0.25">
      <c r="A6" t="s">
        <v>43</v>
      </c>
      <c r="B6" s="7">
        <v>0.03</v>
      </c>
    </row>
    <row r="7" spans="1:2" x14ac:dyDescent="0.25">
      <c r="A7" t="s">
        <v>44</v>
      </c>
      <c r="B7" s="7">
        <v>0.03</v>
      </c>
    </row>
    <row r="8" spans="1:2" x14ac:dyDescent="0.25">
      <c r="A8" t="s">
        <v>45</v>
      </c>
      <c r="B8" s="7">
        <v>0.02</v>
      </c>
    </row>
    <row r="9" spans="1:2" x14ac:dyDescent="0.25">
      <c r="A9" t="s">
        <v>46</v>
      </c>
      <c r="B9" s="7">
        <v>0.03</v>
      </c>
    </row>
    <row r="10" spans="1:2" x14ac:dyDescent="0.25">
      <c r="A10" t="s">
        <v>47</v>
      </c>
      <c r="B10" s="7">
        <v>0.03</v>
      </c>
    </row>
    <row r="11" spans="1:2" x14ac:dyDescent="0.25">
      <c r="A11" t="s">
        <v>48</v>
      </c>
      <c r="B11" s="7">
        <v>0.17</v>
      </c>
    </row>
    <row r="14" spans="1:2" x14ac:dyDescent="0.25">
      <c r="A14" t="s">
        <v>49</v>
      </c>
    </row>
    <row r="15" spans="1:2" x14ac:dyDescent="0.25">
      <c r="A15" t="s">
        <v>50</v>
      </c>
      <c r="B15" s="7">
        <v>0.55000000000000004</v>
      </c>
    </row>
    <row r="16" spans="1:2" x14ac:dyDescent="0.25">
      <c r="A16" t="s">
        <v>51</v>
      </c>
      <c r="B16" s="7">
        <v>0.13</v>
      </c>
    </row>
    <row r="17" spans="1:2" x14ac:dyDescent="0.25">
      <c r="A17" t="s">
        <v>52</v>
      </c>
      <c r="B17" s="7">
        <v>0.05</v>
      </c>
    </row>
    <row r="18" spans="1:2" x14ac:dyDescent="0.25">
      <c r="A18" t="s">
        <v>53</v>
      </c>
      <c r="B18" s="7">
        <v>0.02</v>
      </c>
    </row>
    <row r="19" spans="1:2" x14ac:dyDescent="0.25">
      <c r="A19" t="s">
        <v>54</v>
      </c>
      <c r="B19" s="7">
        <v>0.01</v>
      </c>
    </row>
    <row r="20" spans="1:2" x14ac:dyDescent="0.25">
      <c r="A20" t="s">
        <v>55</v>
      </c>
      <c r="B20" s="7">
        <v>0.24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Normal="100" workbookViewId="0">
      <selection activeCell="F14" sqref="F14"/>
    </sheetView>
  </sheetViews>
  <sheetFormatPr defaultRowHeight="15" x14ac:dyDescent="0.25"/>
  <cols>
    <col min="1" max="1" width="15.140625"/>
    <col min="2" max="2" width="17.85546875"/>
  </cols>
  <sheetData>
    <row r="1" spans="1:5" x14ac:dyDescent="0.25">
      <c r="A1" t="s">
        <v>56</v>
      </c>
      <c r="B1" t="s">
        <v>57</v>
      </c>
      <c r="C1" t="s">
        <v>58</v>
      </c>
      <c r="D1" t="s">
        <v>25</v>
      </c>
    </row>
    <row r="2" spans="1:5" x14ac:dyDescent="0.25">
      <c r="A2" t="s">
        <v>59</v>
      </c>
      <c r="B2">
        <v>92</v>
      </c>
      <c r="C2">
        <f t="shared" ref="C2:C10" si="0">B2/$B$10</f>
        <v>0.18217821782178217</v>
      </c>
    </row>
    <row r="3" spans="1:5" x14ac:dyDescent="0.25">
      <c r="A3" t="s">
        <v>40</v>
      </c>
      <c r="B3">
        <v>92</v>
      </c>
      <c r="C3">
        <f t="shared" si="0"/>
        <v>0.18217821782178217</v>
      </c>
      <c r="D3">
        <f>SUM(B2:B3)</f>
        <v>184</v>
      </c>
      <c r="E3">
        <v>0.6</v>
      </c>
    </row>
    <row r="4" spans="1:5" x14ac:dyDescent="0.25">
      <c r="A4" t="s">
        <v>41</v>
      </c>
      <c r="B4">
        <v>91</v>
      </c>
      <c r="C4">
        <f t="shared" si="0"/>
        <v>0.18019801980198019</v>
      </c>
      <c r="D4" t="s">
        <v>60</v>
      </c>
      <c r="E4">
        <v>1</v>
      </c>
    </row>
    <row r="5" spans="1:5" x14ac:dyDescent="0.25">
      <c r="A5" t="s">
        <v>61</v>
      </c>
      <c r="B5">
        <v>67</v>
      </c>
      <c r="C5">
        <f t="shared" si="0"/>
        <v>0.13267326732673268</v>
      </c>
      <c r="E5">
        <f>D3/E3</f>
        <v>306.66666666666669</v>
      </c>
    </row>
    <row r="6" spans="1:5" x14ac:dyDescent="0.25">
      <c r="A6" t="s">
        <v>62</v>
      </c>
      <c r="B6">
        <v>48</v>
      </c>
      <c r="C6">
        <f t="shared" si="0"/>
        <v>9.5049504950495051E-2</v>
      </c>
    </row>
    <row r="7" spans="1:5" x14ac:dyDescent="0.25">
      <c r="A7" t="s">
        <v>63</v>
      </c>
      <c r="B7">
        <v>41</v>
      </c>
      <c r="C7">
        <f t="shared" si="0"/>
        <v>8.1188118811881191E-2</v>
      </c>
    </row>
    <row r="8" spans="1:5" x14ac:dyDescent="0.25">
      <c r="A8" t="s">
        <v>64</v>
      </c>
      <c r="B8">
        <v>38</v>
      </c>
      <c r="C8">
        <f t="shared" si="0"/>
        <v>7.5247524752475245E-2</v>
      </c>
    </row>
    <row r="9" spans="1:5" x14ac:dyDescent="0.25">
      <c r="A9" t="s">
        <v>65</v>
      </c>
      <c r="B9">
        <v>36</v>
      </c>
      <c r="C9">
        <f t="shared" si="0"/>
        <v>7.1287128712871281E-2</v>
      </c>
    </row>
    <row r="10" spans="1:5" x14ac:dyDescent="0.25">
      <c r="A10" t="s">
        <v>66</v>
      </c>
      <c r="B10">
        <f>SUM(B2:B9)</f>
        <v>505</v>
      </c>
      <c r="C10">
        <f t="shared" si="0"/>
        <v>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Normal="100" workbookViewId="0">
      <selection activeCell="A3" sqref="A3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Ithink</vt:lpstr>
      <vt:lpstr>DadosPrimarios</vt:lpstr>
      <vt:lpstr>Market-Shares</vt:lpstr>
      <vt:lpstr>PatentesPorPlayer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Lima</cp:lastModifiedBy>
  <cp:revision>10</cp:revision>
  <dcterms:created xsi:type="dcterms:W3CDTF">2015-06-05T18:19:34Z</dcterms:created>
  <dcterms:modified xsi:type="dcterms:W3CDTF">2018-01-25T02:14:50Z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