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  <sheet name="CalculoEstoquesIniciaisPatentes" sheetId="7" state="visible" r:id="rId8"/>
  </sheets>
  <externalReferences>
    <externalReference r:id="rId9"/>
  </externalReferences>
  <definedNames>
    <definedName function="false" hidden="true" localSheetId="2" name="_xlnm._FilterDatabase" vbProcedure="false">levers!$A$1:$H$17</definedName>
    <definedName function="false" hidden="true" localSheetId="0" name="_xlnm._FilterDatabase" vbProcedure="false">params!$A$1:$T$80</definedName>
    <definedName function="false" hidden="false" localSheetId="0" name="TesteOutroNome" vbProcedure="false">params!$A$1:$O$78</definedName>
    <definedName function="false" hidden="false" localSheetId="0" name="Testeoutronome4" vbProcedure="false">params!$A$1:$O$78</definedName>
    <definedName function="false" hidden="false" localSheetId="0" name="_FilterDatabase_0" vbProcedure="false">params!$A$1:$O$80</definedName>
    <definedName function="false" hidden="false" localSheetId="0" name="_FilterDatabase_0_0" vbProcedure="false">params!$A$1:$O$78</definedName>
    <definedName function="false" hidden="false" localSheetId="0" name="_FilterDatabase_0_0_0" vbProcedure="false">params!$A$1:$O$78</definedName>
    <definedName function="false" hidden="false" localSheetId="0" name="_FilterDatabase_0_0_0_0" vbProcedure="false">params!$A$1:$O$78</definedName>
    <definedName function="false" hidden="false" localSheetId="0" name="_FilterDatabase_0_0_0_0_0" vbProcedure="false">params!$A$1:$O$78</definedName>
    <definedName function="false" hidden="false" localSheetId="0" name="_FilterDatabase_0_0_0_0_0_0" vbProcedure="false">params!$A$1:$O$78</definedName>
    <definedName function="false" hidden="false" localSheetId="0" name="_FilterDatabase_0_0_0_0_0_0_0" vbProcedure="false">params!$A$1:$O$78</definedName>
    <definedName function="false" hidden="false" localSheetId="0" name="_FilterDatabase_0_0_0_0_0_0_0_0" vbProcedure="false">params!$A$1:$O$78</definedName>
    <definedName function="false" hidden="false" localSheetId="0" name="_FilterDatabase_0_0_0_0_0_0_0_0_0" vbProcedure="false">params!$A$1:$O$78</definedName>
    <definedName function="false" hidden="false" localSheetId="0" name="_FilterDatabase_0_0_0_0_0_0_0_0_0_0" vbProcedure="false">params!$A$1:$O$78</definedName>
    <definedName function="false" hidden="false" localSheetId="0" name="_FilterDatabase_0_0_0_0_0_0_0_0_0_0_0" vbProcedure="false">params!$A$1:$O$78</definedName>
    <definedName function="false" hidden="false" localSheetId="0" name="_FilterDatabase_0_0_0_0_0_0_0_0_0_0_0_0" vbProcedure="false">params!$A$1:$O$78</definedName>
    <definedName function="false" hidden="false" localSheetId="0" name="_FilterDatabase_0_0_0_0_0_0_0_0_0_0_0_0_0" vbProcedure="false">params!$A$1:$O$78</definedName>
    <definedName function="false" hidden="false" localSheetId="0" name="_FilterDatabase_0_0_0_0_0_0_0_0_0_0_0_0_0_0" vbProcedure="false">params!$A$1:$O$78</definedName>
    <definedName function="false" hidden="false" localSheetId="0" name="_FilterDatabase_0_0_0_0_0_0_0_0_0_0_0_0_0_0_0" vbProcedure="false">params!$A$1:$O$78</definedName>
    <definedName function="false" hidden="false" localSheetId="0" name="_FilterDatabase_0_0_0_0_0_0_0_0_0_0_0_0_0_0_0_0" vbProcedure="false">params!$A$1:$O$78</definedName>
    <definedName function="false" hidden="false" localSheetId="0" name="_FilterDatabase_0_0_0_0_0_0_0_0_0_0_0_0_0_0_0_0_0" vbProcedure="false">params!$A$1:$O$78</definedName>
    <definedName function="false" hidden="false" localSheetId="0" name="_FilterDatabase_0_0_0_0_0_0_0_0_0_0_0_0_0_0_0_0_0_0" vbProcedure="false">params!$A$1:$O$78</definedName>
    <definedName function="false" hidden="false" localSheetId="0" name="_xlnm._FilterDatabase" vbProcedure="false">params!$A$1:$T$80</definedName>
    <definedName function="false" hidden="false" localSheetId="0" name="_xlnm._FilterDatabase_0" vbProcedure="false">params!$A$1:$T$80</definedName>
    <definedName function="false" hidden="false" localSheetId="0" name="_xlnm._FilterDatabase_0_0" vbProcedure="false">params!$A$1:$T$80</definedName>
    <definedName function="false" hidden="false" localSheetId="0" name="_xlnm._FilterDatabase_0_0_0" vbProcedure="false">params!$A$1:$T$80</definedName>
    <definedName function="false" hidden="false" localSheetId="2" name="TesteOutroNome" vbProcedure="false">levers!$A$1:$G$15</definedName>
    <definedName function="false" hidden="false" localSheetId="2" name="TesteOutroNome2" vbProcedure="false">levers!$A$1:$H$17</definedName>
    <definedName function="false" hidden="false" localSheetId="2" name="_FilterDatabase_0" vbProcedure="false">levers!$A$1:$H$17</definedName>
    <definedName function="false" hidden="false" localSheetId="2" name="_FilterDatabase_0_0" vbProcedure="false">levers!$A$1:$H$17</definedName>
    <definedName function="false" hidden="false" localSheetId="2" name="_FilterDatabase_0_0_0" vbProcedure="false">levers!$A$1:$G$15</definedName>
    <definedName function="false" hidden="false" localSheetId="2" name="_FilterDatabase_0_0_0_0" vbProcedure="false">levers!$A$1:$H$17</definedName>
    <definedName function="false" hidden="false" localSheetId="2" name="_FilterDatabase_0_0_0_0_0" vbProcedure="false">levers!$A$1:$G$15</definedName>
    <definedName function="false" hidden="false" localSheetId="2" name="_FilterDatabase_0_0_0_0_0_0" vbProcedure="false">levers!$A$1:$H$17</definedName>
    <definedName function="false" hidden="false" localSheetId="2" name="_FilterDatabase_0_0_0_0_0_0_0" vbProcedure="false">levers!$A$1:$G$15</definedName>
    <definedName function="false" hidden="false" localSheetId="2" name="_FilterDatabase_0_0_0_0_0_0_0_0" vbProcedure="false">levers!$A$1:$H$17</definedName>
    <definedName function="false" hidden="false" localSheetId="2" name="_FilterDatabase_0_0_0_0_0_0_0_0_0" vbProcedure="false">levers!$A$1:$G$15</definedName>
    <definedName function="false" hidden="false" localSheetId="2" name="_FilterDatabase_0_0_0_0_0_0_0_0_0_0" vbProcedure="false">levers!$A$1:$H$17</definedName>
    <definedName function="false" hidden="false" localSheetId="2" name="_FilterDatabase_0_0_0_0_0_0_0_0_0_0_0" vbProcedure="false">levers!$A$1:$G$15</definedName>
    <definedName function="false" hidden="false" localSheetId="2" name="_FilterDatabase_0_0_0_0_0_0_0_0_0_0_0_0" vbProcedure="false">levers!$A$1:$H$17</definedName>
    <definedName function="false" hidden="false" localSheetId="2" name="_FilterDatabase_0_0_0_0_0_0_0_0_0_0_0_0_0" vbProcedure="false">levers!$A$1:$G$15</definedName>
    <definedName function="false" hidden="false" localSheetId="2" name="_FilterDatabase_0_0_0_0_0_0_0_0_0_0_0_0_0_0" vbProcedure="false">levers!$A$1:$H$17</definedName>
    <definedName function="false" hidden="false" localSheetId="2" name="_FilterDatabase_0_0_0_0_0_0_0_0_0_0_0_0_0_0_0" vbProcedure="false">levers!$A$1:$G$15</definedName>
    <definedName function="false" hidden="false" localSheetId="2" name="_FilterDatabase_0_0_0_0_0_0_0_0_0_0_0_0_0_0_0_0" vbProcedure="false">levers!$A$1:$H$17</definedName>
    <definedName function="false" hidden="false" localSheetId="2" name="_FilterDatabase_0_0_0_0_0_0_0_0_0_0_0_0_0_0_0_0_0" vbProcedure="false">levers!$A$1:$G$15</definedName>
    <definedName function="false" hidden="false" localSheetId="2" name="_FilterDatabase_0_0_0_0_0_0_0_0_0_0_0_0_0_0_0_0_0_0" vbProcedure="false">levers!$A$1:$H$17</definedName>
    <definedName function="false" hidden="false" localSheetId="2" name="_FilterDatabase_0_0_0_0_0_0_0_0_0_0_0_0_0_0_0_0_0_0_0" vbProcedure="false">levers!$A$1:$G$15</definedName>
    <definedName function="false" hidden="false" localSheetId="2" name="_FilterDatabase_0_0_0_0_0_0_0_0_0_0_0_0_0_0_0_0_0_0_0_0" vbProcedure="false">levers!$A$1:$H$17</definedName>
    <definedName function="false" hidden="false" localSheetId="2" name="_FilterDatabase_0_0_0_0_0_0_0_0_0_0_0_0_0_0_0_0_0_0_0_0_0" vbProcedure="false">levers!$A$1:$G$15</definedName>
    <definedName function="false" hidden="false" localSheetId="2" name="_FilterDatabase_0_0_0_0_0_0_0_0_0_0_0_0_0_0_0_0_0_0_0_0_0_0" vbProcedure="false">levers!$A$1:$H$17</definedName>
    <definedName function="false" hidden="false" localSheetId="2" name="_FilterDatabase_0_0_0_0_0_0_0_0_0_0_0_0_0_0_0_0_0_0_0_0_0_0_0" vbProcedure="false">levers!$A$1:$G$15</definedName>
    <definedName function="false" hidden="false" localSheetId="2" name="_FilterDatabase_0_0_0_0_0_0_0_0_0_0_0_0_0_0_0_0_0_0_0_0_0_0_0_0" vbProcedure="false">levers!$A$1:$H$17</definedName>
    <definedName function="false" hidden="false" localSheetId="2" name="_FilterDatabase_0_0_0_0_0_0_0_0_0_0_0_0_0_0_0_0_0_0_0_0_0_0_0_0_0" vbProcedure="false">levers!$A$1:$G$15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<sst xmlns="http://schemas.openxmlformats.org/spreadsheetml/2006/main" count="624" uniqueCount="284">
  <si>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</si>
  <si>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</si>
  <si>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</si>
  <si>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</si>
  <si>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</si>
  <si>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</si>
  <si>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</si>
  <si>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</si>
  <si>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</si>
  <si>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</si>
  <si>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</si>
  <si>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</si>
  <si>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</si>
  <si>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</si>
  <si>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</si>
  <si>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Forma de Definição</t>
  </si>
  <si>
    <t xml:space="preserve">Fontes Utilizadas</t>
  </si>
  <si>
    <t xml:space="preserve">Justificativa</t>
  </si>
  <si>
    <t xml:space="preserve">Calculo</t>
  </si>
  <si>
    <t xml:space="preserve">Conf. Cenario Base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</si>
  <si>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</si>
  <si>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</si>
  <si>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</si>
  <si>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</si>
  <si>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Param. Original</t>
  </si>
  <si>
    <t xml:space="preserve">(STERMAN, 2007)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</si>
  <si>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</si>
  <si>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</si>
  <si>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</si>
  <si>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</si>
  <si>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</si>
  <si>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</si>
  <si>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</si>
  <si>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</si>
  <si>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</si>
  <si>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</si>
  <si>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</si>
  <si>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</si>
  <si>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</si>
  <si>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</si>
  <si>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</si>
  <si>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</si>
  <si>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</si>
  <si>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</si>
  <si>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NA</t>
  </si>
  <si>
    <t xml:space="preserve">Foi arbitrado um range de vida útil da impressora de 5 a 10 anos. Considera-se este fator como incerto, visto que novas tecnologias podem “encurtar” a vida útil de equipamentos já instalados, tornando-os obsoletos.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</si>
  <si>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</si>
  <si>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</si>
  <si>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</si>
  <si>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</si>
  <si>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Variável não utilizada.</t>
  </si>
  <si>
    <t xml:space="preserve">aReferencePrice</t>
  </si>
  <si>
    <t xml:space="preserve">Preço de Referência em Equilíbrio com Demanda de Referência</t>
  </si>
  <si>
    <t xml:space="preserve">$</t>
  </si>
  <si>
    <t xml:space="preserve">Estim. Dados Obs.</t>
  </si>
  <si>
    <t xml:space="preserve">(WOHLERS, 2017)</t>
  </si>
  <si>
    <t xml:space="preserve"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</si>
  <si>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</si>
  <si>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</si>
  <si>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</si>
  <si>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</si>
  <si>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</si>
  <si>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</si>
  <si>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</si>
  <si>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</si>
  <si>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 xml:space="preserve">aInnovatorAdoptionFraction</t>
  </si>
  <si>
    <t xml:space="preserve">Fração de Consumidores Inovadores</t>
  </si>
  <si>
    <t xml:space="preserve">Não há fonte de informação para definição deste parâmetro. Adotado o valor arbitrado por Sterman, com um fator de variação 10.</t>
  </si>
  <si>
    <t xml:space="preserve">aWOMStrength</t>
  </si>
  <si>
    <t xml:space="preserve">Força da Difusão do Produto “Boca a Boca”</t>
  </si>
  <si>
    <t xml:space="preserve">Utilizado o range testado por Sterman (2007).</t>
  </si>
  <si>
    <t xml:space="preserve">aPopulation</t>
  </si>
  <si>
    <t xml:space="preserve">Número Total de Consumidores no modelo</t>
  </si>
  <si>
    <t xml:space="preserve">Este parâmetro representa a população total inserida no modelo. Este valor corresponde ao tamanho do mercado máximo arbitrado.</t>
  </si>
  <si>
    <t xml:space="preserve">aSwitchForShipmentsInForecast</t>
  </si>
  <si>
    <t xml:space="preserve">Configuração: Entregas Influencia a Produção.</t>
  </si>
  <si>
    <t xml:space="preserve">Manteve-se o parâmetro definido por Sterman (2007).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</si>
  <si>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</si>
  <si>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</si>
  <si>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</si>
  <si>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</si>
  <si>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</si>
  <si>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</si>
  <si>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</si>
  <si>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</si>
  <si>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</si>
  <si>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</si>
  <si>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</si>
  <si>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</si>
  <si>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Valor base obtido em Sterman, com uma variação adicionada.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</si>
  <si>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</si>
  <si>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</si>
  <si>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</si>
  <si>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</si>
  <si>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Arbitrado o valor de 0,7 a 1, pressupondo que o custo será reduzido em 30% caso a empresa produza a mesma quantidade de produtos vendidos inicialmente.</t>
  </si>
  <si>
    <t xml:space="preserve">aInitialProductionExperience</t>
  </si>
  <si>
    <t xml:space="preserve">Experiência de Produção Inicial</t>
  </si>
  <si>
    <t xml:space="preserve">Unidades Produzidas</t>
  </si>
  <si>
    <t xml:space="preserve">Para simplificação, considerou-se que todos os players iniciam a simulação com o mesmo valor de experiência de produção, equivalente à 20.000 unidades produzidas.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</si>
  <si>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</si>
  <si>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</si>
  <si>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</si>
  <si>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</si>
  <si>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</si>
  <si>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</si>
  <si>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</si>
  <si>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</si>
  <si>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</si>
  <si>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</si>
  <si>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</si>
  <si>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</si>
  <si>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</si>
  <si>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</si>
  <si>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</si>
  <si>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</si>
  <si>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</si>
  <si>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</si>
  <si>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</si>
  <si>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</si>
  <si>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</si>
  <si>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</si>
  <si>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</si>
  <si>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</si>
  <si>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</si>
  <si>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O módulo PeD deve ser ativado na análise.</t>
  </si>
  <si>
    <t xml:space="preserve">aTempoMedioRealizacaoPeD</t>
  </si>
  <si>
    <t xml:space="preserve">Tempo Médio para um investimento em PeD gerar uma patente.</t>
  </si>
  <si>
    <t xml:space="preserve">Arbitrado.</t>
  </si>
  <si>
    <t xml:space="preserve">aCustoMedioPatente</t>
  </si>
  <si>
    <t xml:space="preserve">Custo médio de obtenção de uma patente.</t>
  </si>
  <si>
    <t xml:space="preserve">$ / patente</t>
  </si>
  <si>
    <t xml:space="preserve">Tentar fazer busca de patentes pela 3D systems, e olhar apenas patentes ganhas nos últios 5 anos.</t>
  </si>
  <si>
    <t xml:space="preserve">Calculado considerando todo o investimento observado em P&amp;D da 3D Systems, dividido pelo número de patentes de posse da 3D systems observado.</t>
  </si>
  <si>
    <t xml:space="preserve">aTempoMedioAvaliacao</t>
  </si>
  <si>
    <t xml:space="preserve">Tempo Médio para a rejeição ou concessão de uma patente.</t>
  </si>
  <si>
    <t xml:space="preserve">(UK INTELLECTUAL PROPERTY OFFICE, 2013)</t>
  </si>
  <si>
    <t xml:space="preserve">O tempo médio de avaliação foi considerado como incerto, variando de 1,5 a 3 anos. A média observada é de 1 ano e 8 meses).</t>
  </si>
  <si>
    <t xml:space="preserve">aTaxaRejeicao</t>
  </si>
  <si>
    <t xml:space="preserve">Percentual de patentes solicitadas que são rejeitadas.</t>
  </si>
  <si>
    <t xml:space="preserve">%</t>
  </si>
  <si>
    <t xml:space="preserve">A Taxa de rejeição média calculada foi de 0,4. Esta variável também foi considerada como incerta, devido ao fato de que o crescimento do número de patentes emitidas pode aumentar esta taxa ao longo do tempo.</t>
  </si>
  <si>
    <t xml:space="preserve">aTempoVencimentoPatentes</t>
  </si>
  <si>
    <t xml:space="preserve">Tempo de Expiração de uma patente.</t>
  </si>
  <si>
    <t xml:space="preserve">Considerado como 18, visto que, no modelo, a patente </t>
  </si>
  <si>
    <t xml:space="preserve">aTempodeInutilizacaoPatente</t>
  </si>
  <si>
    <t xml:space="preserve">results</t>
  </si>
  <si>
    <t xml:space="preserve">Considera-se que uma patente em donmínio público não será útil (ou seja, não gerará performance) idenfinidamente. Foram arbitrados tempos máximos e mínimos para esta variável.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</si>
  <si>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</si>
  <si>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</si>
  <si>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</si>
  <si>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</si>
  <si>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</si>
  <si>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(3D HUBS, 2017b)</t>
  </si>
  <si>
    <t xml:space="preserve">Considerou-se os mesmos valores mínimos e máximos de índices de performance empregados na 3D Printer Index).</t>
  </si>
  <si>
    <t xml:space="preserve">aPerfMax</t>
  </si>
  <si>
    <t xml:space="preserve">Índice de Performance Máximo</t>
  </si>
  <si>
    <t xml:space="preserve">aSensOfAttractToPerformance</t>
  </si>
  <si>
    <t xml:space="preserve">Baseado no parâmetro de maior importância em Sterman.</t>
  </si>
  <si>
    <t xml:space="preserve">aReferencePerformance</t>
  </si>
  <si>
    <t xml:space="preserve">Como referência, adotou-se o valor de performance máximo.</t>
  </si>
  <si>
    <t xml:space="preserve">aInitialInvestimentoNaoRealizadoPeD</t>
  </si>
  <si>
    <t xml:space="preserve">(QUANDL, 2017)</t>
  </si>
  <si>
    <t xml:space="preserve">Calculado com base no investimento em P&amp;D da 3D Systems nos últimos quatro anos, estimando que metade de seu investimento em P&amp;D é direcionado para tecnologia embarcada em impressoras 3D.</t>
  </si>
  <si>
    <t xml:space="preserve">aInitialPatentesRequisitadas</t>
  </si>
  <si>
    <t xml:space="preserve">Dois últimos anos do relatório de patentes. Pressupõe-se que apenas metade das patentes são relacionadas à tecnologia embarcada em impressoras 3D.</t>
  </si>
  <si>
    <t xml:space="preserve">aInitialPatentesEmpresa</t>
  </si>
  <si>
    <t xml:space="preserve"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</si>
  <si>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 xml:space="preserve">aInitialsPatentesEmDominioPublicoUteis</t>
  </si>
  <si>
    <t xml:space="preserve">Considerou a existência de patentes em domínio público (ex.: FDM, SLS, etc).</t>
  </si>
  <si>
    <t xml:space="preserve">aInitialsInvestimentoPeDDepreciar</t>
  </si>
  <si>
    <t xml:space="preserve">Estimado considerando o orçamento atual da 3D Systems, aplicado durante 10 anos.</t>
  </si>
  <si>
    <t xml:space="preserve">aInitialReorderShare</t>
  </si>
  <si>
    <t xml:space="preserve">Não há informação disponível para determinar a fração inicial de pedidos que é oriúnda de substituições de impressoras 3D em fim de vida útil.</t>
  </si>
  <si>
    <t xml:space="preserve">aTotalInitialInstalledBaseInutilizado</t>
  </si>
  <si>
    <t xml:space="preserve">aInitialIndustryShipments</t>
  </si>
  <si>
    <t xml:space="preserve">(WOHLERS ASSOCIATES, 2013, 2014, 2015 ; WHOLERS, 2016)</t>
  </si>
  <si>
    <t xml:space="preserve">Utilizou-se a última informação disponível sobre o número de impressoras 3D profissionais vendidas como referência para calibrar as condições iniciais do modelo.</t>
  </si>
  <si>
    <t xml:space="preserve">aInitialSharePlayers1</t>
  </si>
  <si>
    <t xml:space="preserve">(ERNST &amp; YOUNG GMBH, 2016)</t>
  </si>
  <si>
    <t xml:space="preserve">O Market Share Inicial das empresas considera que três empresas (3D Systems, Stratasys e EOS) dominam 70% do mercado (ERNST &amp; YOUNG GMBH, 2016, p. 54).</t>
  </si>
  <si>
    <t xml:space="preserve">aInitialSharePlayers2</t>
  </si>
  <si>
    <t xml:space="preserve">Idem à variável anterior.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</si>
  <si>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</si>
  <si>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</si>
  <si>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</si>
  <si>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</si>
  <si>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</si>
  <si>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</si>
  <si>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</si>
  <si>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</si>
  <si>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</si>
  <si>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</si>
  <si>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Variável considerada como incerta, pressupondo que os players podem optar por tornar todo o seu investimento em Patentes Open Source.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</si>
  <si>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</si>
  <si>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</si>
  <si>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</si>
  <si>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</si>
  <si>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</si>
  <si>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</si>
  <si>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</si>
  <si>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</si>
  <si>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</si>
  <si>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Foi considerado que o player tem a mesma liberdade de decisão que o player analisado, variando seu market share desejado em 1/3 a mais ou a menos do que seu market share inicial.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</si>
  <si>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</si>
  <si>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</si>
  <si>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</si>
  <si>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</si>
  <si>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</si>
  <si>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</si>
  <si>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</si>
  <si>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</si>
  <si>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</si>
  <si>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</si>
  <si>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</si>
  <si>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</si>
  <si>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aModoInitialCumulativeAdopters</t>
  </si>
  <si>
    <t xml:space="preserve">Modo de Inicialização dos Cumulative Adopters</t>
  </si>
  <si>
    <t xml:space="preserve">1 - Tradicional: Industry Demand X Initial Diffusion Fraction (Sterman)
2 - ReorderShare -&gt; Intalled Base -&gt; Adopters (Novo)
3 - ReorderShare -&gt; InitialAdoptionRate -&gt; Initial Cumulative Adopters (Implementado Inicialmente)
}</t>
  </si>
  <si>
    <t xml:space="preserve">aInitialPatentLefts</t>
  </si>
  <si>
    <t xml:space="preserve">Número Inicial de Patentes Abertas de Impressoras Profissionais.</t>
  </si>
  <si>
    <t xml:space="preserve">patentes</t>
  </si>
  <si>
    <t xml:space="preserve">Não há informações disponíveis sobre empresas que atuem no ramo de impressoras profissionais com patentes open source.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</si>
  <si>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</si>
  <si>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</si>
  <si>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</si>
  <si>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</si>
  <si>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</si>
  <si>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</si>
  <si>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</si>
  <si>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</si>
  <si>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</si>
  <si>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</si>
  <si>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</si>
  <si>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</si>
  <si>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</si>
  <si>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</si>
  <si>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</si>
  <si>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</si>
  <si>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</si>
  <si>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</si>
  <si>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</si>
  <si>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</si>
  <si>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</si>
  <si>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</si>
  <si>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</si>
  <si>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</si>
  <si>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</si>
  <si>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</si>
  <si>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</si>
  <si>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</si>
  <si>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</si>
  <si>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</si>
  <si>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</si>
  <si>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</si>
  <si>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</si>
  <si>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</si>
  <si>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</si>
  <si>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</si>
  <si>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</si>
  <si>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</si>
  <si>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</si>
  <si>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</si>
  <si>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</si>
  <si>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</si>
  <si>
    <t xml:space="preserve">VariacaoDemanda</t>
  </si>
  <si>
    <t xml:space="preserve">Inv. 3D Systems</t>
  </si>
  <si>
    <t xml:space="preserve">Inv PeD 3D Systems</t>
  </si>
  <si>
    <t xml:space="preserve">Demanda Global Inicial</t>
  </si>
  <si>
    <t xml:space="preserve">Preço Inicial</t>
  </si>
  <si>
    <t xml:space="preserve">Faturamento Total</t>
  </si>
  <si>
    <t xml:space="preserve">Investimento Anual</t>
  </si>
  <si>
    <t xml:space="preserve">CustoMédioPatente</t>
  </si>
  <si>
    <t xml:space="preserve">TaxaAceitacaoPatentes</t>
  </si>
  <si>
    <t xml:space="preserve">(2 ultimos anos)</t>
  </si>
  <si>
    <t xml:space="preserve">Investimento Não Realizado</t>
  </si>
  <si>
    <t xml:space="preserve">(2 – 6 ultimos anos)</t>
  </si>
  <si>
    <t xml:space="preserve">Defalator Patentes Avaliação</t>
  </si>
  <si>
    <t xml:space="preserve">pats emp 1</t>
  </si>
  <si>
    <t xml:space="preserve">perf</t>
  </si>
  <si>
    <t xml:space="preserve">Deflator Patentes Empresa</t>
  </si>
  <si>
    <t xml:space="preserve">Perf Inicial</t>
  </si>
  <si>
    <t xml:space="preserve">Perf Slope</t>
  </si>
  <si>
    <t xml:space="preserve">Deflator Patentes Domínio Público</t>
  </si>
  <si>
    <t xml:space="preserve">TempoDepreciacao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</si>
</sst>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rams_calibracao_com_estrategia_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0.001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0.0333333333333333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</v>
          </cell>
        </row>
        <row r="56">
          <cell r="J56">
            <v>0.29</v>
          </cell>
        </row>
        <row r="57">
          <cell r="J57">
            <v>0.15</v>
          </cell>
        </row>
        <row r="58">
          <cell r="J58">
            <v>0.28</v>
          </cell>
        </row>
        <row r="59">
          <cell r="J59">
            <v>0.28</v>
          </cell>
        </row>
        <row r="60">
          <cell r="J60">
            <v>0.29</v>
          </cell>
        </row>
        <row r="61">
          <cell r="J61">
            <v>0.15</v>
          </cell>
        </row>
        <row r="62">
          <cell r="J62">
            <v>0.28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0.29</v>
          </cell>
        </row>
        <row r="70">
          <cell r="J70">
            <v>0.15</v>
          </cell>
        </row>
        <row r="71">
          <cell r="J71">
            <v>0.28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J43" activeCellId="0" sqref="J43"/>
    </sheetView>
  </sheetViews>
  <sheetFormatPr defaultRowHeight="15"/>
  <cols>
    <col collapsed="false" hidden="false" max="1" min="1" style="1" width="36.3112244897959"/>
    <col collapsed="false" hidden="false" max="2" min="2" style="1" width="48.5969387755102"/>
    <col collapsed="false" hidden="false" max="3" min="3" style="2" width="15.1173469387755"/>
    <col collapsed="false" hidden="false" max="4" min="4" style="2" width="15.6581632653061"/>
    <col collapsed="false" hidden="false" max="5" min="5" style="1" width="13.0918367346939"/>
    <col collapsed="false" hidden="false" max="6" min="6" style="2" width="6.0765306122449"/>
    <col collapsed="false" hidden="false" max="8" min="7" style="1" width="6.0765306122449"/>
    <col collapsed="false" hidden="false" max="9" min="9" style="1" width="8.77551020408163"/>
    <col collapsed="false" hidden="false" max="10" min="10" style="1" width="6.75"/>
    <col collapsed="false" hidden="false" max="13" min="11" style="1" width="6.0765306122449"/>
    <col collapsed="false" hidden="false" max="14" min="14" style="1" width="4.05102040816327"/>
    <col collapsed="false" hidden="false" max="15" min="15" style="1" width="3.64285714285714"/>
    <col collapsed="false" hidden="false" max="16" min="16" style="1" width="13.7704081632653"/>
    <col collapsed="false" hidden="false" max="17" min="17" style="1" width="15.2551020408163"/>
    <col collapsed="false" hidden="false" max="18" min="18" style="1" width="44.9540816326531"/>
    <col collapsed="false" hidden="false" max="19" min="19" style="1" width="7.29081632653061"/>
    <col collapsed="false" hidden="false" max="20" min="20" style="1" width="18.0867346938776"/>
    <col collapsed="false" hidden="false" max="1025" min="21" style="1" width="6.076530612244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" hidden="false" customHeight="false" outlineLevel="0" collapsed="false">
      <c r="A2" s="1" t="s">
        <v>20</v>
      </c>
      <c r="B2" s="1" t="s">
        <v>21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22</v>
      </c>
      <c r="F2" s="2" t="n">
        <v>0.5</v>
      </c>
      <c r="G2" s="1" t="n">
        <v>0</v>
      </c>
      <c r="H2" s="1" t="n">
        <v>30</v>
      </c>
      <c r="I2" s="1" t="s">
        <v>23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24</v>
      </c>
      <c r="Q2" s="1" t="s">
        <v>25</v>
      </c>
      <c r="R2" s="0" t="s">
        <v>26</v>
      </c>
      <c r="S2" s="0"/>
      <c r="T2" s="1" t="n">
        <f aca="false">J2=[1]params_testeithink!J2</f>
        <v>1</v>
      </c>
    </row>
    <row r="3" customFormat="false" ht="15" hidden="false" customHeight="false" outlineLevel="0" collapsed="false">
      <c r="A3" s="1" t="s">
        <v>27</v>
      </c>
      <c r="B3" s="1" t="s">
        <v>28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29</v>
      </c>
      <c r="F3" s="2" t="n">
        <v>0.5</v>
      </c>
      <c r="G3" s="1" t="n">
        <v>0</v>
      </c>
      <c r="H3" s="1" t="n">
        <v>1</v>
      </c>
      <c r="I3" s="1" t="s">
        <v>23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24</v>
      </c>
      <c r="Q3" s="1" t="s">
        <v>25</v>
      </c>
      <c r="R3" s="0" t="s">
        <v>30</v>
      </c>
      <c r="S3" s="0"/>
      <c r="T3" s="1" t="n">
        <f aca="false">J3=[1]params_testeithink!J3</f>
        <v>1</v>
      </c>
    </row>
    <row r="4" customFormat="false" ht="15" hidden="false" customHeight="false" outlineLevel="0" collapsed="false">
      <c r="A4" s="1" t="s">
        <v>31</v>
      </c>
      <c r="B4" s="1" t="s">
        <v>32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33</v>
      </c>
      <c r="F4" s="2" t="n">
        <v>0.5</v>
      </c>
      <c r="G4" s="0" t="n">
        <v>0.25</v>
      </c>
      <c r="H4" s="0" t="n">
        <v>10</v>
      </c>
      <c r="I4" s="1" t="s">
        <v>23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24</v>
      </c>
      <c r="Q4" s="1" t="s">
        <v>25</v>
      </c>
      <c r="R4" s="0" t="s">
        <v>34</v>
      </c>
      <c r="S4" s="0"/>
      <c r="T4" s="1" t="n">
        <f aca="false">J4=[1]params_testeithink!J4</f>
        <v>1</v>
      </c>
    </row>
    <row r="5" customFormat="false" ht="15" hidden="false" customHeight="false" outlineLevel="0" collapsed="false">
      <c r="A5" s="1" t="s">
        <v>35</v>
      </c>
      <c r="B5" s="1" t="s">
        <v>36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37</v>
      </c>
      <c r="F5" s="2" t="n">
        <v>0.5</v>
      </c>
      <c r="G5" s="1" t="n">
        <v>0</v>
      </c>
      <c r="H5" s="1" t="n">
        <v>1</v>
      </c>
      <c r="I5" s="1" t="s">
        <v>23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24</v>
      </c>
      <c r="Q5" s="1" t="s">
        <v>25</v>
      </c>
      <c r="R5" s="0" t="s">
        <v>38</v>
      </c>
      <c r="S5" s="0"/>
      <c r="T5" s="1" t="n">
        <f aca="false">J5=[1]params_testeithink!J5</f>
        <v>1</v>
      </c>
    </row>
    <row r="6" customFormat="false" ht="15" hidden="false" customHeight="false" outlineLevel="0" collapsed="false">
      <c r="A6" s="1" t="s">
        <v>39</v>
      </c>
      <c r="B6" s="1" t="s">
        <v>40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41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42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43</v>
      </c>
      <c r="Q6" s="1" t="s">
        <v>44</v>
      </c>
      <c r="R6" s="0" t="s">
        <v>45</v>
      </c>
      <c r="S6" s="0"/>
      <c r="T6" s="1" t="n">
        <f aca="false">J6=[1]params_testeithink!J6</f>
        <v>1</v>
      </c>
    </row>
    <row r="7" customFormat="false" ht="15" hidden="false" customHeight="false" outlineLevel="0" collapsed="false">
      <c r="A7" s="1" t="s">
        <v>46</v>
      </c>
      <c r="B7" s="1" t="s">
        <v>47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48</v>
      </c>
      <c r="F7" s="2" t="n">
        <v>0.5</v>
      </c>
      <c r="G7" s="0" t="n">
        <v>0</v>
      </c>
      <c r="H7" s="0" t="n">
        <v>1</v>
      </c>
      <c r="I7" s="6" t="s">
        <v>23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49</v>
      </c>
      <c r="Q7" s="1" t="s">
        <v>44</v>
      </c>
      <c r="R7" s="0" t="s">
        <v>50</v>
      </c>
      <c r="S7" s="0"/>
      <c r="T7" s="1" t="n">
        <f aca="false">J7=[1]params_testeithink!J7</f>
        <v>1</v>
      </c>
    </row>
    <row r="8" customFormat="false" ht="15" hidden="false" customHeight="false" outlineLevel="0" collapsed="false">
      <c r="A8" s="5" t="s">
        <v>51</v>
      </c>
      <c r="B8" s="5" t="s">
        <v>52</v>
      </c>
      <c r="C8" s="7" t="n">
        <f aca="false">IF(I8="Incerto",MAX(G8,J8-(ABS(F8*J8))),J8)</f>
        <v>107000</v>
      </c>
      <c r="D8" s="7" t="n">
        <f aca="false">IF(I8="Incerto",MIN(H8,J8+(ABS(F8*J8))),J8)</f>
        <v>107000</v>
      </c>
      <c r="E8" s="5" t="s">
        <v>53</v>
      </c>
      <c r="F8" s="7" t="n">
        <v>0.5</v>
      </c>
      <c r="G8" s="8" t="n">
        <v>200000</v>
      </c>
      <c r="H8" s="8" t="n">
        <v>200000</v>
      </c>
      <c r="I8" s="5" t="s">
        <v>23</v>
      </c>
      <c r="J8" s="5" t="n">
        <v>107000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54</v>
      </c>
      <c r="Q8" s="1" t="s">
        <v>55</v>
      </c>
      <c r="R8" s="1" t="s">
        <v>56</v>
      </c>
      <c r="S8" s="1" t="n">
        <f aca="false">107/0.5</f>
        <v>214</v>
      </c>
      <c r="T8" s="1" t="n">
        <f aca="false">J8=[1]params_testeithink!J8</f>
        <v>0</v>
      </c>
    </row>
    <row r="9" customFormat="false" ht="15" hidden="false" customHeight="false" outlineLevel="0" collapsed="false">
      <c r="A9" s="1" t="s">
        <v>57</v>
      </c>
      <c r="B9" s="1" t="s">
        <v>58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59</v>
      </c>
      <c r="F9" s="2" t="n">
        <v>10</v>
      </c>
      <c r="G9" s="0" t="n">
        <v>0</v>
      </c>
      <c r="H9" s="0" t="n">
        <v>1</v>
      </c>
      <c r="I9" s="5" t="s">
        <v>42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24</v>
      </c>
      <c r="Q9" s="1" t="s">
        <v>25</v>
      </c>
      <c r="R9" s="1" t="s">
        <v>60</v>
      </c>
      <c r="T9" s="1" t="n">
        <f aca="false">J9=[1]params_testeithink!J9</f>
        <v>1</v>
      </c>
    </row>
    <row r="10" customFormat="false" ht="15" hidden="false" customHeight="false" outlineLevel="0" collapsed="false">
      <c r="A10" s="9" t="s">
        <v>61</v>
      </c>
      <c r="B10" s="9" t="s">
        <v>62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63</v>
      </c>
      <c r="F10" s="10" t="n">
        <v>1</v>
      </c>
      <c r="G10" s="11" t="n">
        <f aca="false">J10/2</f>
        <v>25000</v>
      </c>
      <c r="H10" s="11" t="n">
        <f aca="false">J10*4</f>
        <v>200000</v>
      </c>
      <c r="I10" s="9" t="s">
        <v>42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43</v>
      </c>
      <c r="Q10" s="1" t="s">
        <v>44</v>
      </c>
      <c r="R10" s="0" t="s">
        <v>64</v>
      </c>
      <c r="T10" s="1" t="n">
        <f aca="false">J10=[1]params_testeithink!J10</f>
        <v>1</v>
      </c>
    </row>
    <row r="11" customFormat="false" ht="15" hidden="false" customHeight="false" outlineLevel="0" collapsed="false">
      <c r="A11" s="1" t="s">
        <v>65</v>
      </c>
      <c r="B11" s="1" t="s">
        <v>66</v>
      </c>
      <c r="C11" s="12" t="n">
        <f aca="false">IF(I11="Incerto",MAX(G11,J11-(ABS(F11*J11))),J11)</f>
        <v>0</v>
      </c>
      <c r="D11" s="12" t="n">
        <f aca="false">IF(I11="Incerto",MIN(H11,J11+(ABS(F11*J11))),J11)</f>
        <v>0.011</v>
      </c>
      <c r="E11" s="1" t="s">
        <v>48</v>
      </c>
      <c r="F11" s="2" t="n">
        <v>10</v>
      </c>
      <c r="G11" s="0" t="n">
        <v>0</v>
      </c>
      <c r="H11" s="0" t="n">
        <v>0.5</v>
      </c>
      <c r="I11" s="5" t="s">
        <v>42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24</v>
      </c>
      <c r="Q11" s="1" t="s">
        <v>25</v>
      </c>
      <c r="R11" s="0" t="s">
        <v>67</v>
      </c>
      <c r="T11" s="1" t="n">
        <f aca="false">J11=[1]params_testeithink!J11</f>
        <v>1</v>
      </c>
    </row>
    <row r="12" customFormat="false" ht="15" hidden="false" customHeight="false" outlineLevel="0" collapsed="false">
      <c r="A12" s="1" t="s">
        <v>68</v>
      </c>
      <c r="B12" s="1" t="s">
        <v>69</v>
      </c>
      <c r="C12" s="2" t="n">
        <f aca="false">IF(I12="Incerto",MAX(G12,J12-(ABS(F12*J12))),J12)</f>
        <v>0.4</v>
      </c>
      <c r="D12" s="2" t="n">
        <f aca="false">IF(I12="Incerto",MIN(H12,J12+(ABS(F12*J12))),J12)</f>
        <v>1.5</v>
      </c>
      <c r="E12" s="1" t="s">
        <v>59</v>
      </c>
      <c r="F12" s="2" t="n">
        <v>6</v>
      </c>
      <c r="G12" s="0" t="n">
        <v>0.4</v>
      </c>
      <c r="H12" s="0" t="n">
        <v>1.5</v>
      </c>
      <c r="I12" s="5" t="s">
        <v>42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24</v>
      </c>
      <c r="Q12" s="1" t="s">
        <v>25</v>
      </c>
      <c r="R12" s="1" t="s">
        <v>70</v>
      </c>
      <c r="T12" s="1" t="n">
        <f aca="false">J12=[1]params_testeithink!J12</f>
        <v>1</v>
      </c>
    </row>
    <row r="13" customFormat="false" ht="15" hidden="false" customHeight="false" outlineLevel="0" collapsed="false">
      <c r="A13" s="9" t="s">
        <v>71</v>
      </c>
      <c r="B13" s="9" t="s">
        <v>72</v>
      </c>
      <c r="C13" s="10" t="n">
        <f aca="false">D10</f>
        <v>100000</v>
      </c>
      <c r="D13" s="10" t="n">
        <f aca="false">D10</f>
        <v>100000</v>
      </c>
      <c r="E13" s="9" t="s">
        <v>63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23</v>
      </c>
      <c r="J13" s="9" t="n">
        <v>50000</v>
      </c>
      <c r="K13" s="9" t="n">
        <v>100000000</v>
      </c>
      <c r="L13" s="11"/>
      <c r="M13" s="11"/>
      <c r="N13" s="9" t="n">
        <f aca="false">C13=D13</f>
        <v>1</v>
      </c>
      <c r="O13" s="9" t="n">
        <f aca="false">D13&gt;C13</f>
        <v>0</v>
      </c>
      <c r="P13" s="1" t="s">
        <v>43</v>
      </c>
      <c r="Q13" s="1" t="s">
        <v>44</v>
      </c>
      <c r="R13" s="0" t="s">
        <v>73</v>
      </c>
      <c r="T13" s="1" t="n">
        <f aca="false">J13=[1]params_testeithink!J13</f>
        <v>1</v>
      </c>
    </row>
    <row r="14" customFormat="false" ht="15" hidden="false" customHeight="false" outlineLevel="0" collapsed="false">
      <c r="A14" s="1" t="s">
        <v>74</v>
      </c>
      <c r="B14" s="1" t="s">
        <v>75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23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24</v>
      </c>
      <c r="Q14" s="1" t="s">
        <v>25</v>
      </c>
      <c r="R14" s="0" t="s">
        <v>76</v>
      </c>
      <c r="T14" s="1" t="n">
        <f aca="false">J14=[1]params_testeithink!J14</f>
        <v>1</v>
      </c>
    </row>
    <row r="15" customFormat="false" ht="15" hidden="false" customHeight="false" outlineLevel="0" collapsed="false">
      <c r="A15" s="1" t="s">
        <v>77</v>
      </c>
      <c r="B15" s="1" t="s">
        <v>78</v>
      </c>
      <c r="C15" s="2" t="n">
        <f aca="false">IF(I15="Incerto",MAX(G15,J15-(ABS(F15*J15))),J15)</f>
        <v>0.0625</v>
      </c>
      <c r="D15" s="2" t="n">
        <f aca="false">IF(I15="Incerto",MIN(H15,J15+(ABS(F15*J15))),J15)</f>
        <v>0.25</v>
      </c>
      <c r="E15" s="1" t="s">
        <v>33</v>
      </c>
      <c r="F15" s="2" t="n">
        <v>3</v>
      </c>
      <c r="G15" s="1" t="n">
        <f aca="false">L15</f>
        <v>0.0625</v>
      </c>
      <c r="H15" s="1" t="n">
        <f aca="false">M15</f>
        <v>0.25</v>
      </c>
      <c r="I15" s="5" t="s">
        <v>42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24</v>
      </c>
      <c r="Q15" s="1" t="s">
        <v>25</v>
      </c>
      <c r="R15" s="1" t="s">
        <v>70</v>
      </c>
      <c r="T15" s="1" t="n">
        <f aca="false">J15=[1]params_testeithink!J15</f>
        <v>1</v>
      </c>
    </row>
    <row r="16" customFormat="false" ht="15" hidden="false" customHeight="false" outlineLevel="0" collapsed="false">
      <c r="A16" s="1" t="s">
        <v>79</v>
      </c>
      <c r="B16" s="1" t="s">
        <v>80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33</v>
      </c>
      <c r="F16" s="2" t="n">
        <v>0.5</v>
      </c>
      <c r="G16" s="1" t="n">
        <v>1</v>
      </c>
      <c r="H16" s="1" t="n">
        <v>1</v>
      </c>
      <c r="I16" s="1" t="s">
        <v>23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24</v>
      </c>
      <c r="Q16" s="1" t="s">
        <v>25</v>
      </c>
      <c r="R16" s="1" t="s">
        <v>76</v>
      </c>
      <c r="T16" s="1" t="n">
        <f aca="false">J16=[1]params_testeithink!J16</f>
        <v>1</v>
      </c>
    </row>
    <row r="17" customFormat="false" ht="15" hidden="false" customHeight="false" outlineLevel="0" collapsed="false">
      <c r="A17" s="1" t="s">
        <v>81</v>
      </c>
      <c r="B17" s="1" t="s">
        <v>82</v>
      </c>
      <c r="C17" s="2" t="n">
        <f aca="false">IF(I17="Incerto",MAX(G17,J17-(ABS(F17*J17))),J17)</f>
        <v>0.5</v>
      </c>
      <c r="D17" s="2" t="n">
        <f aca="false">IF(I17="Incerto",MIN(H17,J17+(ABS(F17*J17))),J17)</f>
        <v>1</v>
      </c>
      <c r="E17" s="1" t="s">
        <v>33</v>
      </c>
      <c r="F17" s="2" t="n">
        <v>0.5</v>
      </c>
      <c r="G17" s="1" t="n">
        <v>0.25</v>
      </c>
      <c r="H17" s="1" t="n">
        <v>1</v>
      </c>
      <c r="I17" s="5" t="s">
        <v>42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24</v>
      </c>
      <c r="Q17" s="1" t="s">
        <v>25</v>
      </c>
      <c r="R17" s="1" t="s">
        <v>70</v>
      </c>
      <c r="T17" s="1" t="n">
        <f aca="false">J17=[1]params_testeithink!J17</f>
        <v>1</v>
      </c>
    </row>
    <row r="18" customFormat="false" ht="15" hidden="false" customHeight="false" outlineLevel="0" collapsed="false">
      <c r="A18" s="1" t="s">
        <v>83</v>
      </c>
      <c r="B18" s="1" t="s">
        <v>84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33</v>
      </c>
      <c r="F18" s="2" t="n">
        <v>0.5</v>
      </c>
      <c r="G18" s="1" t="n">
        <v>0.25</v>
      </c>
      <c r="H18" s="1" t="n">
        <v>1</v>
      </c>
      <c r="I18" s="1" t="s">
        <v>23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24</v>
      </c>
      <c r="Q18" s="1" t="s">
        <v>25</v>
      </c>
      <c r="R18" s="1" t="s">
        <v>76</v>
      </c>
      <c r="T18" s="1" t="n">
        <f aca="false">J18=[1]params_testeithink!J18</f>
        <v>1</v>
      </c>
    </row>
    <row r="19" customFormat="false" ht="15" hidden="false" customHeight="false" outlineLevel="0" collapsed="false">
      <c r="A19" s="1" t="s">
        <v>85</v>
      </c>
      <c r="B19" s="1" t="s">
        <v>86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33</v>
      </c>
      <c r="F19" s="2" t="n">
        <v>0.5</v>
      </c>
      <c r="G19" s="1" t="n">
        <v>0.25</v>
      </c>
      <c r="H19" s="1" t="n">
        <v>1</v>
      </c>
      <c r="I19" s="1" t="s">
        <v>23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24</v>
      </c>
      <c r="Q19" s="1" t="s">
        <v>25</v>
      </c>
      <c r="R19" s="1" t="s">
        <v>76</v>
      </c>
      <c r="T19" s="1" t="n">
        <f aca="false">J19=[1]params_testeithink!J19</f>
        <v>1</v>
      </c>
    </row>
    <row r="20" customFormat="false" ht="15" hidden="false" customHeight="false" outlineLevel="0" collapsed="false">
      <c r="A20" s="1" t="s">
        <v>87</v>
      </c>
      <c r="B20" s="1" t="s">
        <v>88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29</v>
      </c>
      <c r="F20" s="2" t="n">
        <v>0.5</v>
      </c>
      <c r="G20" s="1" t="n">
        <v>-20</v>
      </c>
      <c r="H20" s="1" t="n">
        <v>20</v>
      </c>
      <c r="I20" s="5" t="s">
        <v>42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24</v>
      </c>
      <c r="Q20" s="1" t="s">
        <v>25</v>
      </c>
      <c r="R20" s="0" t="s">
        <v>89</v>
      </c>
      <c r="T20" s="1" t="n">
        <f aca="false">J20=[1]params_testeithink!J20</f>
        <v>1</v>
      </c>
    </row>
    <row r="21" customFormat="false" ht="15" hidden="false" customHeight="false" outlineLevel="0" collapsed="false">
      <c r="A21" s="1" t="s">
        <v>90</v>
      </c>
      <c r="B21" s="1" t="s">
        <v>91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29</v>
      </c>
      <c r="F21" s="2" t="n">
        <v>0.5</v>
      </c>
      <c r="G21" s="1" t="n">
        <v>-12</v>
      </c>
      <c r="H21" s="1" t="n">
        <v>-4</v>
      </c>
      <c r="I21" s="5" t="s">
        <v>42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24</v>
      </c>
      <c r="Q21" s="1" t="s">
        <v>25</v>
      </c>
      <c r="R21" s="1" t="s">
        <v>70</v>
      </c>
      <c r="T21" s="1" t="n">
        <f aca="false">J21=[1]params_testeithink!J21</f>
        <v>1</v>
      </c>
    </row>
    <row r="22" customFormat="false" ht="15" hidden="false" customHeight="false" outlineLevel="0" collapsed="false">
      <c r="A22" s="1" t="s">
        <v>92</v>
      </c>
      <c r="B22" s="1" t="s">
        <v>93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48</v>
      </c>
      <c r="F22" s="2" t="n">
        <v>0.5</v>
      </c>
      <c r="G22" s="1" t="n">
        <v>0.7</v>
      </c>
      <c r="H22" s="1" t="n">
        <v>1</v>
      </c>
      <c r="I22" s="5" t="s">
        <v>42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43</v>
      </c>
      <c r="Q22" s="1" t="s">
        <v>44</v>
      </c>
      <c r="R22" s="0" t="s">
        <v>94</v>
      </c>
      <c r="T22" s="1" t="n">
        <f aca="false">J22=[1]params_testeithink!J22</f>
        <v>1</v>
      </c>
    </row>
    <row r="23" customFormat="false" ht="15" hidden="false" customHeight="false" outlineLevel="0" collapsed="false">
      <c r="A23" s="1" t="s">
        <v>95</v>
      </c>
      <c r="B23" s="1" t="s">
        <v>96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97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23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43</v>
      </c>
      <c r="Q23" s="1" t="s">
        <v>44</v>
      </c>
      <c r="R23" s="0" t="s">
        <v>98</v>
      </c>
      <c r="T23" s="1" t="n">
        <f aca="false">J23=[1]params_testeithink!J23</f>
        <v>0</v>
      </c>
    </row>
    <row r="24" customFormat="false" ht="15" hidden="false" customHeight="false" outlineLevel="0" collapsed="false">
      <c r="A24" s="1" t="s">
        <v>99</v>
      </c>
      <c r="B24" s="1" t="s">
        <v>100</v>
      </c>
      <c r="C24" s="2" t="n">
        <f aca="false">IF(I24="Incerto",MAX(G24,J24-(ABS(F24*J24))),J24)</f>
        <v>0.333</v>
      </c>
      <c r="D24" s="2" t="n">
        <f aca="false">IF(I24="Incerto",MIN(H24,J24+(ABS(F24*J24))),J24)</f>
        <v>3</v>
      </c>
      <c r="E24" s="1" t="s">
        <v>29</v>
      </c>
      <c r="F24" s="2" t="n">
        <v>3</v>
      </c>
      <c r="G24" s="1" t="n">
        <v>0.333</v>
      </c>
      <c r="H24" s="1" t="n">
        <v>3</v>
      </c>
      <c r="I24" s="5" t="s">
        <v>42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24</v>
      </c>
      <c r="Q24" s="1" t="s">
        <v>25</v>
      </c>
      <c r="R24" s="1" t="s">
        <v>70</v>
      </c>
      <c r="T24" s="1" t="n">
        <f aca="false">J24=[1]params_testeithink!J24</f>
        <v>1</v>
      </c>
    </row>
    <row r="25" customFormat="false" ht="15" hidden="false" customHeight="false" outlineLevel="0" collapsed="false">
      <c r="A25" s="1" t="s">
        <v>101</v>
      </c>
      <c r="B25" s="1" t="s">
        <v>102</v>
      </c>
      <c r="C25" s="2" t="n">
        <f aca="false">IF(I25="Incerto",MAX(G25,J25-(ABS(F25*J25))),J25)</f>
        <v>0.2</v>
      </c>
      <c r="D25" s="2" t="n">
        <f aca="false">IF(I25="Incerto",MIN(H25,J25+(ABS(F25*J25))),J25)</f>
        <v>0.2</v>
      </c>
      <c r="E25" s="1" t="s">
        <v>48</v>
      </c>
      <c r="F25" s="2" t="n">
        <v>0.5</v>
      </c>
      <c r="G25" s="1" t="n">
        <v>0.01</v>
      </c>
      <c r="H25" s="1" t="n">
        <v>0.2</v>
      </c>
      <c r="I25" s="5" t="s">
        <v>23</v>
      </c>
      <c r="J25" s="1" t="n">
        <v>0.2</v>
      </c>
      <c r="K25" s="1" t="n">
        <v>0.2</v>
      </c>
      <c r="L25" s="0"/>
      <c r="M25" s="0"/>
      <c r="N25" s="1" t="n">
        <f aca="false">C25=D25</f>
        <v>1</v>
      </c>
      <c r="O25" s="1" t="n">
        <f aca="false">D25&gt;C25</f>
        <v>0</v>
      </c>
      <c r="P25" s="1" t="s">
        <v>24</v>
      </c>
      <c r="Q25" s="1" t="s">
        <v>25</v>
      </c>
      <c r="R25" s="1" t="s">
        <v>76</v>
      </c>
      <c r="T25" s="1" t="n">
        <f aca="false">J25=[1]params_testeithink!J25</f>
        <v>1</v>
      </c>
    </row>
    <row r="26" customFormat="false" ht="15" hidden="false" customHeight="false" outlineLevel="0" collapsed="false">
      <c r="A26" s="1" t="s">
        <v>103</v>
      </c>
      <c r="B26" s="1" t="s">
        <v>104</v>
      </c>
      <c r="C26" s="2" t="n">
        <f aca="false">IF(I26="Incerto",MAX(G26,J26-(ABS(F26*J26))),J26)</f>
        <v>0.6</v>
      </c>
      <c r="D26" s="2" t="n">
        <f aca="false">IF(I26="Incerto",MIN(H26,J26+(ABS(F26*J26))),J26)</f>
        <v>1</v>
      </c>
      <c r="E26" s="1" t="s">
        <v>48</v>
      </c>
      <c r="F26" s="2" t="n">
        <v>0.5</v>
      </c>
      <c r="G26" s="1" t="n">
        <v>0.6</v>
      </c>
      <c r="H26" s="1" t="n">
        <v>1</v>
      </c>
      <c r="I26" s="5" t="s">
        <v>42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24</v>
      </c>
      <c r="Q26" s="1" t="s">
        <v>25</v>
      </c>
      <c r="R26" s="1" t="s">
        <v>70</v>
      </c>
      <c r="T26" s="1" t="n">
        <f aca="false">J26=[1]params_testeithink!J26</f>
        <v>1</v>
      </c>
    </row>
    <row r="27" customFormat="false" ht="15" hidden="false" customHeight="false" outlineLevel="0" collapsed="false">
      <c r="A27" s="14" t="s">
        <v>105</v>
      </c>
      <c r="B27" s="1" t="s">
        <v>106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107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23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43</v>
      </c>
      <c r="Q27" s="1" t="s">
        <v>44</v>
      </c>
      <c r="R27" s="0" t="s">
        <v>108</v>
      </c>
      <c r="T27" s="1" t="n">
        <f aca="false">J27=[1]params_testeithink!J27</f>
        <v>1</v>
      </c>
    </row>
    <row r="28" customFormat="false" ht="15" hidden="false" customHeight="false" outlineLevel="0" collapsed="false">
      <c r="A28" s="1" t="s">
        <v>109</v>
      </c>
      <c r="B28" s="1" t="s">
        <v>59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23</v>
      </c>
      <c r="J28" s="1" t="n">
        <v>1</v>
      </c>
      <c r="K28" s="1" t="n">
        <v>1</v>
      </c>
      <c r="L28" s="0"/>
      <c r="M28" s="0"/>
      <c r="N28" s="1" t="n">
        <f aca="false">C28=D28</f>
        <v>1</v>
      </c>
      <c r="O28" s="1" t="n">
        <f aca="false">D28&gt;C28</f>
        <v>0</v>
      </c>
      <c r="P28" s="1" t="s">
        <v>24</v>
      </c>
      <c r="Q28" s="1" t="s">
        <v>25</v>
      </c>
      <c r="R28" s="1" t="s">
        <v>70</v>
      </c>
      <c r="T28" s="1" t="n">
        <f aca="false">J28=[1]params_testeithink!J28</f>
        <v>1</v>
      </c>
    </row>
    <row r="29" customFormat="false" ht="15" hidden="false" customHeight="false" outlineLevel="0" collapsed="false">
      <c r="A29" s="1" t="s">
        <v>110</v>
      </c>
      <c r="B29" s="1" t="s">
        <v>111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33</v>
      </c>
      <c r="F29" s="2" t="n">
        <v>0.5</v>
      </c>
      <c r="G29" s="1" t="n">
        <v>0.25</v>
      </c>
      <c r="H29" s="1" t="n">
        <v>0.25</v>
      </c>
      <c r="I29" s="1" t="s">
        <v>23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24</v>
      </c>
      <c r="Q29" s="1" t="s">
        <v>25</v>
      </c>
      <c r="R29" s="1" t="s">
        <v>76</v>
      </c>
      <c r="T29" s="1" t="n">
        <f aca="false">J29=[1]params_testeithink!J29</f>
        <v>1</v>
      </c>
    </row>
    <row r="30" customFormat="false" ht="15" hidden="false" customHeight="false" outlineLevel="0" collapsed="false">
      <c r="A30" s="1" t="s">
        <v>112</v>
      </c>
      <c r="B30" s="1" t="s">
        <v>113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33</v>
      </c>
      <c r="F30" s="2" t="n">
        <v>0.5</v>
      </c>
      <c r="G30" s="1" t="n">
        <v>0.25</v>
      </c>
      <c r="H30" s="1" t="n">
        <v>0.25</v>
      </c>
      <c r="I30" s="1" t="s">
        <v>23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24</v>
      </c>
      <c r="Q30" s="1" t="s">
        <v>25</v>
      </c>
      <c r="R30" s="1" t="s">
        <v>76</v>
      </c>
      <c r="T30" s="1" t="n">
        <f aca="false">J30=[1]params_testeithink!J30</f>
        <v>1</v>
      </c>
    </row>
    <row r="31" customFormat="false" ht="15" hidden="false" customHeight="false" outlineLevel="0" collapsed="false">
      <c r="A31" s="1" t="s">
        <v>114</v>
      </c>
      <c r="B31" s="1" t="s">
        <v>115</v>
      </c>
      <c r="C31" s="2" t="n">
        <f aca="false">IF(I31="Incerto",MAX(G31,J31-(ABS(F31*J31))),J31)</f>
        <v>0.5</v>
      </c>
      <c r="D31" s="2" t="n">
        <f aca="false">IF(I31="Incerto",MIN(H31,J31+(ABS(F31*J31))),J31)</f>
        <v>1</v>
      </c>
      <c r="E31" s="1" t="s">
        <v>29</v>
      </c>
      <c r="F31" s="2" t="n">
        <v>4</v>
      </c>
      <c r="G31" s="1" t="n">
        <v>0.5</v>
      </c>
      <c r="H31" s="1" t="n">
        <v>1</v>
      </c>
      <c r="I31" s="5" t="s">
        <v>42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24</v>
      </c>
      <c r="Q31" s="1" t="s">
        <v>25</v>
      </c>
      <c r="R31" s="1" t="s">
        <v>70</v>
      </c>
      <c r="T31" s="1" t="n">
        <f aca="false">J31=[1]params_testeithink!J31</f>
        <v>1</v>
      </c>
    </row>
    <row r="32" customFormat="false" ht="15" hidden="false" customHeight="false" outlineLevel="0" collapsed="false">
      <c r="A32" s="1" t="s">
        <v>116</v>
      </c>
      <c r="B32" s="1" t="s">
        <v>117</v>
      </c>
      <c r="C32" s="2" t="n">
        <f aca="false">IF(I32="Incerto",MAX(G32,J32-(ABS(F32*J32))),J32)</f>
        <v>0</v>
      </c>
      <c r="D32" s="2" t="n">
        <f aca="false">IF(I32="Incerto",MIN(H32,J32+(ABS(F32*J32))),J32)</f>
        <v>0.25</v>
      </c>
      <c r="E32" s="1" t="s">
        <v>29</v>
      </c>
      <c r="F32" s="2" t="n">
        <v>4</v>
      </c>
      <c r="G32" s="1" t="n">
        <v>0</v>
      </c>
      <c r="H32" s="1" t="n">
        <v>0.25</v>
      </c>
      <c r="I32" s="5" t="s">
        <v>42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24</v>
      </c>
      <c r="Q32" s="1" t="s">
        <v>25</v>
      </c>
      <c r="R32" s="1" t="s">
        <v>70</v>
      </c>
      <c r="T32" s="1" t="n">
        <f aca="false">J32=[1]params_testeithink!J32</f>
        <v>1</v>
      </c>
    </row>
    <row r="33" customFormat="false" ht="15" hidden="false" customHeight="false" outlineLevel="0" collapsed="false">
      <c r="A33" s="1" t="s">
        <v>118</v>
      </c>
      <c r="B33" s="1" t="s">
        <v>119</v>
      </c>
      <c r="C33" s="2" t="n">
        <f aca="false">IF(I33="Incerto",MAX(G33,J33-(ABS(F33*J33))),J33)</f>
        <v>-0.5</v>
      </c>
      <c r="D33" s="2" t="n">
        <f aca="false">IF(I33="Incerto",MIN(H33,J33+(ABS(F33*J33))),J33)</f>
        <v>0</v>
      </c>
      <c r="E33" s="1" t="s">
        <v>29</v>
      </c>
      <c r="F33" s="2" t="n">
        <v>4</v>
      </c>
      <c r="G33" s="1" t="n">
        <v>-0.5</v>
      </c>
      <c r="H33" s="1" t="n">
        <v>0</v>
      </c>
      <c r="I33" s="5" t="s">
        <v>42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24</v>
      </c>
      <c r="Q33" s="1" t="s">
        <v>25</v>
      </c>
      <c r="R33" s="1" t="s">
        <v>70</v>
      </c>
      <c r="T33" s="1" t="n">
        <f aca="false">J33=[1]params_testeithink!J33</f>
        <v>1</v>
      </c>
    </row>
    <row r="34" customFormat="false" ht="15" hidden="false" customHeight="false" outlineLevel="0" collapsed="false">
      <c r="A34" s="1" t="s">
        <v>120</v>
      </c>
      <c r="B34" s="1" t="s">
        <v>121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29</v>
      </c>
      <c r="F34" s="2" t="n">
        <v>0.5</v>
      </c>
      <c r="G34" s="1" t="n">
        <v>0</v>
      </c>
      <c r="H34" s="1" t="n">
        <v>0</v>
      </c>
      <c r="I34" s="1" t="s">
        <v>23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24</v>
      </c>
      <c r="Q34" s="1" t="s">
        <v>25</v>
      </c>
      <c r="R34" s="1" t="s">
        <v>76</v>
      </c>
      <c r="T34" s="1" t="n">
        <f aca="false">J34=[1]params_testeithink!J34</f>
        <v>1</v>
      </c>
    </row>
    <row r="35" customFormat="false" ht="15" hidden="false" customHeight="false" outlineLevel="0" collapsed="false">
      <c r="A35" s="1" t="s">
        <v>122</v>
      </c>
      <c r="B35" s="1" t="s">
        <v>123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29</v>
      </c>
      <c r="F35" s="2" t="n">
        <v>0.5</v>
      </c>
      <c r="G35" s="1" t="n">
        <v>1</v>
      </c>
      <c r="H35" s="1" t="n">
        <v>1</v>
      </c>
      <c r="I35" s="1" t="s">
        <v>23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43</v>
      </c>
      <c r="Q35" s="1" t="s">
        <v>44</v>
      </c>
      <c r="R35" s="0" t="s">
        <v>124</v>
      </c>
      <c r="T35" s="1" t="n">
        <f aca="false">J35=[1]params_testeithink!J35</f>
        <v>1</v>
      </c>
    </row>
    <row r="36" customFormat="false" ht="15" hidden="false" customHeight="false" outlineLevel="0" collapsed="false">
      <c r="A36" s="1" t="s">
        <v>125</v>
      </c>
      <c r="B36" s="1" t="s">
        <v>126</v>
      </c>
      <c r="C36" s="2" t="n">
        <f aca="false">IF(I36="Incerto",MAX(G36,J36-(ABS(F36*J36))),J36)</f>
        <v>1</v>
      </c>
      <c r="D36" s="2" t="n">
        <f aca="false">IF(I36="Incerto",MIN(H36,J36+(ABS(F36*J36))),J36)</f>
        <v>4</v>
      </c>
      <c r="E36" s="1" t="s">
        <v>33</v>
      </c>
      <c r="F36" s="2" t="n">
        <v>1</v>
      </c>
      <c r="G36" s="1" t="n">
        <v>1</v>
      </c>
      <c r="H36" s="1" t="n">
        <v>10</v>
      </c>
      <c r="I36" s="5" t="s">
        <v>42</v>
      </c>
      <c r="J36" s="1" t="n">
        <v>2</v>
      </c>
      <c r="K36" s="1" t="n">
        <v>3</v>
      </c>
      <c r="L36" s="0"/>
      <c r="M36" s="0"/>
      <c r="N36" s="0"/>
      <c r="O36" s="1" t="n">
        <f aca="false">D36&gt;C36</f>
        <v>1</v>
      </c>
      <c r="P36" s="1" t="s">
        <v>43</v>
      </c>
      <c r="Q36" s="1" t="s">
        <v>44</v>
      </c>
      <c r="R36" s="0" t="s">
        <v>127</v>
      </c>
      <c r="T36" s="1" t="n">
        <f aca="false">J36=[1]params_testeithink!J36</f>
        <v>0</v>
      </c>
    </row>
    <row r="37" customFormat="false" ht="15" hidden="false" customHeight="false" outlineLevel="0" collapsed="false">
      <c r="A37" s="1" t="s">
        <v>128</v>
      </c>
      <c r="B37" s="1" t="s">
        <v>129</v>
      </c>
      <c r="C37" s="2" t="n">
        <f aca="false">IF(I37="Incerto",MAX(G37,J37-(ABS(F37*J37))),J37)</f>
        <v>1000000</v>
      </c>
      <c r="D37" s="2" t="n">
        <f aca="false">IF(I37="Incerto",MIN(H37,J37+(ABS(F37*J37))),J37)</f>
        <v>3000000</v>
      </c>
      <c r="E37" s="1" t="s">
        <v>130</v>
      </c>
      <c r="F37" s="2" t="n">
        <v>0.5</v>
      </c>
      <c r="G37" s="1" t="n">
        <f aca="false">J37/4</f>
        <v>500000</v>
      </c>
      <c r="H37" s="1" t="n">
        <f aca="false">J37*4</f>
        <v>8000000</v>
      </c>
      <c r="I37" s="5" t="s">
        <v>42</v>
      </c>
      <c r="J37" s="1" t="n">
        <f aca="false">2*10^6</f>
        <v>2000000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54</v>
      </c>
      <c r="Q37" s="1" t="s">
        <v>131</v>
      </c>
      <c r="R37" s="0" t="s">
        <v>132</v>
      </c>
      <c r="T37" s="1" t="n">
        <f aca="false">J37=[1]params_testeithink!J37</f>
        <v>0</v>
      </c>
    </row>
    <row r="38" customFormat="false" ht="15" hidden="false" customHeight="false" outlineLevel="0" collapsed="false">
      <c r="A38" s="1" t="s">
        <v>133</v>
      </c>
      <c r="B38" s="1" t="s">
        <v>134</v>
      </c>
      <c r="C38" s="2" t="n">
        <f aca="false">IF(I38="Incerto",MAX(G38,J38-(ABS(F38*J38))),J38)</f>
        <v>1.5</v>
      </c>
      <c r="D38" s="2" t="n">
        <f aca="false">IF(I38="Incerto",MIN(H38,J38+(ABS(F38*J38))),J38)</f>
        <v>3</v>
      </c>
      <c r="E38" s="1" t="s">
        <v>33</v>
      </c>
      <c r="F38" s="2" t="n">
        <v>0.5</v>
      </c>
      <c r="G38" s="1" t="n">
        <v>1.5</v>
      </c>
      <c r="H38" s="1" t="n">
        <f aca="false">J38*4</f>
        <v>8</v>
      </c>
      <c r="I38" s="5" t="s">
        <v>42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54</v>
      </c>
      <c r="Q38" s="1" t="s">
        <v>135</v>
      </c>
      <c r="R38" s="0" t="s">
        <v>136</v>
      </c>
      <c r="T38" s="1" t="n">
        <f aca="false">J38=[1]params_testeithink!J38</f>
        <v>1</v>
      </c>
    </row>
    <row r="39" customFormat="false" ht="15" hidden="false" customHeight="false" outlineLevel="0" collapsed="false">
      <c r="A39" s="1" t="s">
        <v>137</v>
      </c>
      <c r="B39" s="1" t="s">
        <v>138</v>
      </c>
      <c r="C39" s="2" t="n">
        <f aca="false">IF(I39="Incerto",MAX(G39,J39-(ABS(F39*J39))),J39)</f>
        <v>0.3</v>
      </c>
      <c r="D39" s="2" t="n">
        <f aca="false">IF(I39="Incerto",MIN(H39,J39+(ABS(F39*J39))),J39)</f>
        <v>0.6</v>
      </c>
      <c r="E39" s="1" t="s">
        <v>139</v>
      </c>
      <c r="F39" s="2" t="n">
        <v>0.5</v>
      </c>
      <c r="G39" s="1" t="n">
        <v>0.3</v>
      </c>
      <c r="H39" s="1" t="n">
        <v>1</v>
      </c>
      <c r="I39" s="5" t="s">
        <v>42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54</v>
      </c>
      <c r="Q39" s="1" t="s">
        <v>135</v>
      </c>
      <c r="R39" s="0" t="s">
        <v>140</v>
      </c>
      <c r="T39" s="1" t="n">
        <f aca="false">J39=[1]params_testeithink!J39</f>
        <v>1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33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23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54</v>
      </c>
      <c r="Q40" s="1" t="s">
        <v>135</v>
      </c>
      <c r="R40" s="0" t="s">
        <v>143</v>
      </c>
      <c r="T40" s="1" t="n">
        <f aca="false">J40=[1]params_testeithink!J40</f>
        <v>1</v>
      </c>
    </row>
    <row r="41" customFormat="false" ht="15" hidden="false" customHeight="false" outlineLevel="0" collapsed="false">
      <c r="A41" s="1" t="s">
        <v>144</v>
      </c>
      <c r="B41" s="1" t="s">
        <v>145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33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42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43</v>
      </c>
      <c r="Q41" s="1" t="s">
        <v>44</v>
      </c>
      <c r="R41" s="0" t="s">
        <v>146</v>
      </c>
      <c r="T41" s="1" t="n">
        <f aca="false">J41=[1]params_testeithink!J41</f>
        <v>1</v>
      </c>
    </row>
    <row r="42" customFormat="false" ht="15" hidden="false" customHeight="false" outlineLevel="0" collapsed="false">
      <c r="A42" s="1" t="s">
        <v>147</v>
      </c>
      <c r="B42" s="1" t="s">
        <v>148</v>
      </c>
      <c r="C42" s="2" t="n">
        <f aca="false">IF(I42="Incerto",MAX(G42,J42-(ABS(F42*J42))),J42)</f>
        <v>0.0123971450201495</v>
      </c>
      <c r="D42" s="2" t="n">
        <f aca="false">IF(I42="Incerto",MIN(H42,J42+(ABS(F42*J42))),J42)</f>
        <v>0.0371914350604485</v>
      </c>
      <c r="E42" s="1" t="s">
        <v>149</v>
      </c>
      <c r="F42" s="2" t="n">
        <v>0.5</v>
      </c>
      <c r="G42" s="1" t="n">
        <f aca="false">J42/4</f>
        <v>0.00619857251007475</v>
      </c>
      <c r="H42" s="1" t="n">
        <f aca="false">J42*4</f>
        <v>0.099177160161196</v>
      </c>
      <c r="I42" s="5" t="s">
        <v>42</v>
      </c>
      <c r="J42" s="1" t="n">
        <f aca="false">CalculoEstoquesIniciaisPatentes!E18</f>
        <v>0.024794290040299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43</v>
      </c>
      <c r="Q42" s="1" t="s">
        <v>44</v>
      </c>
      <c r="R42" s="0" t="s">
        <v>127</v>
      </c>
      <c r="T42" s="1" t="n">
        <f aca="false">J42=[1]params_testeithink!J42</f>
        <v>0</v>
      </c>
    </row>
    <row r="43" customFormat="false" ht="15" hidden="false" customHeight="false" outlineLevel="0" collapsed="false">
      <c r="A43" s="1" t="s">
        <v>150</v>
      </c>
      <c r="B43" s="1" t="s">
        <v>151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23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54</v>
      </c>
      <c r="Q43" s="1" t="s">
        <v>152</v>
      </c>
      <c r="R43" s="0" t="s">
        <v>153</v>
      </c>
      <c r="T43" s="1" t="n">
        <f aca="false">J43=[1]params_testeithink!J43</f>
        <v>1</v>
      </c>
    </row>
    <row r="44" customFormat="false" ht="15" hidden="false" customHeight="false" outlineLevel="0" collapsed="false">
      <c r="A44" s="1" t="s">
        <v>154</v>
      </c>
      <c r="B44" s="1" t="s">
        <v>155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23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54</v>
      </c>
      <c r="Q44" s="1" t="s">
        <v>152</v>
      </c>
      <c r="R44" s="1" t="s">
        <v>153</v>
      </c>
      <c r="T44" s="1" t="n">
        <f aca="false">J44=[1]params_testeithink!J44</f>
        <v>1</v>
      </c>
    </row>
    <row r="45" customFormat="false" ht="15" hidden="false" customHeight="false" outlineLevel="0" collapsed="false">
      <c r="A45" s="1" t="s">
        <v>156</v>
      </c>
      <c r="B45" s="0"/>
      <c r="C45" s="2" t="n">
        <f aca="false">IF(I45="Incerto",MAX(G45,J45-(ABS(F45*J45))),J45)</f>
        <v>-12</v>
      </c>
      <c r="D45" s="2" t="n">
        <f aca="false">IF(I45="Incerto",MIN(H45,J45+(ABS(F45*J45))),J45)</f>
        <v>-4</v>
      </c>
      <c r="E45" s="0"/>
      <c r="F45" s="2" t="n">
        <v>0.5</v>
      </c>
      <c r="G45" s="1" t="n">
        <v>-12</v>
      </c>
      <c r="H45" s="1" t="n">
        <v>-4</v>
      </c>
      <c r="I45" s="5" t="s">
        <v>42</v>
      </c>
      <c r="J45" s="1" t="n">
        <v>-8</v>
      </c>
      <c r="K45" s="1" t="n">
        <v>-8</v>
      </c>
      <c r="L45" s="0"/>
      <c r="M45" s="0"/>
      <c r="N45" s="0"/>
      <c r="O45" s="1" t="n">
        <f aca="false">D45&gt;C45</f>
        <v>1</v>
      </c>
      <c r="P45" s="1" t="s">
        <v>43</v>
      </c>
      <c r="Q45" s="1" t="s">
        <v>44</v>
      </c>
      <c r="R45" s="0" t="s">
        <v>157</v>
      </c>
      <c r="T45" s="1" t="n">
        <f aca="false">J45=[1]params_testeithink!J45</f>
        <v>0</v>
      </c>
    </row>
    <row r="46" customFormat="false" ht="15" hidden="false" customHeight="false" outlineLevel="0" collapsed="false">
      <c r="A46" s="1" t="s">
        <v>158</v>
      </c>
      <c r="B46" s="0"/>
      <c r="C46" s="2" t="n">
        <f aca="false">IF(I46="Incerto",MAX(G46,J46-(ABS(F46*J46))),J46)</f>
        <v>6</v>
      </c>
      <c r="D46" s="2" t="n">
        <f aca="false">IF(I46="Incerto",MIN(H46,J46+(ABS(F46*J46))),J46)</f>
        <v>6</v>
      </c>
      <c r="E46" s="0"/>
      <c r="F46" s="2" t="n">
        <v>0.5</v>
      </c>
      <c r="G46" s="1" t="n">
        <f aca="false">J46/4</f>
        <v>1.5</v>
      </c>
      <c r="H46" s="1" t="n">
        <f aca="false">J46*4</f>
        <v>24</v>
      </c>
      <c r="I46" s="1" t="s">
        <v>23</v>
      </c>
      <c r="J46" s="1" t="n">
        <v>6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54</v>
      </c>
      <c r="Q46" s="1" t="s">
        <v>152</v>
      </c>
      <c r="R46" s="0" t="s">
        <v>159</v>
      </c>
      <c r="T46" s="1" t="n">
        <f aca="false">J46=[1]params_testeithink!J46</f>
        <v>0</v>
      </c>
    </row>
    <row r="47" customFormat="false" ht="15" hidden="false" customHeight="false" outlineLevel="0" collapsed="false">
      <c r="A47" s="1" t="s">
        <v>160</v>
      </c>
      <c r="B47" s="3"/>
      <c r="C47" s="2" t="n">
        <f aca="false">IF(I47="Incerto",MAX(G47,J47-(ABS(F47*J47))),J47)</f>
        <v>247491000</v>
      </c>
      <c r="D47" s="2" t="n">
        <f aca="false">IF(I47="Incerto",MIN(H47,J47+(ABS(F47*J47))),J47)</f>
        <v>247491000</v>
      </c>
      <c r="E47" s="0"/>
      <c r="F47" s="2" t="n">
        <v>0.5</v>
      </c>
      <c r="G47" s="1" t="n">
        <f aca="false">J47/4</f>
        <v>61872750</v>
      </c>
      <c r="H47" s="1" t="n">
        <f aca="false">J47*4</f>
        <v>989964000</v>
      </c>
      <c r="I47" s="5" t="s">
        <v>23</v>
      </c>
      <c r="J47" s="1" t="n">
        <f aca="false">CalculoEstoquesIniciaisPatentes!B11</f>
        <v>247491000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54</v>
      </c>
      <c r="Q47" s="1" t="s">
        <v>161</v>
      </c>
      <c r="R47" s="0" t="s">
        <v>162</v>
      </c>
      <c r="T47" s="1" t="n">
        <f aca="false">J47=[1]params_testeithink!J47</f>
        <v>0</v>
      </c>
    </row>
    <row r="48" customFormat="false" ht="15" hidden="false" customHeight="false" outlineLevel="0" collapsed="false">
      <c r="A48" s="1" t="s">
        <v>163</v>
      </c>
      <c r="B48" s="0"/>
      <c r="C48" s="2" t="n">
        <f aca="false">IF(I48="Incerto",MAX(G48,J48-(ABS(F48*J48))),J48)</f>
        <v>109.996</v>
      </c>
      <c r="D48" s="2" t="n">
        <f aca="false">IF(I48="Incerto",MIN(H48,J48+(ABS(F48*J48))),J48)</f>
        <v>109.996</v>
      </c>
      <c r="E48" s="0"/>
      <c r="F48" s="2" t="n">
        <v>0.5</v>
      </c>
      <c r="G48" s="1" t="n">
        <f aca="false">J48/4</f>
        <v>27.499</v>
      </c>
      <c r="H48" s="1" t="n">
        <f aca="false">J48*4</f>
        <v>439.984</v>
      </c>
      <c r="I48" s="5" t="s">
        <v>23</v>
      </c>
      <c r="J48" s="1" t="n">
        <f aca="false">CalculoEstoquesIniciaisPatentes!B15</f>
        <v>109.996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54</v>
      </c>
      <c r="Q48" s="1" t="s">
        <v>135</v>
      </c>
      <c r="R48" s="0" t="s">
        <v>164</v>
      </c>
      <c r="T48" s="1" t="n">
        <f aca="false">J48=[1]params_testeithink!J48</f>
        <v>0</v>
      </c>
    </row>
    <row r="49" customFormat="false" ht="15" hidden="false" customHeight="false" outlineLevel="0" collapsed="false">
      <c r="A49" s="1" t="s">
        <v>165</v>
      </c>
      <c r="B49" s="0"/>
      <c r="C49" s="2" t="n">
        <f aca="false">IF(I49="Incerto",MAX(G49,J49-(ABS(F49*J49))),J49)</f>
        <v>371.2365</v>
      </c>
      <c r="D49" s="2" t="n">
        <f aca="false">IF(I49="Incerto",MIN(H49,J49+(ABS(F49*J49))),J49)</f>
        <v>371.2365</v>
      </c>
      <c r="E49" s="0"/>
      <c r="F49" s="2" t="n">
        <v>0.5</v>
      </c>
      <c r="G49" s="1" t="n">
        <f aca="false">J49/4</f>
        <v>92.809125</v>
      </c>
      <c r="H49" s="1" t="n">
        <f aca="false">J49*4</f>
        <v>1484.946</v>
      </c>
      <c r="I49" s="5" t="s">
        <v>23</v>
      </c>
      <c r="J49" s="1" t="n">
        <f aca="false">CalculoEstoquesIniciaisPatentes!B18</f>
        <v>371.2365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54</v>
      </c>
      <c r="Q49" s="1" t="s">
        <v>135</v>
      </c>
      <c r="R49" s="0" t="s">
        <v>166</v>
      </c>
      <c r="T49" s="1" t="n">
        <f aca="false">J49=[1]params_testeithink!J49</f>
        <v>0</v>
      </c>
    </row>
    <row r="50" customFormat="false" ht="15" hidden="false" customHeight="false" outlineLevel="0" collapsed="false">
      <c r="A50" s="1" t="s">
        <v>167</v>
      </c>
      <c r="B50" s="0"/>
      <c r="C50" s="2" t="n">
        <f aca="false">IF(I50="Incerto",MAX(G50,J50-(ABS(F50*J50))),J50)</f>
        <v>123.7455</v>
      </c>
      <c r="D50" s="2" t="n">
        <f aca="false">IF(I50="Incerto",MIN(H50,J50+(ABS(F50*J50))),J50)</f>
        <v>123.7455</v>
      </c>
      <c r="E50" s="0"/>
      <c r="F50" s="2" t="n">
        <v>0.5</v>
      </c>
      <c r="G50" s="1" t="n">
        <f aca="false">J50/4</f>
        <v>30.936375</v>
      </c>
      <c r="H50" s="1" t="n">
        <f aca="false">J50*4</f>
        <v>494.982</v>
      </c>
      <c r="I50" s="5" t="s">
        <v>23</v>
      </c>
      <c r="J50" s="1" t="n">
        <f aca="false">CalculoEstoquesIniciaisPatentes!B21</f>
        <v>123.7455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43</v>
      </c>
      <c r="Q50" s="1" t="s">
        <v>44</v>
      </c>
      <c r="R50" s="0" t="s">
        <v>168</v>
      </c>
      <c r="T50" s="1" t="n">
        <f aca="false">J50=[1]params_testeithink!J50</f>
        <v>0</v>
      </c>
    </row>
    <row r="51" customFormat="false" ht="15" hidden="false" customHeight="false" outlineLevel="0" collapsed="false">
      <c r="A51" s="1" t="s">
        <v>169</v>
      </c>
      <c r="B51" s="0"/>
      <c r="C51" s="2" t="n">
        <f aca="false">IF(I51="Incerto",MAX(G51,J51-(ABS(F51*J51))),J51)</f>
        <v>1209956000</v>
      </c>
      <c r="D51" s="2" t="n">
        <f aca="false">IF(I51="Incerto",MIN(H51,J51+(ABS(F51*J51))),J51)</f>
        <v>1209956000</v>
      </c>
      <c r="E51" s="0"/>
      <c r="F51" s="2" t="n">
        <v>0.5</v>
      </c>
      <c r="G51" s="1" t="n">
        <f aca="false">J51/4</f>
        <v>302489000</v>
      </c>
      <c r="H51" s="1" t="n">
        <f aca="false">J51*4</f>
        <v>4839824000</v>
      </c>
      <c r="I51" s="5" t="s">
        <v>23</v>
      </c>
      <c r="J51" s="1" t="n">
        <f aca="false">CalculoEstoquesIniciaisPatentes!B25</f>
        <v>1209956000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54</v>
      </c>
      <c r="Q51" s="1" t="s">
        <v>161</v>
      </c>
      <c r="R51" s="0" t="s">
        <v>170</v>
      </c>
      <c r="T51" s="1" t="n">
        <f aca="false">J51=[1]params_testeithink!J51</f>
        <v>0</v>
      </c>
    </row>
    <row r="52" customFormat="false" ht="15" hidden="false" customHeight="false" outlineLevel="0" collapsed="false">
      <c r="A52" s="1" t="s">
        <v>171</v>
      </c>
      <c r="B52" s="0"/>
      <c r="C52" s="2" t="n">
        <f aca="false">IF(I52="Incerto",MAX(G52,J52-(ABS(F52*J52))),J52)</f>
        <v>0.1</v>
      </c>
      <c r="D52" s="2" t="n">
        <f aca="false">IF(I52="Incerto",MIN(H52,J52+(ABS(F52*J52))),J52)</f>
        <v>0.8</v>
      </c>
      <c r="E52" s="0"/>
      <c r="F52" s="2" t="n">
        <v>3</v>
      </c>
      <c r="G52" s="1" t="n">
        <v>0.1</v>
      </c>
      <c r="H52" s="1" t="n">
        <v>0.8</v>
      </c>
      <c r="I52" s="1" t="s">
        <v>42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43</v>
      </c>
      <c r="Q52" s="1" t="s">
        <v>44</v>
      </c>
      <c r="R52" s="0" t="s">
        <v>172</v>
      </c>
      <c r="T52" s="1" t="n">
        <f aca="false">J52=[1]params_testeithink!J52</f>
        <v>1</v>
      </c>
    </row>
    <row r="53" customFormat="false" ht="15" hidden="false" customHeight="false" outlineLevel="0" collapsed="false">
      <c r="A53" s="5" t="s">
        <v>173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23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54</v>
      </c>
      <c r="Q53" s="1" t="s">
        <v>44</v>
      </c>
      <c r="R53" s="0" t="s">
        <v>50</v>
      </c>
      <c r="T53" s="1" t="n">
        <f aca="false">J53=[1]params_testeithink!J53</f>
        <v>0</v>
      </c>
    </row>
    <row r="54" customFormat="false" ht="15" hidden="false" customHeight="false" outlineLevel="0" collapsed="false">
      <c r="A54" s="5" t="s">
        <v>174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23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54</v>
      </c>
      <c r="Q54" s="1" t="s">
        <v>175</v>
      </c>
      <c r="R54" s="0" t="s">
        <v>176</v>
      </c>
      <c r="T54" s="1" t="n">
        <f aca="false">J54=[1]params_testeithink!J54</f>
        <v>0</v>
      </c>
    </row>
    <row r="55" customFormat="false" ht="15" hidden="false" customHeight="false" outlineLevel="0" collapsed="false">
      <c r="A55" s="1" t="s">
        <v>177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139</v>
      </c>
      <c r="F55" s="2" t="n">
        <v>0.5</v>
      </c>
      <c r="G55" s="1" t="n">
        <v>0</v>
      </c>
      <c r="H55" s="1" t="n">
        <v>1</v>
      </c>
      <c r="I55" s="1" t="s">
        <v>23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54</v>
      </c>
      <c r="Q55" s="1" t="s">
        <v>178</v>
      </c>
      <c r="R55" s="0" t="s">
        <v>179</v>
      </c>
      <c r="T55" s="1" t="n">
        <f aca="false">J55=[1]params_testeithink!J55</f>
        <v>1</v>
      </c>
    </row>
    <row r="56" customFormat="false" ht="15" hidden="false" customHeight="false" outlineLevel="0" collapsed="false">
      <c r="A56" s="1" t="s">
        <v>180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139</v>
      </c>
      <c r="F56" s="2" t="n">
        <v>0.5</v>
      </c>
      <c r="G56" s="1" t="n">
        <v>0</v>
      </c>
      <c r="H56" s="1" t="n">
        <v>1</v>
      </c>
      <c r="I56" s="1" t="s">
        <v>23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54</v>
      </c>
      <c r="Q56" s="1" t="s">
        <v>178</v>
      </c>
      <c r="R56" s="0" t="s">
        <v>181</v>
      </c>
      <c r="T56" s="1" t="n">
        <f aca="false">J56=[1]params_testeithink!J56</f>
        <v>1</v>
      </c>
    </row>
    <row r="57" customFormat="false" ht="15" hidden="false" customHeight="false" outlineLevel="0" collapsed="false">
      <c r="A57" s="1" t="s">
        <v>182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139</v>
      </c>
      <c r="F57" s="2" t="n">
        <v>0.5</v>
      </c>
      <c r="G57" s="1" t="n">
        <v>0</v>
      </c>
      <c r="H57" s="1" t="n">
        <v>1</v>
      </c>
      <c r="I57" s="1" t="s">
        <v>23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54</v>
      </c>
      <c r="Q57" s="1" t="s">
        <v>178</v>
      </c>
      <c r="R57" s="1" t="s">
        <v>181</v>
      </c>
      <c r="T57" s="1" t="n">
        <f aca="false">J57=[1]params_testeithink!J57</f>
        <v>1</v>
      </c>
    </row>
    <row r="58" customFormat="false" ht="15" hidden="false" customHeight="false" outlineLevel="0" collapsed="false">
      <c r="A58" s="1" t="s">
        <v>183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139</v>
      </c>
      <c r="F58" s="2" t="n">
        <v>0.5</v>
      </c>
      <c r="G58" s="1" t="n">
        <v>0</v>
      </c>
      <c r="H58" s="1" t="n">
        <v>1</v>
      </c>
      <c r="I58" s="1" t="s">
        <v>23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54</v>
      </c>
      <c r="Q58" s="1" t="s">
        <v>178</v>
      </c>
      <c r="R58" s="1" t="s">
        <v>181</v>
      </c>
      <c r="T58" s="1" t="n">
        <f aca="false">J58=[1]params_testeithink!J58</f>
        <v>1</v>
      </c>
    </row>
    <row r="59" customFormat="false" ht="15" hidden="false" customHeight="false" outlineLevel="0" collapsed="false">
      <c r="A59" s="1" t="s">
        <v>184</v>
      </c>
      <c r="B59" s="1" t="s">
        <v>185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139</v>
      </c>
      <c r="F59" s="2" t="n">
        <v>0.5</v>
      </c>
      <c r="G59" s="1" t="n">
        <v>0</v>
      </c>
      <c r="H59" s="1" t="n">
        <v>1</v>
      </c>
      <c r="I59" s="1" t="s">
        <v>23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54</v>
      </c>
      <c r="Q59" s="1" t="s">
        <v>135</v>
      </c>
      <c r="R59" s="0" t="s">
        <v>186</v>
      </c>
      <c r="T59" s="1" t="n">
        <f aca="false">J59=[1]params_testeithink!J59</f>
        <v>1</v>
      </c>
    </row>
    <row r="60" customFormat="false" ht="15" hidden="false" customHeight="false" outlineLevel="0" collapsed="false">
      <c r="A60" s="1" t="s">
        <v>187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139</v>
      </c>
      <c r="F60" s="2" t="n">
        <v>0.5</v>
      </c>
      <c r="G60" s="1" t="n">
        <v>0</v>
      </c>
      <c r="H60" s="1" t="n">
        <v>1</v>
      </c>
      <c r="I60" s="1" t="s">
        <v>23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54</v>
      </c>
      <c r="Q60" s="1" t="s">
        <v>135</v>
      </c>
      <c r="R60" s="1" t="s">
        <v>181</v>
      </c>
      <c r="T60" s="1" t="n">
        <f aca="false">J60=[1]params_testeithink!J60</f>
        <v>1</v>
      </c>
    </row>
    <row r="61" customFormat="false" ht="15" hidden="false" customHeight="false" outlineLevel="0" collapsed="false">
      <c r="A61" s="1" t="s">
        <v>188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139</v>
      </c>
      <c r="F61" s="2" t="n">
        <v>0.5</v>
      </c>
      <c r="G61" s="1" t="n">
        <v>0</v>
      </c>
      <c r="H61" s="1" t="n">
        <v>1</v>
      </c>
      <c r="I61" s="1" t="s">
        <v>23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54</v>
      </c>
      <c r="Q61" s="1" t="s">
        <v>135</v>
      </c>
      <c r="R61" s="1" t="s">
        <v>181</v>
      </c>
      <c r="T61" s="1" t="n">
        <f aca="false">J61=[1]params_testeithink!J61</f>
        <v>1</v>
      </c>
    </row>
    <row r="62" customFormat="false" ht="15" hidden="false" customHeight="false" outlineLevel="0" collapsed="false">
      <c r="A62" s="1" t="s">
        <v>189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139</v>
      </c>
      <c r="F62" s="2" t="n">
        <v>0.5</v>
      </c>
      <c r="G62" s="1" t="n">
        <v>0</v>
      </c>
      <c r="H62" s="1" t="n">
        <v>1</v>
      </c>
      <c r="I62" s="1" t="s">
        <v>23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54</v>
      </c>
      <c r="Q62" s="1" t="s">
        <v>135</v>
      </c>
      <c r="R62" s="1" t="s">
        <v>181</v>
      </c>
      <c r="T62" s="1" t="n">
        <f aca="false">J62=[1]params_testeithink!J62</f>
        <v>1</v>
      </c>
    </row>
    <row r="63" customFormat="false" ht="15" hidden="false" customHeight="false" outlineLevel="0" collapsed="false">
      <c r="A63" s="1" t="s">
        <v>190</v>
      </c>
      <c r="B63" s="1" t="s">
        <v>191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139</v>
      </c>
      <c r="F63" s="2" t="n">
        <v>3</v>
      </c>
      <c r="G63" s="1" t="n">
        <v>0</v>
      </c>
      <c r="H63" s="1" t="n">
        <v>1</v>
      </c>
      <c r="I63" s="1" t="s">
        <v>42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43</v>
      </c>
      <c r="Q63" s="1" t="s">
        <v>44</v>
      </c>
      <c r="R63" s="0" t="s">
        <v>192</v>
      </c>
      <c r="T63" s="1" t="n">
        <f aca="false">J63=[1]params_testeithink!J63</f>
        <v>0</v>
      </c>
    </row>
    <row r="64" customFormat="false" ht="15" hidden="false" customHeight="false" outlineLevel="0" collapsed="false">
      <c r="A64" s="1" t="s">
        <v>193</v>
      </c>
      <c r="B64" s="1" t="s">
        <v>191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139</v>
      </c>
      <c r="F64" s="2" t="n">
        <v>3</v>
      </c>
      <c r="G64" s="1" t="n">
        <v>0</v>
      </c>
      <c r="H64" s="1" t="n">
        <v>1</v>
      </c>
      <c r="I64" s="1" t="s">
        <v>42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43</v>
      </c>
      <c r="Q64" s="1" t="s">
        <v>44</v>
      </c>
      <c r="R64" s="1" t="s">
        <v>192</v>
      </c>
      <c r="T64" s="1" t="n">
        <f aca="false">J64=[1]params_testeithink!J64</f>
        <v>0</v>
      </c>
    </row>
    <row r="65" customFormat="false" ht="15" hidden="false" customHeight="false" outlineLevel="0" collapsed="false">
      <c r="A65" s="1" t="s">
        <v>194</v>
      </c>
      <c r="B65" s="1" t="s">
        <v>191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139</v>
      </c>
      <c r="F65" s="2" t="n">
        <v>3</v>
      </c>
      <c r="G65" s="1" t="n">
        <v>0</v>
      </c>
      <c r="H65" s="1" t="n">
        <v>1</v>
      </c>
      <c r="I65" s="1" t="s">
        <v>42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43</v>
      </c>
      <c r="Q65" s="1" t="s">
        <v>44</v>
      </c>
      <c r="R65" s="1" t="s">
        <v>192</v>
      </c>
      <c r="T65" s="1" t="n">
        <f aca="false">J65=[1]params_testeithink!J65</f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139</v>
      </c>
      <c r="F66" s="2" t="n">
        <v>5</v>
      </c>
      <c r="G66" s="1" t="n">
        <f aca="false">MIN(Levers_FullDesign!$D$2:$D$12)</f>
        <v>0.05</v>
      </c>
      <c r="H66" s="1" t="n">
        <v>0.15</v>
      </c>
      <c r="I66" s="5" t="s">
        <v>42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54</v>
      </c>
      <c r="Q66" s="1" t="s">
        <v>161</v>
      </c>
      <c r="R66" s="1" t="s">
        <v>197</v>
      </c>
      <c r="T66" s="1" t="n">
        <f aca="false">J66=[1]params_testeithink!J66</f>
        <v>1</v>
      </c>
    </row>
    <row r="67" customFormat="false" ht="15" hidden="false" customHeight="false" outlineLevel="0" collapsed="false">
      <c r="A67" s="1" t="s">
        <v>198</v>
      </c>
      <c r="B67" s="1" t="s">
        <v>196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139</v>
      </c>
      <c r="F67" s="2" t="n">
        <v>5</v>
      </c>
      <c r="G67" s="1" t="n">
        <f aca="false">MIN(Levers_FullDesign!$D$2:$D$12)</f>
        <v>0.05</v>
      </c>
      <c r="H67" s="1" t="n">
        <v>0.15</v>
      </c>
      <c r="I67" s="5" t="s">
        <v>42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54</v>
      </c>
      <c r="Q67" s="1" t="s">
        <v>161</v>
      </c>
      <c r="R67" s="0" t="s">
        <v>181</v>
      </c>
      <c r="T67" s="1" t="n">
        <f aca="false">J67=[1]params_testeithink!J67</f>
        <v>1</v>
      </c>
    </row>
    <row r="68" customFormat="false" ht="15" hidden="false" customHeight="false" outlineLevel="0" collapsed="false">
      <c r="A68" s="1" t="s">
        <v>199</v>
      </c>
      <c r="B68" s="1" t="s">
        <v>196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139</v>
      </c>
      <c r="F68" s="2" t="n">
        <v>5</v>
      </c>
      <c r="G68" s="1" t="n">
        <f aca="false">MIN(Levers_FullDesign!$D$2:$D$12)</f>
        <v>0.05</v>
      </c>
      <c r="H68" s="1" t="n">
        <v>0.15</v>
      </c>
      <c r="I68" s="5" t="s">
        <v>42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54</v>
      </c>
      <c r="Q68" s="1" t="s">
        <v>161</v>
      </c>
      <c r="R68" s="1" t="s">
        <v>181</v>
      </c>
      <c r="T68" s="1" t="n">
        <f aca="false">J68=[1]params_testeithink!J68</f>
        <v>1</v>
      </c>
    </row>
    <row r="69" customFormat="false" ht="13.8" hidden="false" customHeight="false" outlineLevel="0" collapsed="false">
      <c r="A69" s="1" t="s">
        <v>200</v>
      </c>
      <c r="B69" s="1" t="s">
        <v>201</v>
      </c>
      <c r="C69" s="12" t="n">
        <f aca="false">IF(I69="Incerto",MAX(G69,J69-(ABS(F69*J69))),J69)</f>
        <v>0.29</v>
      </c>
      <c r="D69" s="12" t="n">
        <f aca="false">IF(I69="Incerto",MIN(H69,J69+(ABS(F69*J69))),J69)</f>
        <v>0.58</v>
      </c>
      <c r="E69" s="1" t="s">
        <v>48</v>
      </c>
      <c r="F69" s="2" t="n">
        <v>1</v>
      </c>
      <c r="G69" s="1" t="n">
        <f aca="false">J56</f>
        <v>0.29</v>
      </c>
      <c r="H69" s="1" t="n">
        <v>1</v>
      </c>
      <c r="I69" s="5" t="s">
        <v>42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54</v>
      </c>
      <c r="Q69" s="1" t="s">
        <v>178</v>
      </c>
      <c r="R69" s="0" t="s">
        <v>202</v>
      </c>
      <c r="T69" s="1" t="n">
        <f aca="false">J69=[1]params_testeithink!J69</f>
        <v>1</v>
      </c>
    </row>
    <row r="70" customFormat="false" ht="13.8" hidden="false" customHeight="false" outlineLevel="0" collapsed="false">
      <c r="A70" s="1" t="s">
        <v>203</v>
      </c>
      <c r="B70" s="1" t="s">
        <v>201</v>
      </c>
      <c r="C70" s="12" t="n">
        <f aca="false">IF(I70="Incerto",MAX(G70,J70-(ABS(F70*J70))),J70)</f>
        <v>0.15</v>
      </c>
      <c r="D70" s="12" t="n">
        <f aca="false">IF(I70="Incerto",MIN(H70,J70+(ABS(F70*J70))),J70)</f>
        <v>0.3</v>
      </c>
      <c r="E70" s="1" t="s">
        <v>48</v>
      </c>
      <c r="F70" s="2" t="n">
        <v>1</v>
      </c>
      <c r="G70" s="1" t="n">
        <f aca="false">J57</f>
        <v>0.15</v>
      </c>
      <c r="H70" s="1" t="n">
        <v>1</v>
      </c>
      <c r="I70" s="5" t="s">
        <v>42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54</v>
      </c>
      <c r="Q70" s="1" t="s">
        <v>178</v>
      </c>
      <c r="R70" s="0" t="s">
        <v>181</v>
      </c>
      <c r="T70" s="1" t="n">
        <f aca="false">J70=[1]params_testeithink!J70</f>
        <v>1</v>
      </c>
    </row>
    <row r="71" customFormat="false" ht="13.8" hidden="false" customHeight="false" outlineLevel="0" collapsed="false">
      <c r="A71" s="1" t="s">
        <v>204</v>
      </c>
      <c r="B71" s="1" t="s">
        <v>201</v>
      </c>
      <c r="C71" s="12" t="n">
        <f aca="false">IF(I71="Incerto",MAX(G71,J71-(ABS(F71*J71))),J71)</f>
        <v>0.28</v>
      </c>
      <c r="D71" s="12" t="n">
        <f aca="false">IF(I71="Incerto",MIN(H71,J71+(ABS(F71*J71))),J71)</f>
        <v>0.56</v>
      </c>
      <c r="E71" s="1" t="s">
        <v>48</v>
      </c>
      <c r="F71" s="2" t="n">
        <v>1</v>
      </c>
      <c r="G71" s="1" t="n">
        <f aca="false">J58</f>
        <v>0.28</v>
      </c>
      <c r="H71" s="1" t="n">
        <v>1</v>
      </c>
      <c r="I71" s="5" t="s">
        <v>42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C69=D71</f>
        <v>0</v>
      </c>
      <c r="O71" s="1" t="n">
        <f aca="false">D71&gt;C69</f>
        <v>1</v>
      </c>
      <c r="P71" s="1" t="s">
        <v>54</v>
      </c>
      <c r="Q71" s="1" t="s">
        <v>178</v>
      </c>
      <c r="R71" s="1" t="s">
        <v>181</v>
      </c>
      <c r="T71" s="1" t="n">
        <f aca="false">J71=[1]params_testeithink!J71</f>
        <v>1</v>
      </c>
    </row>
    <row r="72" customFormat="false" ht="15" hidden="false" customHeight="false" outlineLevel="0" collapsed="false">
      <c r="A72" s="1" t="s">
        <v>205</v>
      </c>
      <c r="B72" s="1" t="s">
        <v>206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42</v>
      </c>
      <c r="J72" s="1" t="n">
        <v>1.5</v>
      </c>
      <c r="K72" s="1" t="n">
        <v>1</v>
      </c>
      <c r="L72" s="0"/>
      <c r="M72" s="0"/>
      <c r="N72" s="1" t="n">
        <f aca="false">C70=D72</f>
        <v>0</v>
      </c>
      <c r="O72" s="1" t="n">
        <f aca="false">D72&gt;C70</f>
        <v>1</v>
      </c>
      <c r="P72" s="1" t="s">
        <v>24</v>
      </c>
      <c r="Q72" s="1" t="s">
        <v>25</v>
      </c>
      <c r="R72" s="1" t="s">
        <v>207</v>
      </c>
      <c r="T72" s="1" t="n">
        <f aca="false">J72=[1]params_testeithink!J72</f>
        <v>0</v>
      </c>
    </row>
    <row r="73" customFormat="false" ht="15" hidden="false" customHeight="false" outlineLevel="0" collapsed="false">
      <c r="A73" s="1" t="s">
        <v>208</v>
      </c>
      <c r="B73" s="1" t="s">
        <v>206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42</v>
      </c>
      <c r="J73" s="1" t="n">
        <v>1.5</v>
      </c>
      <c r="K73" s="1" t="n">
        <v>1</v>
      </c>
      <c r="L73" s="0"/>
      <c r="M73" s="0"/>
      <c r="N73" s="1" t="n">
        <f aca="false">C71=D73</f>
        <v>0</v>
      </c>
      <c r="O73" s="1" t="n">
        <f aca="false">D73&gt;C71</f>
        <v>1</v>
      </c>
      <c r="P73" s="1" t="s">
        <v>24</v>
      </c>
      <c r="Q73" s="1" t="s">
        <v>25</v>
      </c>
      <c r="R73" s="0" t="s">
        <v>181</v>
      </c>
      <c r="T73" s="1" t="n">
        <f aca="false">J73=[1]params_testeithink!J73</f>
        <v>0</v>
      </c>
    </row>
    <row r="74" customFormat="false" ht="15" hidden="false" customHeight="false" outlineLevel="0" collapsed="false">
      <c r="A74" s="1" t="s">
        <v>209</v>
      </c>
      <c r="B74" s="1" t="s">
        <v>206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42</v>
      </c>
      <c r="J74" s="1" t="n">
        <v>1.5</v>
      </c>
      <c r="K74" s="1" t="n">
        <v>1</v>
      </c>
      <c r="L74" s="0"/>
      <c r="M74" s="0"/>
      <c r="N74" s="1" t="n">
        <f aca="false">C72=D74</f>
        <v>0</v>
      </c>
      <c r="O74" s="1" t="n">
        <f aca="false">D74&gt;C72</f>
        <v>1</v>
      </c>
      <c r="P74" s="1" t="s">
        <v>24</v>
      </c>
      <c r="Q74" s="1" t="s">
        <v>25</v>
      </c>
      <c r="R74" s="0" t="s">
        <v>181</v>
      </c>
      <c r="T74" s="1" t="n">
        <f aca="false">J74=[1]params_testeithink!J74</f>
        <v>0</v>
      </c>
    </row>
    <row r="75" customFormat="false" ht="15" hidden="false" customHeight="false" outlineLevel="0" collapsed="false">
      <c r="A75" s="5" t="s">
        <v>210</v>
      </c>
      <c r="B75" s="5" t="s">
        <v>211</v>
      </c>
      <c r="C75" s="7" t="n">
        <f aca="false">IF(I75="Incerto",MAX(G75,J75-(ABS(F75*J75))),J75)</f>
        <v>107000</v>
      </c>
      <c r="D75" s="7" t="n">
        <f aca="false">IF(I75="Incerto",MIN(H75,J75+(ABS(F75*J75))),J75)</f>
        <v>107000</v>
      </c>
      <c r="E75" s="5" t="s">
        <v>53</v>
      </c>
      <c r="F75" s="7" t="n">
        <v>0.5</v>
      </c>
      <c r="G75" s="5" t="n">
        <f aca="false">J75/10</f>
        <v>10700</v>
      </c>
      <c r="H75" s="5" t="n">
        <f aca="false">J75*10</f>
        <v>1070000</v>
      </c>
      <c r="I75" s="5" t="s">
        <v>23</v>
      </c>
      <c r="J75" s="5" t="n">
        <f aca="false">$J$8</f>
        <v>107000</v>
      </c>
      <c r="K75" s="5" t="n">
        <v>1000</v>
      </c>
      <c r="L75" s="8"/>
      <c r="M75" s="8"/>
      <c r="N75" s="5" t="n">
        <f aca="false">C73=D75</f>
        <v>0</v>
      </c>
      <c r="O75" s="5" t="n">
        <f aca="false">D75&gt;C73</f>
        <v>1</v>
      </c>
      <c r="P75" s="1" t="s">
        <v>54</v>
      </c>
      <c r="Q75" s="1" t="s">
        <v>55</v>
      </c>
      <c r="R75" s="0" t="s">
        <v>56</v>
      </c>
      <c r="T75" s="1" t="n">
        <f aca="false">J75=[1]params_testeithink!J75</f>
        <v>0</v>
      </c>
    </row>
    <row r="76" customFormat="false" ht="15" hidden="false" customHeight="false" outlineLevel="0" collapsed="false">
      <c r="A76" s="5" t="s">
        <v>212</v>
      </c>
      <c r="B76" s="5" t="s">
        <v>211</v>
      </c>
      <c r="C76" s="7" t="n">
        <f aca="false">IF(I76="Incerto",MAX(G76,J76-(ABS(F76*J76))),J76)</f>
        <v>107000</v>
      </c>
      <c r="D76" s="7" t="n">
        <f aca="false">IF(I76="Incerto",MIN(H76,J76+(ABS(F76*J76))),J76)</f>
        <v>107000</v>
      </c>
      <c r="E76" s="5" t="s">
        <v>53</v>
      </c>
      <c r="F76" s="7" t="n">
        <v>0.5</v>
      </c>
      <c r="G76" s="5" t="n">
        <f aca="false">J76/10</f>
        <v>10700</v>
      </c>
      <c r="H76" s="5" t="n">
        <f aca="false">J76*10</f>
        <v>1070000</v>
      </c>
      <c r="I76" s="5" t="s">
        <v>23</v>
      </c>
      <c r="J76" s="5" t="n">
        <f aca="false">$J$8</f>
        <v>107000</v>
      </c>
      <c r="K76" s="5" t="n">
        <v>1000</v>
      </c>
      <c r="L76" s="8"/>
      <c r="M76" s="8"/>
      <c r="N76" s="5" t="n">
        <f aca="false">C74=D76</f>
        <v>0</v>
      </c>
      <c r="O76" s="5" t="n">
        <f aca="false">D76&gt;C74</f>
        <v>1</v>
      </c>
      <c r="P76" s="1" t="s">
        <v>54</v>
      </c>
      <c r="Q76" s="1" t="s">
        <v>55</v>
      </c>
      <c r="R76" s="0" t="s">
        <v>181</v>
      </c>
      <c r="T76" s="1" t="n">
        <f aca="false">J76=[1]params_testeithink!J76</f>
        <v>0</v>
      </c>
    </row>
    <row r="77" customFormat="false" ht="15" hidden="false" customHeight="false" outlineLevel="0" collapsed="false">
      <c r="A77" s="5" t="s">
        <v>213</v>
      </c>
      <c r="B77" s="5" t="s">
        <v>211</v>
      </c>
      <c r="C77" s="7" t="n">
        <f aca="false">IF(I77="Incerto",MAX(G77,J77-(ABS(F77*J77))),J77)</f>
        <v>107000</v>
      </c>
      <c r="D77" s="7" t="n">
        <f aca="false">IF(I77="Incerto",MIN(H77,J77+(ABS(F77*J77))),J77)</f>
        <v>107000</v>
      </c>
      <c r="E77" s="5" t="s">
        <v>53</v>
      </c>
      <c r="F77" s="7" t="n">
        <v>0.5</v>
      </c>
      <c r="G77" s="5" t="n">
        <f aca="false">J77/10</f>
        <v>10700</v>
      </c>
      <c r="H77" s="5" t="n">
        <f aca="false">J77*10</f>
        <v>1070000</v>
      </c>
      <c r="I77" s="5" t="s">
        <v>23</v>
      </c>
      <c r="J77" s="5" t="n">
        <f aca="false">$J$8</f>
        <v>107000</v>
      </c>
      <c r="K77" s="5" t="n">
        <v>1000</v>
      </c>
      <c r="L77" s="8"/>
      <c r="M77" s="8"/>
      <c r="N77" s="5" t="n">
        <f aca="false">C75=D77</f>
        <v>1</v>
      </c>
      <c r="O77" s="5" t="n">
        <f aca="false">D77&gt;C75</f>
        <v>0</v>
      </c>
      <c r="P77" s="1" t="s">
        <v>54</v>
      </c>
      <c r="Q77" s="1" t="s">
        <v>55</v>
      </c>
      <c r="R77" s="1" t="s">
        <v>181</v>
      </c>
      <c r="T77" s="1" t="n">
        <f aca="false">J77=[1]params_testeithink!J77</f>
        <v>0</v>
      </c>
    </row>
    <row r="78" customFormat="false" ht="15" hidden="false" customHeight="false" outlineLevel="0" collapsed="false">
      <c r="A78" s="5" t="s">
        <v>214</v>
      </c>
      <c r="B78" s="5" t="s">
        <v>211</v>
      </c>
      <c r="C78" s="7" t="n">
        <f aca="false">IF(I78="Incerto",MAX(G78,J78-(ABS(F78*J78))),J78)</f>
        <v>107000</v>
      </c>
      <c r="D78" s="7" t="n">
        <f aca="false">IF(I78="Incerto",MIN(H78,J78+(ABS(F78*J78))),J78)</f>
        <v>107000</v>
      </c>
      <c r="E78" s="5" t="s">
        <v>53</v>
      </c>
      <c r="F78" s="7" t="n">
        <v>0.5</v>
      </c>
      <c r="G78" s="5" t="n">
        <f aca="false">J78/10</f>
        <v>10700</v>
      </c>
      <c r="H78" s="5" t="n">
        <f aca="false">J78*10</f>
        <v>1070000</v>
      </c>
      <c r="I78" s="5" t="s">
        <v>23</v>
      </c>
      <c r="J78" s="5" t="n">
        <f aca="false">$J$8</f>
        <v>107000</v>
      </c>
      <c r="K78" s="5" t="n">
        <v>1000</v>
      </c>
      <c r="L78" s="8"/>
      <c r="M78" s="8"/>
      <c r="N78" s="5" t="n">
        <f aca="false">C76=D78</f>
        <v>1</v>
      </c>
      <c r="O78" s="5" t="n">
        <f aca="false">D78&gt;C76</f>
        <v>0</v>
      </c>
      <c r="P78" s="1" t="s">
        <v>54</v>
      </c>
      <c r="Q78" s="1" t="s">
        <v>55</v>
      </c>
      <c r="R78" s="1" t="s">
        <v>181</v>
      </c>
      <c r="T78" s="1" t="n">
        <f aca="false">J78=[1]params_testeithink!J78</f>
        <v>0</v>
      </c>
    </row>
    <row r="79" customFormat="false" ht="120" hidden="false" customHeight="false" outlineLevel="0" collapsed="false">
      <c r="A79" s="1" t="s">
        <v>215</v>
      </c>
      <c r="B79" s="1" t="s">
        <v>216</v>
      </c>
      <c r="C79" s="2" t="n">
        <f aca="false">IF(I79="Incerto",MAX(G79,J79-(ABS(F79*J79))),J79)</f>
        <v>2</v>
      </c>
      <c r="D79" s="2" t="n">
        <f aca="false">IF(I79="Incerto",MIN(H79,J79+(ABS(F79*J79))),J79)</f>
        <v>2</v>
      </c>
      <c r="E79" s="1" t="s">
        <v>29</v>
      </c>
      <c r="F79" s="2" t="n">
        <v>0</v>
      </c>
      <c r="G79" s="1" t="n">
        <v>1</v>
      </c>
      <c r="H79" s="2" t="n">
        <v>3</v>
      </c>
      <c r="I79" s="1" t="s">
        <v>23</v>
      </c>
      <c r="J79" s="2" t="n">
        <v>2</v>
      </c>
      <c r="K79" s="1" t="n">
        <v>1</v>
      </c>
      <c r="P79" s="1" t="s">
        <v>43</v>
      </c>
      <c r="Q79" s="1" t="s">
        <v>44</v>
      </c>
      <c r="R79" s="15" t="s">
        <v>217</v>
      </c>
      <c r="T79" s="1" t="n">
        <f aca="false">J79=[1]params_testeithink!J79</f>
        <v>1</v>
      </c>
    </row>
    <row r="80" customFormat="false" ht="15" hidden="false" customHeight="false" outlineLevel="0" collapsed="false">
      <c r="A80" s="1" t="s">
        <v>218</v>
      </c>
      <c r="B80" s="1" t="s">
        <v>219</v>
      </c>
      <c r="C80" s="2" t="n">
        <f aca="false">IF(I80="Incerto",MAX(G80,J80-(ABS(F80*J80))),J80)</f>
        <v>0</v>
      </c>
      <c r="D80" s="2" t="n">
        <f aca="false">IF(I80="Incerto",MIN(H80,J80+(ABS(F80*J80))),J80)</f>
        <v>0</v>
      </c>
      <c r="E80" s="1" t="s">
        <v>220</v>
      </c>
      <c r="F80" s="2" t="n">
        <v>2</v>
      </c>
      <c r="G80" s="1" t="n">
        <v>0</v>
      </c>
      <c r="H80" s="1" t="n">
        <v>50</v>
      </c>
      <c r="I80" s="1" t="s">
        <v>23</v>
      </c>
      <c r="J80" s="1" t="n">
        <v>0</v>
      </c>
      <c r="K80" s="1" t="n">
        <v>0</v>
      </c>
      <c r="P80" s="1" t="s">
        <v>43</v>
      </c>
      <c r="Q80" s="1" t="s">
        <v>44</v>
      </c>
      <c r="R80" s="1" t="s">
        <v>221</v>
      </c>
      <c r="T80" s="1" t="n">
        <f aca="false">J80=[1]params_testeithink!J80</f>
        <v>1</v>
      </c>
    </row>
  </sheetData>
  <autoFilter ref="A1:T8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24.7040816326531"/>
    <col collapsed="false" hidden="false" max="2" min="2" style="0" width="11.3418367346939"/>
    <col collapsed="false" hidden="false" max="3" min="3" style="0" width="14.3112244897959"/>
    <col collapsed="false" hidden="false" max="4" min="4" style="0" width="15.3877551020408"/>
    <col collapsed="false" hidden="false" max="1025" min="5" style="0" width="8.36734693877551"/>
  </cols>
  <sheetData>
    <row r="1" customFormat="false" ht="15" hidden="false" customHeight="false" outlineLevel="0" collapsed="false">
      <c r="A1" s="1" t="s">
        <v>222</v>
      </c>
      <c r="B1" s="1" t="s">
        <v>223</v>
      </c>
      <c r="C1" s="1" t="s">
        <v>224</v>
      </c>
      <c r="D1" s="1" t="s">
        <v>225</v>
      </c>
    </row>
    <row r="2" customFormat="false" ht="15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0.05</v>
      </c>
    </row>
    <row r="3" customFormat="false" ht="15" hidden="false" customHeight="false" outlineLevel="0" collapsed="false">
      <c r="A3" s="0" t="n">
        <v>2</v>
      </c>
      <c r="B3" s="0" t="n">
        <v>0.5</v>
      </c>
      <c r="C3" s="0" t="n">
        <v>0.25</v>
      </c>
      <c r="D3" s="0" t="n">
        <v>0.1</v>
      </c>
    </row>
    <row r="4" customFormat="false" ht="15" hidden="false" customHeight="false" outlineLevel="0" collapsed="false">
      <c r="B4" s="0" t="n">
        <v>0.9</v>
      </c>
      <c r="C4" s="0" t="n">
        <v>0.35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5" activeCellId="0" sqref="G5"/>
    </sheetView>
  </sheetViews>
  <sheetFormatPr defaultRowHeight="15"/>
  <cols>
    <col collapsed="false" hidden="false" max="3" min="1" style="1" width="6.0765306122449"/>
    <col collapsed="false" hidden="false" max="4" min="4" style="1" width="15.2551020408163"/>
    <col collapsed="false" hidden="false" max="5" min="5" style="1" width="10.8010204081633"/>
    <col collapsed="false" hidden="false" max="6" min="6" style="1" width="13.2295918367347"/>
    <col collapsed="false" hidden="false" max="7" min="7" style="1" width="10.1224489795918"/>
    <col collapsed="false" hidden="false" max="8" min="8" style="0" width="8.77551020408163"/>
    <col collapsed="false" hidden="false" max="9" min="9" style="1" width="6.3469387755102"/>
    <col collapsed="false" hidden="false" max="1025" min="10" style="1" width="6.0765306122449"/>
  </cols>
  <sheetData>
    <row r="1" s="1" customFormat="true" ht="15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222</v>
      </c>
      <c r="E1" s="1" t="s">
        <v>223</v>
      </c>
      <c r="F1" s="1" t="s">
        <v>224</v>
      </c>
      <c r="G1" s="1" t="s">
        <v>225</v>
      </c>
    </row>
    <row r="2" customFormat="false" ht="15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5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6" t="s">
        <v>229</v>
      </c>
      <c r="B1" s="0" t="s">
        <v>230</v>
      </c>
      <c r="C1" s="0" t="s">
        <v>231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36734693877551"/>
    <col collapsed="false" hidden="false" max="2" min="2" style="0" width="14.5816326530612"/>
    <col collapsed="false" hidden="false" max="4" min="3" style="0" width="13.0918367346939"/>
    <col collapsed="false" hidden="false" max="5" min="5" style="0" width="6.0765306122449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232</v>
      </c>
      <c r="B1" s="0" t="s">
        <v>233</v>
      </c>
      <c r="C1" s="0" t="s">
        <v>234</v>
      </c>
      <c r="D1" s="0" t="s">
        <v>235</v>
      </c>
      <c r="E1" s="0" t="s">
        <v>236</v>
      </c>
    </row>
    <row r="2" customFormat="false" ht="15" hidden="false" customHeight="false" outlineLevel="0" collapsed="false">
      <c r="B2" s="0" t="s">
        <v>237</v>
      </c>
      <c r="C2" s="0" t="s">
        <v>238</v>
      </c>
      <c r="D2" s="0" t="s">
        <v>238</v>
      </c>
    </row>
    <row r="3" customFormat="false" ht="15" hidden="false" customHeight="false" outlineLevel="0" collapsed="false">
      <c r="B3" s="0" t="s">
        <v>239</v>
      </c>
      <c r="C3" s="0" t="s">
        <v>240</v>
      </c>
      <c r="D3" s="0" t="s">
        <v>240</v>
      </c>
    </row>
    <row r="4" customFormat="false" ht="15" hidden="false" customHeight="false" outlineLevel="0" collapsed="false">
      <c r="B4" s="0" t="s">
        <v>241</v>
      </c>
      <c r="C4" s="0" t="s">
        <v>242</v>
      </c>
      <c r="D4" s="0" t="s">
        <v>242</v>
      </c>
    </row>
    <row r="5" customFormat="false" ht="15" hidden="false" customHeight="false" outlineLevel="0" collapsed="false">
      <c r="B5" s="0" t="s">
        <v>243</v>
      </c>
      <c r="C5" s="0" t="s">
        <v>244</v>
      </c>
      <c r="D5" s="0" t="s">
        <v>244</v>
      </c>
    </row>
    <row r="6" customFormat="false" ht="15" hidden="false" customHeight="false" outlineLevel="0" collapsed="false">
      <c r="B6" s="0" t="s">
        <v>245</v>
      </c>
      <c r="C6" s="0" t="s">
        <v>246</v>
      </c>
      <c r="D6" s="0" t="s">
        <v>246</v>
      </c>
    </row>
    <row r="7" customFormat="false" ht="15" hidden="false" customHeight="false" outlineLevel="0" collapsed="false">
      <c r="B7" s="0" t="s">
        <v>247</v>
      </c>
      <c r="C7" s="0" t="s">
        <v>248</v>
      </c>
      <c r="D7" s="0" t="s">
        <v>248</v>
      </c>
    </row>
    <row r="8" customFormat="false" ht="15" hidden="false" customHeight="false" outlineLevel="0" collapsed="false">
      <c r="B8" s="0" t="s">
        <v>249</v>
      </c>
      <c r="C8" s="0" t="s">
        <v>250</v>
      </c>
      <c r="D8" s="0" t="s">
        <v>250</v>
      </c>
    </row>
    <row r="9" customFormat="false" ht="15" hidden="false" customHeight="false" outlineLevel="0" collapsed="false">
      <c r="B9" s="0" t="s">
        <v>251</v>
      </c>
      <c r="C9" s="0" t="s">
        <v>252</v>
      </c>
      <c r="D9" s="0" t="s">
        <v>252</v>
      </c>
    </row>
    <row r="10" customFormat="false" ht="15" hidden="false" customHeight="false" outlineLevel="0" collapsed="false">
      <c r="B10" s="0" t="s">
        <v>253</v>
      </c>
      <c r="C10" s="0" t="s">
        <v>254</v>
      </c>
      <c r="D10" s="0" t="s">
        <v>254</v>
      </c>
    </row>
    <row r="11" customFormat="false" ht="15" hidden="false" customHeight="false" outlineLevel="0" collapsed="false">
      <c r="B11" s="0" t="s">
        <v>255</v>
      </c>
      <c r="C11" s="0" t="s">
        <v>256</v>
      </c>
      <c r="D11" s="0" t="s">
        <v>256</v>
      </c>
    </row>
    <row r="12" customFormat="false" ht="15" hidden="false" customHeight="false" outlineLevel="0" collapsed="false">
      <c r="B12" s="0" t="s">
        <v>257</v>
      </c>
      <c r="C12" s="0" t="s">
        <v>258</v>
      </c>
      <c r="D12" s="0" t="s">
        <v>258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15.5255102040816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5" hidden="false" customHeight="false" outlineLevel="0" collapsed="false">
      <c r="A2" s="0" t="s">
        <v>259</v>
      </c>
      <c r="B2" s="0" t="n">
        <v>250</v>
      </c>
      <c r="C2" s="0" t="n">
        <f aca="false">12000*1.5^10</f>
        <v>691980.46875</v>
      </c>
    </row>
    <row r="3" customFormat="false" ht="15" hidden="false" customHeight="false" outlineLevel="0" collapsed="false">
      <c r="A3" s="0" t="s">
        <v>260</v>
      </c>
      <c r="B3" s="0" t="n">
        <v>10000</v>
      </c>
      <c r="C3" s="0" t="n">
        <f aca="false">200000*4</f>
        <v>800000</v>
      </c>
    </row>
    <row r="4" customFormat="false" ht="15" hidden="false" customHeight="false" outlineLevel="0" collapsed="false">
      <c r="A4" s="0" t="s">
        <v>261</v>
      </c>
      <c r="B4" s="0" t="n">
        <v>10000</v>
      </c>
      <c r="C4" s="0" t="n">
        <f aca="false">200000*4</f>
        <v>800000</v>
      </c>
    </row>
    <row r="5" customFormat="false" ht="15" hidden="false" customHeight="false" outlineLevel="0" collapsed="false">
      <c r="A5" s="0" t="s">
        <v>262</v>
      </c>
      <c r="B5" s="0" t="n">
        <v>10000</v>
      </c>
      <c r="C5" s="0" t="n">
        <f aca="false">200000*4</f>
        <v>800000</v>
      </c>
    </row>
    <row r="6" customFormat="false" ht="15" hidden="false" customHeight="false" outlineLevel="0" collapsed="false">
      <c r="A6" s="0" t="s">
        <v>263</v>
      </c>
      <c r="B6" s="0" t="n">
        <v>10000</v>
      </c>
      <c r="C6" s="0" t="n">
        <f aca="false">200000*4</f>
        <v>800000</v>
      </c>
    </row>
    <row r="7" customFormat="false" ht="15" hidden="false" customHeight="false" outlineLevel="0" collapsed="false">
      <c r="A7" s="0" t="s">
        <v>264</v>
      </c>
      <c r="B7" s="0" t="n">
        <v>-2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8" activeCellId="0" sqref="F18"/>
    </sheetView>
  </sheetViews>
  <sheetFormatPr defaultRowHeight="13.8"/>
  <cols>
    <col collapsed="false" hidden="false" max="1" min="1" style="0" width="36.1785714285714"/>
    <col collapsed="false" hidden="false" max="2" min="2" style="0" width="29.8316326530612"/>
    <col collapsed="false" hidden="false" max="3" min="3" style="0" width="15.6581632653061"/>
    <col collapsed="false" hidden="false" max="1025" min="4" style="0" width="10.8010204081633"/>
  </cols>
  <sheetData>
    <row r="1" customFormat="false" ht="13.8" hidden="false" customHeight="false" outlineLevel="0" collapsed="false">
      <c r="A1" s="0" t="s">
        <v>265</v>
      </c>
      <c r="B1" s="0" t="s">
        <v>266</v>
      </c>
    </row>
    <row r="2" customFormat="false" ht="13.8" hidden="false" customHeight="false" outlineLevel="0" collapsed="false">
      <c r="A2" s="0" t="s">
        <v>267</v>
      </c>
      <c r="B2" s="0" t="n">
        <f aca="false">params!J54</f>
        <v>12850</v>
      </c>
    </row>
    <row r="3" customFormat="false" ht="13.8" hidden="false" customHeight="false" outlineLevel="0" collapsed="false">
      <c r="A3" s="0" t="s">
        <v>268</v>
      </c>
      <c r="B3" s="0" t="n">
        <f aca="false">params!J75</f>
        <v>107000</v>
      </c>
    </row>
    <row r="4" customFormat="false" ht="13.8" hidden="false" customHeight="false" outlineLevel="0" collapsed="false">
      <c r="A4" s="0" t="s">
        <v>269</v>
      </c>
      <c r="B4" s="0" t="n">
        <f aca="false">B3*B2</f>
        <v>1374950000</v>
      </c>
    </row>
    <row r="5" customFormat="false" ht="13.8" hidden="false" customHeight="false" outlineLevel="0" collapsed="false">
      <c r="A5" s="0" t="s">
        <v>270</v>
      </c>
      <c r="B5" s="0" t="n">
        <f aca="false">B4*params!J66</f>
        <v>137495000</v>
      </c>
    </row>
    <row r="6" customFormat="false" ht="13.8" hidden="false" customHeight="false" outlineLevel="0" collapsed="false">
      <c r="A6" s="0" t="s">
        <v>271</v>
      </c>
      <c r="B6" s="1" t="n">
        <f aca="false">params!J37</f>
        <v>2000000</v>
      </c>
    </row>
    <row r="7" customFormat="false" ht="13.8" hidden="false" customHeight="false" outlineLevel="0" collapsed="false">
      <c r="A7" s="0" t="s">
        <v>272</v>
      </c>
      <c r="B7" s="1" t="n">
        <f aca="false">params!J39</f>
        <v>0.4</v>
      </c>
    </row>
    <row r="8" customFormat="false" ht="13.8" hidden="false" customHeight="false" outlineLevel="0" collapsed="false">
      <c r="B8" s="1"/>
    </row>
    <row r="9" customFormat="false" ht="13.8" hidden="false" customHeight="false" outlineLevel="0" collapsed="false">
      <c r="A9" s="0" t="s">
        <v>273</v>
      </c>
    </row>
    <row r="10" customFormat="false" ht="13.8" hidden="false" customHeight="false" outlineLevel="0" collapsed="false">
      <c r="A10" s="1" t="s">
        <v>160</v>
      </c>
      <c r="B10" s="0" t="n">
        <v>0.9</v>
      </c>
    </row>
    <row r="11" customFormat="false" ht="13.8" hidden="false" customHeight="false" outlineLevel="0" collapsed="false">
      <c r="A11" s="0" t="s">
        <v>274</v>
      </c>
      <c r="B11" s="0" t="n">
        <f aca="false">B5*params!J36*B10</f>
        <v>247491000</v>
      </c>
      <c r="C11" s="0" t="n">
        <f aca="false">B11/3</f>
        <v>82497000</v>
      </c>
    </row>
    <row r="13" customFormat="false" ht="13.8" hidden="false" customHeight="false" outlineLevel="0" collapsed="false">
      <c r="A13" s="0" t="s">
        <v>275</v>
      </c>
    </row>
    <row r="14" customFormat="false" ht="13.8" hidden="false" customHeight="false" outlineLevel="0" collapsed="false">
      <c r="A14" s="0" t="s">
        <v>276</v>
      </c>
      <c r="B14" s="0" t="n">
        <v>0.8</v>
      </c>
      <c r="E14" s="0" t="s">
        <v>277</v>
      </c>
      <c r="G14" s="0" t="s">
        <v>278</v>
      </c>
    </row>
    <row r="15" customFormat="false" ht="13.8" hidden="false" customHeight="false" outlineLevel="0" collapsed="false">
      <c r="A15" s="1" t="s">
        <v>163</v>
      </c>
      <c r="B15" s="0" t="n">
        <f aca="false">B5 * B14* params!J38 / B6</f>
        <v>109.996</v>
      </c>
      <c r="C15" s="0" t="n">
        <f aca="false">B15/3</f>
        <v>36.6653333333333</v>
      </c>
      <c r="E15" s="0" t="n">
        <f aca="false">C15+C18+C21</f>
        <v>201.659333333333</v>
      </c>
      <c r="G15" s="0" t="n">
        <f aca="false">E15*params!J42</f>
        <v>5</v>
      </c>
    </row>
    <row r="17" customFormat="false" ht="13.8" hidden="false" customHeight="false" outlineLevel="0" collapsed="false">
      <c r="A17" s="0" t="s">
        <v>279</v>
      </c>
      <c r="B17" s="0" t="n">
        <v>0.5</v>
      </c>
      <c r="E17" s="0" t="s">
        <v>280</v>
      </c>
      <c r="F17" s="0" t="n">
        <v>5</v>
      </c>
    </row>
    <row r="18" customFormat="false" ht="13.8" hidden="false" customHeight="false" outlineLevel="0" collapsed="false">
      <c r="A18" s="1" t="s">
        <v>165</v>
      </c>
      <c r="B18" s="1" t="n">
        <f aca="false">B5 * B17* (1-B7) * params!J40 / B6</f>
        <v>371.2365</v>
      </c>
      <c r="C18" s="0" t="n">
        <f aca="false">B18/3</f>
        <v>123.7455</v>
      </c>
      <c r="D18" s="0" t="s">
        <v>281</v>
      </c>
      <c r="E18" s="0" t="n">
        <f aca="false">F17/E15</f>
        <v>0.024794290040299</v>
      </c>
    </row>
    <row r="20" customFormat="false" ht="13.8" hidden="false" customHeight="false" outlineLevel="0" collapsed="false">
      <c r="A20" s="0" t="s">
        <v>282</v>
      </c>
      <c r="B20" s="0" t="n">
        <v>0.3</v>
      </c>
    </row>
    <row r="21" customFormat="false" ht="13.8" hidden="false" customHeight="false" outlineLevel="0" collapsed="false">
      <c r="A21" s="1" t="s">
        <v>167</v>
      </c>
      <c r="B21" s="1" t="n">
        <f aca="false">B5 * B20* (1-B7) *params!J41/ B6</f>
        <v>123.7455</v>
      </c>
      <c r="C21" s="0" t="n">
        <f aca="false">B21/3</f>
        <v>41.2485</v>
      </c>
    </row>
    <row r="24" customFormat="false" ht="13.8" hidden="false" customHeight="false" outlineLevel="0" collapsed="false">
      <c r="A24" s="0" t="s">
        <v>283</v>
      </c>
      <c r="B24" s="0" t="n">
        <f aca="false">params!J38+params!J40+params!J36</f>
        <v>22</v>
      </c>
    </row>
    <row r="25" customFormat="false" ht="13.8" hidden="false" customHeight="false" outlineLevel="0" collapsed="false">
      <c r="A25" s="1" t="s">
        <v>169</v>
      </c>
      <c r="B25" s="0" t="n">
        <f aca="false">B11+(B15+B18) * B6</f>
        <v>1209956000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2018-01-12T19:20:25Z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