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89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externalReferences>
    <externalReference r:id="rId7"/>
  </externalReferences>
  <definedNames>
    <definedName name="_FilterDatabase_0" localSheetId="2">levers!$A$1:$H$17</definedName>
    <definedName name="_FilterDatabase_0" localSheetId="0">params!$A$1:$O$80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 hidden="1">params!$A$1:$T$80</definedName>
    <definedName name="TesteOutroNome" localSheetId="2">levers!$A$1:$G$15</definedName>
    <definedName name="TesteOutroNome" localSheetId="0">params!$A$1:$O$78</definedName>
    <definedName name="TesteOutroNome2" localSheetId="2">levers!$A$1:$H$17</definedName>
    <definedName name="Testeoutronome4" localSheetId="0">params!$A$1:$O$78</definedName>
  </definedNames>
  <calcPr calcId="171027" iterateDelta="1E-4"/>
</workbook>
</file>

<file path=xl/calcChain.xml><?xml version="1.0" encoding="utf-8"?>
<calcChain xmlns="http://schemas.openxmlformats.org/spreadsheetml/2006/main">
  <c r="J42" i="1" l="1"/>
  <c r="T2" i="1" l="1"/>
  <c r="C6" i="6" l="1"/>
  <c r="C5" i="6"/>
  <c r="C4" i="6"/>
  <c r="C3" i="6"/>
  <c r="C2" i="6"/>
  <c r="B2" i="3"/>
  <c r="T80" i="1"/>
  <c r="D80" i="1"/>
  <c r="C80" i="1"/>
  <c r="T79" i="1"/>
  <c r="D79" i="1"/>
  <c r="C79" i="1"/>
  <c r="J78" i="1"/>
  <c r="T78" i="1" s="1"/>
  <c r="J77" i="1"/>
  <c r="T77" i="1" s="1"/>
  <c r="J76" i="1"/>
  <c r="T76" i="1" s="1"/>
  <c r="J75" i="1"/>
  <c r="T75" i="1" s="1"/>
  <c r="T74" i="1"/>
  <c r="D74" i="1"/>
  <c r="C74" i="1"/>
  <c r="T73" i="1"/>
  <c r="D73" i="1"/>
  <c r="C73" i="1"/>
  <c r="T72" i="1"/>
  <c r="D72" i="1"/>
  <c r="C72" i="1"/>
  <c r="J70" i="1"/>
  <c r="T70" i="1" s="1"/>
  <c r="G70" i="1"/>
  <c r="J69" i="1"/>
  <c r="T69" i="1" s="1"/>
  <c r="G69" i="1"/>
  <c r="T68" i="1"/>
  <c r="G68" i="1"/>
  <c r="C68" i="1" s="1"/>
  <c r="D68" i="1"/>
  <c r="T67" i="1"/>
  <c r="G67" i="1"/>
  <c r="C67" i="1" s="1"/>
  <c r="D67" i="1"/>
  <c r="T66" i="1"/>
  <c r="G66" i="1"/>
  <c r="C66" i="1" s="1"/>
  <c r="D66" i="1"/>
  <c r="T65" i="1"/>
  <c r="D65" i="1"/>
  <c r="C65" i="1"/>
  <c r="T64" i="1"/>
  <c r="D64" i="1"/>
  <c r="C64" i="1"/>
  <c r="T63" i="1"/>
  <c r="D63" i="1"/>
  <c r="C63" i="1"/>
  <c r="J61" i="1"/>
  <c r="T61" i="1" s="1"/>
  <c r="J60" i="1"/>
  <c r="D60" i="1" s="1"/>
  <c r="J59" i="1"/>
  <c r="D59" i="1" s="1"/>
  <c r="J58" i="1"/>
  <c r="J62" i="1" s="1"/>
  <c r="T57" i="1"/>
  <c r="D57" i="1"/>
  <c r="C57" i="1"/>
  <c r="T56" i="1"/>
  <c r="D56" i="1"/>
  <c r="C56" i="1"/>
  <c r="T55" i="1"/>
  <c r="D55" i="1"/>
  <c r="C55" i="1"/>
  <c r="T54" i="1"/>
  <c r="H54" i="1"/>
  <c r="G54" i="1"/>
  <c r="D54" i="1"/>
  <c r="C54" i="1"/>
  <c r="J53" i="1"/>
  <c r="T53" i="1" s="1"/>
  <c r="T52" i="1"/>
  <c r="D52" i="1"/>
  <c r="C52" i="1"/>
  <c r="J51" i="1"/>
  <c r="H51" i="1" s="1"/>
  <c r="T50" i="1"/>
  <c r="H50" i="1"/>
  <c r="D50" i="1" s="1"/>
  <c r="G50" i="1"/>
  <c r="C50" i="1" s="1"/>
  <c r="J49" i="1"/>
  <c r="H49" i="1" s="1"/>
  <c r="D49" i="1"/>
  <c r="C49" i="1"/>
  <c r="J48" i="1"/>
  <c r="H48" i="1" s="1"/>
  <c r="C48" i="1"/>
  <c r="T47" i="1"/>
  <c r="J47" i="1"/>
  <c r="H47" i="1"/>
  <c r="D47" i="1" s="1"/>
  <c r="G47" i="1"/>
  <c r="C47" i="1" s="1"/>
  <c r="T46" i="1"/>
  <c r="H46" i="1"/>
  <c r="G46" i="1"/>
  <c r="D46" i="1"/>
  <c r="C46" i="1"/>
  <c r="T45" i="1"/>
  <c r="D45" i="1"/>
  <c r="C45" i="1"/>
  <c r="T44" i="1"/>
  <c r="H44" i="1"/>
  <c r="G44" i="1"/>
  <c r="D44" i="1"/>
  <c r="C44" i="1"/>
  <c r="T43" i="1"/>
  <c r="H43" i="1"/>
  <c r="G43" i="1"/>
  <c r="D43" i="1"/>
  <c r="C43" i="1"/>
  <c r="K42" i="1"/>
  <c r="T42" i="1"/>
  <c r="T41" i="1"/>
  <c r="H41" i="1"/>
  <c r="D41" i="1" s="1"/>
  <c r="G41" i="1"/>
  <c r="C41" i="1" s="1"/>
  <c r="T40" i="1"/>
  <c r="H40" i="1"/>
  <c r="G40" i="1"/>
  <c r="D40" i="1"/>
  <c r="C40" i="1"/>
  <c r="T39" i="1"/>
  <c r="D39" i="1"/>
  <c r="C39" i="1"/>
  <c r="T38" i="1"/>
  <c r="H38" i="1"/>
  <c r="D38" i="1" s="1"/>
  <c r="C38" i="1"/>
  <c r="J37" i="1"/>
  <c r="H37" i="1" s="1"/>
  <c r="D37" i="1" s="1"/>
  <c r="T36" i="1"/>
  <c r="D36" i="1"/>
  <c r="C36" i="1"/>
  <c r="T35" i="1"/>
  <c r="D35" i="1"/>
  <c r="C35" i="1"/>
  <c r="T34" i="1"/>
  <c r="D34" i="1"/>
  <c r="C34" i="1"/>
  <c r="T33" i="1"/>
  <c r="D33" i="1"/>
  <c r="C33" i="1"/>
  <c r="T32" i="1"/>
  <c r="D32" i="1"/>
  <c r="C32" i="1"/>
  <c r="T31" i="1"/>
  <c r="D31" i="1"/>
  <c r="C31" i="1"/>
  <c r="T30" i="1"/>
  <c r="D30" i="1"/>
  <c r="C30" i="1"/>
  <c r="T29" i="1"/>
  <c r="D29" i="1"/>
  <c r="C29" i="1"/>
  <c r="T28" i="1"/>
  <c r="D28" i="1"/>
  <c r="C28" i="1"/>
  <c r="T27" i="1"/>
  <c r="H27" i="1"/>
  <c r="G27" i="1"/>
  <c r="D27" i="1"/>
  <c r="C27" i="1"/>
  <c r="T26" i="1"/>
  <c r="D26" i="1"/>
  <c r="C26" i="1"/>
  <c r="T25" i="1"/>
  <c r="D25" i="1"/>
  <c r="C25" i="1"/>
  <c r="T24" i="1"/>
  <c r="L24" i="1"/>
  <c r="D24" i="1"/>
  <c r="C24" i="1"/>
  <c r="T23" i="1"/>
  <c r="H23" i="1"/>
  <c r="D23" i="1" s="1"/>
  <c r="G23" i="1"/>
  <c r="T22" i="1"/>
  <c r="D22" i="1"/>
  <c r="C22" i="1"/>
  <c r="T21" i="1"/>
  <c r="D21" i="1"/>
  <c r="C21" i="1"/>
  <c r="T20" i="1"/>
  <c r="D20" i="1"/>
  <c r="C20" i="1"/>
  <c r="T19" i="1"/>
  <c r="D19" i="1"/>
  <c r="C19" i="1"/>
  <c r="T18" i="1"/>
  <c r="D18" i="1"/>
  <c r="C18" i="1"/>
  <c r="T17" i="1"/>
  <c r="D17" i="1"/>
  <c r="C17" i="1"/>
  <c r="T16" i="1"/>
  <c r="D16" i="1"/>
  <c r="C16" i="1"/>
  <c r="T15" i="1"/>
  <c r="H15" i="1"/>
  <c r="D15" i="1" s="1"/>
  <c r="G15" i="1"/>
  <c r="C15" i="1"/>
  <c r="T14" i="1"/>
  <c r="D14" i="1"/>
  <c r="C14" i="1"/>
  <c r="T13" i="1"/>
  <c r="H13" i="1"/>
  <c r="T12" i="1"/>
  <c r="D12" i="1"/>
  <c r="C12" i="1"/>
  <c r="T11" i="1"/>
  <c r="D11" i="1"/>
  <c r="C11" i="1"/>
  <c r="T10" i="1"/>
  <c r="H10" i="1"/>
  <c r="D10" i="1" s="1"/>
  <c r="C13" i="1" s="1"/>
  <c r="G10" i="1"/>
  <c r="C10" i="1" s="1"/>
  <c r="T9" i="1"/>
  <c r="D9" i="1"/>
  <c r="C9" i="1"/>
  <c r="T8" i="1"/>
  <c r="S8" i="1"/>
  <c r="D8" i="1"/>
  <c r="C8" i="1"/>
  <c r="T7" i="1"/>
  <c r="D7" i="1"/>
  <c r="C7" i="1"/>
  <c r="J6" i="1"/>
  <c r="T6" i="1" s="1"/>
  <c r="H6" i="1"/>
  <c r="G6" i="1"/>
  <c r="D6" i="1"/>
  <c r="C6" i="1"/>
  <c r="T5" i="1"/>
  <c r="D5" i="1"/>
  <c r="C5" i="1"/>
  <c r="N5" i="1" s="1"/>
  <c r="T4" i="1"/>
  <c r="D4" i="1"/>
  <c r="C4" i="1"/>
  <c r="T3" i="1"/>
  <c r="D3" i="1"/>
  <c r="C3" i="1"/>
  <c r="D2" i="1"/>
  <c r="C2" i="1"/>
  <c r="N2" i="1" s="1"/>
  <c r="C77" i="1" l="1"/>
  <c r="O29" i="1"/>
  <c r="N16" i="1"/>
  <c r="O32" i="1"/>
  <c r="O39" i="1"/>
  <c r="O50" i="1"/>
  <c r="T59" i="1"/>
  <c r="O3" i="1"/>
  <c r="N10" i="1"/>
  <c r="N18" i="1"/>
  <c r="N22" i="1"/>
  <c r="N27" i="1"/>
  <c r="N29" i="1"/>
  <c r="C59" i="1"/>
  <c r="O59" i="1" s="1"/>
  <c r="C75" i="1"/>
  <c r="O4" i="1"/>
  <c r="O8" i="1"/>
  <c r="N9" i="1"/>
  <c r="O18" i="1"/>
  <c r="O22" i="1"/>
  <c r="O64" i="1"/>
  <c r="O19" i="1"/>
  <c r="O57" i="1"/>
  <c r="O24" i="1"/>
  <c r="N74" i="1"/>
  <c r="N4" i="1"/>
  <c r="O12" i="1"/>
  <c r="N14" i="1"/>
  <c r="O21" i="1"/>
  <c r="G13" i="1"/>
  <c r="O31" i="1"/>
  <c r="N34" i="1"/>
  <c r="D53" i="1"/>
  <c r="O55" i="1"/>
  <c r="D61" i="1"/>
  <c r="G71" i="1"/>
  <c r="C76" i="1"/>
  <c r="C78" i="1"/>
  <c r="O11" i="1"/>
  <c r="O7" i="1"/>
  <c r="O20" i="1"/>
  <c r="N25" i="1"/>
  <c r="O30" i="1"/>
  <c r="H53" i="1"/>
  <c r="C58" i="1"/>
  <c r="N11" i="1"/>
  <c r="O25" i="1"/>
  <c r="N30" i="1"/>
  <c r="O36" i="1"/>
  <c r="O49" i="1"/>
  <c r="O63" i="1"/>
  <c r="C70" i="1"/>
  <c r="O14" i="1"/>
  <c r="O15" i="1"/>
  <c r="C23" i="1"/>
  <c r="N23" i="1" s="1"/>
  <c r="N24" i="1"/>
  <c r="N33" i="1"/>
  <c r="O34" i="1"/>
  <c r="O35" i="1"/>
  <c r="O44" i="1"/>
  <c r="O46" i="1"/>
  <c r="O66" i="1"/>
  <c r="C69" i="1"/>
  <c r="D70" i="1"/>
  <c r="O70" i="1" s="1"/>
  <c r="O74" i="1"/>
  <c r="O2" i="1"/>
  <c r="O16" i="1"/>
  <c r="N19" i="1"/>
  <c r="O38" i="1"/>
  <c r="O43" i="1"/>
  <c r="O52" i="1"/>
  <c r="O5" i="1"/>
  <c r="N6" i="1"/>
  <c r="N7" i="1"/>
  <c r="O9" i="1"/>
  <c r="N12" i="1"/>
  <c r="O17" i="1"/>
  <c r="N20" i="1"/>
  <c r="O26" i="1"/>
  <c r="O27" i="1"/>
  <c r="O28" i="1"/>
  <c r="N31" i="1"/>
  <c r="O33" i="1"/>
  <c r="O40" i="1"/>
  <c r="O45" i="1"/>
  <c r="C53" i="1"/>
  <c r="O54" i="1"/>
  <c r="O56" i="1"/>
  <c r="T58" i="1"/>
  <c r="O65" i="1"/>
  <c r="O68" i="1"/>
  <c r="D62" i="1"/>
  <c r="T62" i="1"/>
  <c r="C62" i="1"/>
  <c r="O47" i="1"/>
  <c r="N15" i="1"/>
  <c r="O41" i="1"/>
  <c r="O67" i="1"/>
  <c r="O6" i="1"/>
  <c r="D13" i="1"/>
  <c r="O13" i="1" s="1"/>
  <c r="G37" i="1"/>
  <c r="C37" i="1" s="1"/>
  <c r="O37" i="1" s="1"/>
  <c r="T37" i="1"/>
  <c r="G42" i="1"/>
  <c r="C42" i="1" s="1"/>
  <c r="D48" i="1"/>
  <c r="O48" i="1" s="1"/>
  <c r="G49" i="1"/>
  <c r="T49" i="1"/>
  <c r="D51" i="1"/>
  <c r="G53" i="1"/>
  <c r="D58" i="1"/>
  <c r="O58" i="1" s="1"/>
  <c r="D69" i="1"/>
  <c r="J71" i="1"/>
  <c r="D75" i="1"/>
  <c r="O75" i="1" s="1"/>
  <c r="D76" i="1"/>
  <c r="O76" i="1" s="1"/>
  <c r="D77" i="1"/>
  <c r="D78" i="1"/>
  <c r="O10" i="1"/>
  <c r="N3" i="1"/>
  <c r="N8" i="1"/>
  <c r="N17" i="1"/>
  <c r="N21" i="1"/>
  <c r="N26" i="1"/>
  <c r="N28" i="1"/>
  <c r="N32" i="1"/>
  <c r="H42" i="1"/>
  <c r="D42" i="1" s="1"/>
  <c r="G48" i="1"/>
  <c r="T48" i="1"/>
  <c r="G51" i="1"/>
  <c r="C51" i="1" s="1"/>
  <c r="T51" i="1"/>
  <c r="C60" i="1"/>
  <c r="O60" i="1" s="1"/>
  <c r="T60" i="1"/>
  <c r="G75" i="1"/>
  <c r="G76" i="1"/>
  <c r="G77" i="1"/>
  <c r="G78" i="1"/>
  <c r="C61" i="1"/>
  <c r="O61" i="1" s="1"/>
  <c r="H75" i="1"/>
  <c r="H76" i="1"/>
  <c r="H77" i="1"/>
  <c r="H78" i="1"/>
  <c r="O77" i="1" l="1"/>
  <c r="O69" i="1"/>
  <c r="O42" i="1"/>
  <c r="O78" i="1"/>
  <c r="O53" i="1"/>
  <c r="N72" i="1"/>
  <c r="O72" i="1"/>
  <c r="N70" i="1"/>
  <c r="N69" i="1"/>
  <c r="N78" i="1"/>
  <c r="O23" i="1"/>
  <c r="N75" i="1"/>
  <c r="N77" i="1"/>
  <c r="D71" i="1"/>
  <c r="C71" i="1"/>
  <c r="T71" i="1"/>
  <c r="O51" i="1"/>
  <c r="N76" i="1"/>
  <c r="O62" i="1"/>
  <c r="N13" i="1"/>
  <c r="N73" i="1" l="1"/>
  <c r="O73" i="1"/>
  <c r="O71" i="1"/>
  <c r="N71" i="1"/>
</calcChain>
</file>

<file path=xl/sharedStrings.xml><?xml version="1.0" encoding="utf-8"?>
<sst xmlns="http://schemas.openxmlformats.org/spreadsheetml/2006/main" count="600" uniqueCount="265">
  <si>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</si>
  <si>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</si>
  <si>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</si>
  <si>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</si>
  <si>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</si>
  <si>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</si>
  <si>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</si>
  <si>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</si>
  <si>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</si>
  <si>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</si>
  <si>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</si>
  <si>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</si>
  <si>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</si>
  <si>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</si>
  <si>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</si>
  <si>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Justificativa</t>
  </si>
  <si>
    <t>Calculo</t>
  </si>
  <si>
    <t>Conf. Cenario Base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</si>
  <si>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</si>
  <si>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</si>
  <si>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</si>
  <si>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</si>
  <si>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</si>
  <si>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</si>
  <si>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</si>
  <si>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</si>
  <si>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</si>
  <si>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</si>
  <si>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</si>
  <si>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</si>
  <si>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</si>
  <si>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</si>
  <si>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</si>
  <si>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</si>
  <si>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</si>
  <si>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</si>
  <si>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</si>
  <si>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</si>
  <si>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</si>
  <si>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</si>
  <si>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Foi arbitrado um range de vida útil da impressora de 5 a 10 anos. Considera-se este fator como incerto, visto que novas tecnologias podem “encurtar” a vida útil de equipamentos já instalados, tornando-os obsoletos.</t>
  </si>
  <si>
    <t>aInitialDiffusionFraction</t>
  </si>
  <si>
    <t>Fração Inicial de Difusão dos Produtos</t>
  </si>
  <si>
    <t xml:space="preserve">% </t>
  </si>
  <si>
    <t>Não utilizado.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</si>
  <si>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</si>
  <si>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</si>
  <si>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</si>
  <si>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</si>
  <si>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</si>
  <si>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</si>
  <si>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</si>
  <si>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</si>
  <si>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</si>
  <si>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</si>
  <si>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</si>
  <si>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>aInnovatorAdoptionFraction</t>
  </si>
  <si>
    <t>Fração de Consumidores Inovadores</t>
  </si>
  <si>
    <t>aWOMStrength</t>
  </si>
  <si>
    <t>Força da Difusão do Produto “Boca a Boca”</t>
  </si>
  <si>
    <t>aPopulation</t>
  </si>
  <si>
    <t>Número Total de Consumidores no modelo</t>
  </si>
  <si>
    <t>Este parâmetro representa a população total inserida no modelo. Este valor corresponde ao tamanho do mercado máximo arbitrado.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</si>
  <si>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</si>
  <si>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</si>
  <si>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</si>
  <si>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</si>
  <si>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</si>
  <si>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</si>
  <si>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</si>
  <si>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</si>
  <si>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</si>
  <si>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</si>
  <si>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</si>
  <si>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</si>
  <si>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</si>
  <si>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</si>
  <si>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Valor base obtido em Sterman, com uma variação adicionada.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</si>
  <si>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</si>
  <si>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</si>
  <si>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</si>
  <si>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</si>
  <si>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</si>
  <si>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</si>
  <si>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</si>
  <si>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Para simplificação, considerou-se que todos os players iniciam a simulação com o mesmo valor de experiência de produção, equivalente à 20.000 unidades produzidas.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</si>
  <si>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</si>
  <si>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</si>
  <si>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</si>
  <si>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</si>
  <si>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</si>
  <si>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</si>
  <si>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</si>
  <si>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</si>
  <si>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</si>
  <si>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</si>
  <si>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</si>
  <si>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</si>
  <si>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</si>
  <si>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</si>
  <si>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</si>
  <si>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</si>
  <si>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</si>
  <si>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</si>
  <si>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</si>
  <si>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</si>
  <si>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</si>
  <si>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</si>
  <si>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</si>
  <si>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</si>
  <si>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</si>
  <si>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</si>
  <si>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</si>
  <si>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</si>
  <si>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</si>
  <si>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</si>
  <si>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</si>
  <si>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</si>
  <si>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</si>
  <si>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</si>
  <si>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</si>
  <si>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</si>
  <si>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</si>
  <si>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results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</si>
  <si>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</si>
  <si>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</si>
  <si>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</si>
  <si>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</si>
  <si>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</si>
  <si>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</si>
  <si>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</si>
  <si>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</si>
  <si>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Baseado no parâmetro de maior importância em Sterman.</t>
  </si>
  <si>
    <t>aReferencePerformance</t>
  </si>
  <si>
    <t>aInitialInvestimentoNaoRealizadoPeD</t>
  </si>
  <si>
    <t>Calculado com base no investimento em P&amp;D da 3D Systems nos últimos quatro anos, estimando que metade de seu investimento em P&amp;D é direcionado para tecnologia embarcada em impressoras 3D.</t>
  </si>
  <si>
    <t>aInitialPatentesRequisitadas</t>
  </si>
  <si>
    <t>aInitialPatentesEmpresa</t>
  </si>
  <si>
    <t>aInitialsPatentesEmDominioPublicoUteis</t>
  </si>
  <si>
    <t>Considerou a existência de patentes em domínio público (ex.: FDM, SLS, etc).</t>
  </si>
  <si>
    <t>aInitialsInvestimentoPeDDepreciar</t>
  </si>
  <si>
    <t>Estimado considerando o orçamento atual da 3D Systems, aplicado durante 10 anos.</t>
  </si>
  <si>
    <t>aInitialReorderShare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</si>
  <si>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</si>
  <si>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</si>
  <si>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</si>
  <si>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</si>
  <si>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</si>
  <si>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</si>
  <si>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</si>
  <si>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</si>
  <si>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</si>
  <si>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</si>
  <si>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</si>
  <si>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</si>
  <si>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</si>
  <si>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</si>
  <si>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</si>
  <si>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</si>
  <si>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</si>
  <si>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</si>
  <si>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</si>
  <si>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</si>
  <si>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</si>
  <si>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</si>
  <si>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</si>
  <si>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</si>
  <si>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</si>
  <si>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</si>
  <si>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</si>
  <si>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</si>
  <si>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</si>
  <si>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</si>
  <si>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</si>
  <si>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</si>
  <si>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</si>
  <si>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</si>
  <si>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</si>
  <si>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</si>
  <si>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</si>
  <si>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</si>
  <si>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</si>
  <si>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</si>
  <si>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</si>
  <si>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</si>
  <si>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</si>
  <si>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</si>
  <si>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</si>
  <si>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</si>
  <si>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</si>
  <si>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</si>
  <si>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</si>
  <si>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</si>
  <si>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</si>
  <si>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</si>
  <si>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</si>
  <si>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</si>
  <si>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</si>
  <si>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</si>
  <si>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</si>
  <si>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</si>
  <si>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</si>
  <si>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</si>
  <si>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</si>
  <si>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</si>
  <si>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</si>
  <si>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</si>
  <si>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</si>
  <si>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</si>
  <si>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</si>
  <si>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</si>
  <si>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</si>
  <si>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</si>
  <si>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</si>
  <si>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</si>
  <si>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</si>
  <si>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</si>
  <si>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</si>
  <si>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</si>
  <si>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</si>
  <si>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</si>
  <si>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</si>
  <si>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</si>
  <si>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</si>
  <si>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Forma de Definição</t>
  </si>
  <si>
    <t>Fontes Utilizadas</t>
  </si>
  <si>
    <t>Manteve-se o parâmetro definido por Sterman (2007).</t>
  </si>
  <si>
    <t>(ERNST &amp; YOUNG GMBH, 2016)</t>
  </si>
  <si>
    <t>O Market Share Inicial das empresas considera que três empresas (3D Systems, Stratasys e EOS) dominam 70% do mercado (ERNST &amp; YOUNG GMBH, 2016, p. 54).</t>
  </si>
  <si>
    <t>Idem à variável anterior.</t>
  </si>
  <si>
    <t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t>
  </si>
  <si>
    <t>(UK INTELLECTUAL PROPERTY OFFICE, 2013)</t>
  </si>
  <si>
    <t>(WOHLERS, 2017)</t>
  </si>
  <si>
    <t>Dois últimos anos do relatório de patentes. Pressupõe-se que apenas metade das patentes são relacionadas à tecnologia embarcada em impressoras 3D.</t>
  </si>
  <si>
    <t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t>
  </si>
  <si>
    <t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t>
  </si>
  <si>
    <t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t>
  </si>
  <si>
    <t xml:space="preserve">Considerado como 18, visto que, no modelo, a patente </t>
  </si>
  <si>
    <t>aTotalInitialInstalledBaseInutilizado</t>
  </si>
  <si>
    <t>(3D HUBS, 2017b)</t>
  </si>
  <si>
    <t>Considerou-se os mesmos valores mínimos e máximos de índices de performance empregados na 3D Printer Index).</t>
  </si>
  <si>
    <t>Como referência, adotou-se o valor de performance máximo.</t>
  </si>
  <si>
    <t>O módulo PeD deve ser ativado na análise.</t>
  </si>
  <si>
    <t>Variável não utilizada.</t>
  </si>
  <si>
    <t>Utilizou-se a última informação disponível sobre o número de impressoras 3D profissionais vendidas como referência para calibrar as condições iniciais do modelo.</t>
  </si>
  <si>
    <t>Wholers (achar)</t>
  </si>
  <si>
    <t>Arbitrado o valor de 0,7 a 1, pressupondo que o custo será reduzido em 30% caso a empresa produza a mesma quantidade de produtos vendidos inicialmente.</t>
  </si>
  <si>
    <t>Não há fonte de informação para definição deste parâmetro. Adotado o valor arbitrado por Sterman, com um fator de variação 10.</t>
  </si>
  <si>
    <t>Calculado considerando todo o investimento observado em P&amp;D da 3D Systems, dividido pelo número de patentes de posse da 3D systems observado.</t>
  </si>
  <si>
    <t>Tentar fazer busca de patentes pela 3D systems, e olhar apenas patentes ganhas nos últios 5 anos.</t>
  </si>
  <si>
    <t>O tempo médio de avaliação foi considerado como incerto, variando de 1,5 a 3 anos. A média observada é de 1 ano e 8 meses).</t>
  </si>
  <si>
    <t>A Taxa de rejeição média calculada foi de 0,4. Esta variável também foi considerada como incerta, devido ao fato de que o crescimento do número de patentes emitidas pode aumentar esta taxa ao longo do tempo.</t>
  </si>
  <si>
    <t>Considera-se que uma patente em donmínio público não será útil (ou seja, não gerará performance) idenfinidamente. Foram arbitrados tempos máximos e mínimos para esta variável.</t>
  </si>
  <si>
    <t>Arbitrado.</t>
  </si>
  <si>
    <t>(QUANDL, 2017)</t>
  </si>
  <si>
    <t>Não há informação disponível para determinar a fração inicial de pedidos que é oriúnda de substituições de impressoras 3D em fim de vida útil.</t>
  </si>
  <si>
    <t>Variável considerada como incerta, pressupondo que os players podem optar por tornar todo o seu investimento em Patentes Open Source.</t>
  </si>
  <si>
    <t>(STERMAN, 2007)</t>
  </si>
  <si>
    <t>Utilizado o range testado por Sterman (2007).</t>
  </si>
  <si>
    <t>Param. Original</t>
  </si>
  <si>
    <t>Estim. Dados Obs.</t>
  </si>
  <si>
    <t>Foi considerado que o player tem a mesma liberdade de decisão que o player analisado, variando seu market share desejado em 1/3 a mais ou a menos do que seu market share inicial.</t>
  </si>
  <si>
    <t>Foi considerado que o player tem a mesma liberdade de decisão que o player analisado, podendo optar por uma estratégia agressiva ou conservadora. Os ranges de variam entre 0,5 e 2,5 para que, ao arredondados, os valores 1 e 2 tenham a mesma probabilidade de ocorrência.</t>
  </si>
  <si>
    <t>Não há informações disponíveis sobre empresas que atuem no ramo de impressoras profissionais com patentes open source.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</si>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</sst>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s_calibracao_com_estrategi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1E-3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3.3333333333333333E-2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0.28000000000000003</v>
          </cell>
        </row>
        <row r="56">
          <cell r="J56">
            <v>0.28999999999999998</v>
          </cell>
        </row>
        <row r="57">
          <cell r="J57">
            <v>0.15</v>
          </cell>
        </row>
        <row r="58">
          <cell r="J58">
            <v>0.27999999999999992</v>
          </cell>
        </row>
        <row r="59">
          <cell r="J59">
            <v>0.28000000000000003</v>
          </cell>
        </row>
        <row r="60">
          <cell r="J60">
            <v>0.28999999999999998</v>
          </cell>
        </row>
        <row r="61">
          <cell r="J61">
            <v>0.15</v>
          </cell>
        </row>
        <row r="62">
          <cell r="J62">
            <v>0.27999999999999992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0.28999999999999998</v>
          </cell>
        </row>
        <row r="70">
          <cell r="J70">
            <v>0.15</v>
          </cell>
        </row>
        <row r="71">
          <cell r="J71">
            <v>0.27999999999999992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74" sqref="A74"/>
      <selection pane="bottomRight" activeCell="C2" sqref="C2"/>
    </sheetView>
  </sheetViews>
  <sheetFormatPr defaultRowHeight="15" x14ac:dyDescent="0.25"/>
  <cols>
    <col min="1" max="1" width="38" style="1"/>
    <col min="2" max="2" width="33.28515625" style="1"/>
    <col min="3" max="3" width="15.7109375" style="2"/>
    <col min="4" max="4" width="16.5703125" style="2"/>
    <col min="5" max="5" width="13.85546875" style="1"/>
    <col min="6" max="6" width="6.140625" style="2"/>
    <col min="7" max="8" width="6.140625" style="1"/>
    <col min="9" max="9" width="9.42578125" style="1"/>
    <col min="10" max="10" width="7.28515625" style="1"/>
    <col min="11" max="13" width="6.140625" style="1"/>
    <col min="14" max="14" width="4.5703125" style="1" customWidth="1"/>
    <col min="15" max="15" width="4.140625" style="1" customWidth="1"/>
    <col min="16" max="16" width="14.85546875" style="1"/>
    <col min="17" max="17" width="15.85546875" style="1" customWidth="1"/>
    <col min="18" max="18" width="47.28515625" style="1" customWidth="1"/>
    <col min="19" max="19" width="7.85546875" style="1"/>
    <col min="20" max="20" width="19" style="1" customWidth="1"/>
    <col min="21" max="1024" width="6.140625" style="1"/>
    <col min="1025" max="1026" width="6.140625"/>
  </cols>
  <sheetData>
    <row r="1" spans="1:20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224</v>
      </c>
      <c r="Q1" s="1" t="s">
        <v>225</v>
      </c>
      <c r="R1" t="s">
        <v>15</v>
      </c>
      <c r="S1" s="1" t="s">
        <v>16</v>
      </c>
      <c r="T1" s="1" t="s">
        <v>17</v>
      </c>
    </row>
    <row r="2" spans="1:20" x14ac:dyDescent="0.25">
      <c r="A2" s="1" t="s">
        <v>18</v>
      </c>
      <c r="B2" s="1" t="s">
        <v>19</v>
      </c>
      <c r="C2" s="2">
        <f t="shared" ref="C2:C12" si="0">IF(I2="Incerto",MAX(G2,J2-(ABS(F2*J2))),J2)</f>
        <v>1</v>
      </c>
      <c r="D2" s="2">
        <f t="shared" ref="D2:D1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259</v>
      </c>
      <c r="Q2" s="18" t="s">
        <v>257</v>
      </c>
      <c r="R2" t="s">
        <v>22</v>
      </c>
      <c r="S2"/>
      <c r="T2" s="1" t="b">
        <f>J2=[1]params_testeithink!J2</f>
        <v>1</v>
      </c>
    </row>
    <row r="3" spans="1:20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8" t="s">
        <v>259</v>
      </c>
      <c r="Q3" s="18" t="s">
        <v>257</v>
      </c>
      <c r="R3" t="s">
        <v>26</v>
      </c>
      <c r="S3"/>
      <c r="T3" s="1" t="b">
        <f>J3=[1]params_testeithink!J3</f>
        <v>1</v>
      </c>
    </row>
    <row r="4" spans="1:20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8" t="s">
        <v>259</v>
      </c>
      <c r="Q4" s="18" t="s">
        <v>257</v>
      </c>
      <c r="R4" t="s">
        <v>30</v>
      </c>
      <c r="S4"/>
      <c r="T4" s="1" t="b">
        <f>J4=[1]params_testeithink!J4</f>
        <v>1</v>
      </c>
    </row>
    <row r="5" spans="1:20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8" t="s">
        <v>259</v>
      </c>
      <c r="Q5" s="18" t="s">
        <v>257</v>
      </c>
      <c r="R5" t="s">
        <v>34</v>
      </c>
      <c r="S5"/>
      <c r="T5" s="1" t="b">
        <f>J5=[1]params_testeithink!J5</f>
        <v>1</v>
      </c>
    </row>
    <row r="6" spans="1:20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s="17" t="s">
        <v>264</v>
      </c>
      <c r="R6" t="s">
        <v>40</v>
      </c>
      <c r="S6"/>
      <c r="T6" s="1" t="b">
        <f>J6=[1]params_testeithink!J6</f>
        <v>1</v>
      </c>
    </row>
    <row r="7" spans="1:20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s="17" t="s">
        <v>264</v>
      </c>
      <c r="R7" t="s">
        <v>243</v>
      </c>
      <c r="S7"/>
      <c r="T7" s="1" t="b">
        <f>J7=[1]params_testeithink!J7</f>
        <v>1</v>
      </c>
    </row>
    <row r="8" spans="1:20" x14ac:dyDescent="0.25">
      <c r="A8" s="5" t="s">
        <v>45</v>
      </c>
      <c r="B8" s="5" t="s">
        <v>46</v>
      </c>
      <c r="C8" s="7">
        <f t="shared" si="0"/>
        <v>107000</v>
      </c>
      <c r="D8" s="7">
        <f t="shared" si="1"/>
        <v>107000</v>
      </c>
      <c r="E8" s="5" t="s">
        <v>47</v>
      </c>
      <c r="F8" s="7">
        <v>0.5</v>
      </c>
      <c r="G8" s="8">
        <v>200000</v>
      </c>
      <c r="H8" s="8">
        <v>200000</v>
      </c>
      <c r="I8" s="5" t="s">
        <v>21</v>
      </c>
      <c r="J8" s="5">
        <v>107000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260</v>
      </c>
      <c r="Q8" s="18" t="s">
        <v>232</v>
      </c>
      <c r="R8" s="17" t="s">
        <v>235</v>
      </c>
      <c r="S8" s="1">
        <f>107/0.5</f>
        <v>214</v>
      </c>
      <c r="T8" s="1" t="b">
        <f>J8=[1]params_testeithink!J8</f>
        <v>0</v>
      </c>
    </row>
    <row r="9" spans="1:20" x14ac:dyDescent="0.25">
      <c r="A9" s="1" t="s">
        <v>48</v>
      </c>
      <c r="B9" s="1" t="s">
        <v>49</v>
      </c>
      <c r="C9" s="2">
        <f t="shared" si="0"/>
        <v>0</v>
      </c>
      <c r="D9" s="2">
        <f t="shared" si="1"/>
        <v>1</v>
      </c>
      <c r="E9" s="1" t="s">
        <v>50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8" t="s">
        <v>259</v>
      </c>
      <c r="Q9" s="18" t="s">
        <v>257</v>
      </c>
      <c r="R9" s="1" t="s">
        <v>51</v>
      </c>
      <c r="T9" s="1" t="b">
        <f>J9=[1]params_testeithink!J9</f>
        <v>1</v>
      </c>
    </row>
    <row r="10" spans="1:20" x14ac:dyDescent="0.25">
      <c r="A10" s="9" t="s">
        <v>52</v>
      </c>
      <c r="B10" s="9" t="s">
        <v>53</v>
      </c>
      <c r="C10" s="10">
        <f t="shared" si="0"/>
        <v>25000</v>
      </c>
      <c r="D10" s="10">
        <f t="shared" si="1"/>
        <v>100000</v>
      </c>
      <c r="E10" s="9" t="s">
        <v>54</v>
      </c>
      <c r="F10" s="10">
        <v>1</v>
      </c>
      <c r="G10" s="11">
        <f>J10/2</f>
        <v>25000</v>
      </c>
      <c r="H10" s="11">
        <f>J10*4</f>
        <v>200000</v>
      </c>
      <c r="I10" s="9" t="s">
        <v>38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39</v>
      </c>
      <c r="Q10" s="17" t="s">
        <v>264</v>
      </c>
      <c r="R10" t="s">
        <v>55</v>
      </c>
      <c r="T10" s="1" t="b">
        <f>J10=[1]params_testeithink!J10</f>
        <v>1</v>
      </c>
    </row>
    <row r="11" spans="1:20" x14ac:dyDescent="0.25">
      <c r="A11" s="1" t="s">
        <v>56</v>
      </c>
      <c r="B11" s="1" t="s">
        <v>57</v>
      </c>
      <c r="C11" s="12">
        <f t="shared" si="0"/>
        <v>0</v>
      </c>
      <c r="D11" s="12">
        <f t="shared" si="1"/>
        <v>1.0999999999999999E-2</v>
      </c>
      <c r="E11" s="1" t="s">
        <v>43</v>
      </c>
      <c r="F11" s="2">
        <v>10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8" t="s">
        <v>259</v>
      </c>
      <c r="Q11" s="18" t="s">
        <v>257</v>
      </c>
      <c r="R11" t="s">
        <v>247</v>
      </c>
      <c r="T11" s="1" t="b">
        <f>J11=[1]params_testeithink!J11</f>
        <v>1</v>
      </c>
    </row>
    <row r="12" spans="1:20" x14ac:dyDescent="0.25">
      <c r="A12" s="1" t="s">
        <v>58</v>
      </c>
      <c r="B12" s="1" t="s">
        <v>59</v>
      </c>
      <c r="C12" s="2">
        <f t="shared" si="0"/>
        <v>0.4</v>
      </c>
      <c r="D12" s="2">
        <f t="shared" si="1"/>
        <v>1.5</v>
      </c>
      <c r="E12" s="1" t="s">
        <v>50</v>
      </c>
      <c r="F12" s="2">
        <v>6</v>
      </c>
      <c r="G12">
        <v>0.4</v>
      </c>
      <c r="H12">
        <v>1.5</v>
      </c>
      <c r="I12" s="5" t="s">
        <v>38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8" t="s">
        <v>259</v>
      </c>
      <c r="Q12" s="18" t="s">
        <v>257</v>
      </c>
      <c r="R12" s="17" t="s">
        <v>258</v>
      </c>
      <c r="T12" s="1" t="b">
        <f>J12=[1]params_testeithink!J12</f>
        <v>1</v>
      </c>
    </row>
    <row r="13" spans="1:20" x14ac:dyDescent="0.25">
      <c r="A13" s="9" t="s">
        <v>60</v>
      </c>
      <c r="B13" s="9" t="s">
        <v>61</v>
      </c>
      <c r="C13" s="10">
        <f>D10</f>
        <v>100000</v>
      </c>
      <c r="D13" s="10">
        <f>D10</f>
        <v>100000</v>
      </c>
      <c r="E13" s="9" t="s">
        <v>54</v>
      </c>
      <c r="F13" s="10">
        <v>5</v>
      </c>
      <c r="G13" s="11">
        <f>J53</f>
        <v>64250</v>
      </c>
      <c r="H13" s="11">
        <f>J13*10</f>
        <v>500000</v>
      </c>
      <c r="I13" s="9" t="s">
        <v>21</v>
      </c>
      <c r="J13" s="9">
        <v>50000</v>
      </c>
      <c r="K13" s="9">
        <v>100000000</v>
      </c>
      <c r="L13" s="11"/>
      <c r="M13" s="11"/>
      <c r="N13" s="9" t="b">
        <f t="shared" si="2"/>
        <v>1</v>
      </c>
      <c r="O13" s="9" t="b">
        <f t="shared" si="3"/>
        <v>0</v>
      </c>
      <c r="P13" s="1" t="s">
        <v>39</v>
      </c>
      <c r="Q13" s="17" t="s">
        <v>264</v>
      </c>
      <c r="R13" t="s">
        <v>62</v>
      </c>
      <c r="T13" s="1" t="b">
        <f>J13=[1]params_testeithink!J13</f>
        <v>1</v>
      </c>
    </row>
    <row r="14" spans="1:20" x14ac:dyDescent="0.25">
      <c r="A14" s="1" t="s">
        <v>63</v>
      </c>
      <c r="B14" s="1" t="s">
        <v>64</v>
      </c>
      <c r="C14" s="2">
        <f t="shared" ref="C14:C22" si="4">IF(I14="Incerto",MAX(G14,J14-(ABS(F14*J14))),J14)</f>
        <v>0</v>
      </c>
      <c r="D14" s="2">
        <f t="shared" ref="D14:D22" si="5">IF(I14="Incerto",MIN(H14,J14+(ABS(F14*J14))),J14)</f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8" t="s">
        <v>259</v>
      </c>
      <c r="Q14" s="18" t="s">
        <v>257</v>
      </c>
      <c r="R14" t="s">
        <v>226</v>
      </c>
      <c r="T14" s="1" t="b">
        <f>J14=[1]params_testeithink!J14</f>
        <v>1</v>
      </c>
    </row>
    <row r="15" spans="1:20" x14ac:dyDescent="0.25">
      <c r="A15" s="1" t="s">
        <v>65</v>
      </c>
      <c r="B15" s="1" t="s">
        <v>66</v>
      </c>
      <c r="C15" s="2">
        <f t="shared" si="4"/>
        <v>6.25E-2</v>
      </c>
      <c r="D15" s="2">
        <f t="shared" si="5"/>
        <v>0.25</v>
      </c>
      <c r="E15" s="1" t="s">
        <v>29</v>
      </c>
      <c r="F15" s="2">
        <v>3</v>
      </c>
      <c r="G15" s="1">
        <f>L15</f>
        <v>6.25E-2</v>
      </c>
      <c r="H15" s="1">
        <f>M15</f>
        <v>0.25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8" t="s">
        <v>259</v>
      </c>
      <c r="Q15" s="18" t="s">
        <v>257</v>
      </c>
      <c r="R15" s="17" t="s">
        <v>258</v>
      </c>
      <c r="T15" s="1" t="b">
        <f>J15=[1]params_testeithink!J15</f>
        <v>1</v>
      </c>
    </row>
    <row r="16" spans="1:20" x14ac:dyDescent="0.25">
      <c r="A16" s="1" t="s">
        <v>67</v>
      </c>
      <c r="B16" s="1" t="s">
        <v>68</v>
      </c>
      <c r="C16" s="2">
        <f t="shared" si="4"/>
        <v>1</v>
      </c>
      <c r="D16" s="2">
        <f t="shared" si="5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8" t="s">
        <v>259</v>
      </c>
      <c r="Q16" s="18" t="s">
        <v>257</v>
      </c>
      <c r="R16" s="17" t="s">
        <v>226</v>
      </c>
      <c r="T16" s="1" t="b">
        <f>J16=[1]params_testeithink!J16</f>
        <v>1</v>
      </c>
    </row>
    <row r="17" spans="1:20" x14ac:dyDescent="0.25">
      <c r="A17" s="1" t="s">
        <v>69</v>
      </c>
      <c r="B17" s="1" t="s">
        <v>70</v>
      </c>
      <c r="C17" s="2">
        <f t="shared" si="4"/>
        <v>0.5</v>
      </c>
      <c r="D17" s="2">
        <f t="shared" si="5"/>
        <v>1</v>
      </c>
      <c r="E17" s="1" t="s">
        <v>29</v>
      </c>
      <c r="F17" s="2">
        <v>0.5</v>
      </c>
      <c r="G17" s="1">
        <v>0.25</v>
      </c>
      <c r="H17" s="1">
        <v>1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8" t="s">
        <v>259</v>
      </c>
      <c r="Q17" s="18" t="s">
        <v>257</v>
      </c>
      <c r="R17" s="17" t="s">
        <v>258</v>
      </c>
      <c r="T17" s="1" t="b">
        <f>J17=[1]params_testeithink!J17</f>
        <v>1</v>
      </c>
    </row>
    <row r="18" spans="1:20" x14ac:dyDescent="0.25">
      <c r="A18" s="1" t="s">
        <v>71</v>
      </c>
      <c r="B18" s="1" t="s">
        <v>72</v>
      </c>
      <c r="C18" s="2">
        <f t="shared" si="4"/>
        <v>1</v>
      </c>
      <c r="D18" s="2">
        <f t="shared" si="5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8" t="s">
        <v>259</v>
      </c>
      <c r="Q18" s="18" t="s">
        <v>257</v>
      </c>
      <c r="R18" s="17" t="s">
        <v>226</v>
      </c>
      <c r="T18" s="1" t="b">
        <f>J18=[1]params_testeithink!J18</f>
        <v>1</v>
      </c>
    </row>
    <row r="19" spans="1:20" x14ac:dyDescent="0.25">
      <c r="A19" s="1" t="s">
        <v>73</v>
      </c>
      <c r="B19" s="1" t="s">
        <v>74</v>
      </c>
      <c r="C19" s="2">
        <f t="shared" si="4"/>
        <v>0.25</v>
      </c>
      <c r="D19" s="2">
        <f t="shared" si="5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8" t="s">
        <v>259</v>
      </c>
      <c r="Q19" s="18" t="s">
        <v>257</v>
      </c>
      <c r="R19" s="17" t="s">
        <v>226</v>
      </c>
      <c r="T19" s="1" t="b">
        <f>J19=[1]params_testeithink!J19</f>
        <v>1</v>
      </c>
    </row>
    <row r="20" spans="1:20" x14ac:dyDescent="0.25">
      <c r="A20" s="1" t="s">
        <v>75</v>
      </c>
      <c r="B20" s="1" t="s">
        <v>76</v>
      </c>
      <c r="C20" s="2">
        <f t="shared" si="4"/>
        <v>-6</v>
      </c>
      <c r="D20" s="2">
        <f t="shared" si="5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8" t="s">
        <v>259</v>
      </c>
      <c r="Q20" s="18" t="s">
        <v>257</v>
      </c>
      <c r="R20" t="s">
        <v>77</v>
      </c>
      <c r="T20" s="1" t="b">
        <f>J20=[1]params_testeithink!J20</f>
        <v>1</v>
      </c>
    </row>
    <row r="21" spans="1:20" x14ac:dyDescent="0.25">
      <c r="A21" s="1" t="s">
        <v>78</v>
      </c>
      <c r="B21" s="1" t="s">
        <v>79</v>
      </c>
      <c r="C21" s="2">
        <f t="shared" si="4"/>
        <v>-12</v>
      </c>
      <c r="D21" s="2">
        <f t="shared" si="5"/>
        <v>-4</v>
      </c>
      <c r="E21" s="1" t="s">
        <v>25</v>
      </c>
      <c r="F21" s="2">
        <v>0.5</v>
      </c>
      <c r="G21" s="1">
        <v>-12</v>
      </c>
      <c r="H21" s="1">
        <v>-4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8" t="s">
        <v>259</v>
      </c>
      <c r="Q21" s="18" t="s">
        <v>257</v>
      </c>
      <c r="R21" s="17" t="s">
        <v>258</v>
      </c>
      <c r="T21" s="1" t="b">
        <f>J21=[1]params_testeithink!J21</f>
        <v>1</v>
      </c>
    </row>
    <row r="22" spans="1:20" x14ac:dyDescent="0.25">
      <c r="A22" s="1" t="s">
        <v>80</v>
      </c>
      <c r="B22" s="1" t="s">
        <v>81</v>
      </c>
      <c r="C22" s="2">
        <f t="shared" si="4"/>
        <v>0.7</v>
      </c>
      <c r="D22" s="2">
        <f t="shared" si="5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 s="17" t="s">
        <v>264</v>
      </c>
      <c r="R22" t="s">
        <v>246</v>
      </c>
      <c r="T22" s="1" t="b">
        <f>J22=[1]params_testeithink!J22</f>
        <v>1</v>
      </c>
    </row>
    <row r="23" spans="1:20" x14ac:dyDescent="0.25">
      <c r="A23" s="1" t="s">
        <v>82</v>
      </c>
      <c r="B23" s="1" t="s">
        <v>83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84</v>
      </c>
      <c r="F23" s="2">
        <v>0.5</v>
      </c>
      <c r="G23" s="1">
        <f>J23/2</f>
        <v>50000</v>
      </c>
      <c r="H23" s="1">
        <f>J23*2</f>
        <v>200000</v>
      </c>
      <c r="I23" t="s">
        <v>21</v>
      </c>
      <c r="J23" s="1">
        <v>100000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 s="17" t="s">
        <v>264</v>
      </c>
      <c r="R23" t="s">
        <v>85</v>
      </c>
      <c r="T23" s="1" t="b">
        <f>J23=[1]params_testeithink!J23</f>
        <v>0</v>
      </c>
    </row>
    <row r="24" spans="1:20" x14ac:dyDescent="0.25">
      <c r="A24" s="1" t="s">
        <v>86</v>
      </c>
      <c r="B24" s="1" t="s">
        <v>87</v>
      </c>
      <c r="C24" s="2">
        <f t="shared" ref="C24:C55" si="6">IF(I24="Incerto",MAX(G24,J24-(ABS(F24*J24))),J24)</f>
        <v>0.33300000000000002</v>
      </c>
      <c r="D24" s="2">
        <f t="shared" ref="D24:D55" si="7">IF(I24="Incerto",MIN(H24,J24+(ABS(F24*J24))),J24)</f>
        <v>3</v>
      </c>
      <c r="E24" s="1" t="s">
        <v>25</v>
      </c>
      <c r="F24" s="2">
        <v>3</v>
      </c>
      <c r="G24" s="1">
        <v>0.33300000000000002</v>
      </c>
      <c r="H24" s="1">
        <v>3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8" t="s">
        <v>259</v>
      </c>
      <c r="Q24" s="18" t="s">
        <v>257</v>
      </c>
      <c r="R24" s="17" t="s">
        <v>258</v>
      </c>
      <c r="T24" s="1" t="b">
        <f>J24=[1]params_testeithink!J24</f>
        <v>1</v>
      </c>
    </row>
    <row r="25" spans="1:20" x14ac:dyDescent="0.25">
      <c r="A25" s="1" t="s">
        <v>88</v>
      </c>
      <c r="B25" s="1" t="s">
        <v>89</v>
      </c>
      <c r="C25" s="2">
        <f t="shared" si="6"/>
        <v>0.2</v>
      </c>
      <c r="D25" s="2">
        <f t="shared" si="7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21</v>
      </c>
      <c r="J25" s="1">
        <v>0.2</v>
      </c>
      <c r="K25" s="1">
        <v>0.2</v>
      </c>
      <c r="L25"/>
      <c r="M25"/>
      <c r="N25" s="1" t="b">
        <f t="shared" si="2"/>
        <v>1</v>
      </c>
      <c r="O25" s="1" t="b">
        <f t="shared" si="3"/>
        <v>0</v>
      </c>
      <c r="P25" s="18" t="s">
        <v>259</v>
      </c>
      <c r="Q25" s="18" t="s">
        <v>257</v>
      </c>
      <c r="R25" s="17" t="s">
        <v>226</v>
      </c>
      <c r="T25" s="1" t="b">
        <f>J25=[1]params_testeithink!J25</f>
        <v>1</v>
      </c>
    </row>
    <row r="26" spans="1:20" x14ac:dyDescent="0.25">
      <c r="A26" s="1" t="s">
        <v>90</v>
      </c>
      <c r="B26" s="1" t="s">
        <v>91</v>
      </c>
      <c r="C26" s="2">
        <f t="shared" si="6"/>
        <v>0.6</v>
      </c>
      <c r="D26" s="2">
        <f t="shared" si="7"/>
        <v>1</v>
      </c>
      <c r="E26" s="1" t="s">
        <v>43</v>
      </c>
      <c r="F26" s="2">
        <v>0.5</v>
      </c>
      <c r="G26" s="1">
        <v>0.6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8" t="s">
        <v>259</v>
      </c>
      <c r="Q26" s="18" t="s">
        <v>257</v>
      </c>
      <c r="R26" s="17" t="s">
        <v>258</v>
      </c>
      <c r="T26" s="1" t="b">
        <f>J26=[1]params_testeithink!J26</f>
        <v>1</v>
      </c>
    </row>
    <row r="27" spans="1:20" x14ac:dyDescent="0.25">
      <c r="A27" s="14" t="s">
        <v>92</v>
      </c>
      <c r="B27" s="1" t="s">
        <v>93</v>
      </c>
      <c r="C27" s="2">
        <f t="shared" si="6"/>
        <v>200</v>
      </c>
      <c r="D27" s="2">
        <f t="shared" si="7"/>
        <v>200</v>
      </c>
      <c r="E27" s="1" t="s">
        <v>94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 s="17" t="s">
        <v>264</v>
      </c>
      <c r="R27" t="s">
        <v>236</v>
      </c>
      <c r="T27" s="1" t="b">
        <f>J27=[1]params_testeithink!J27</f>
        <v>1</v>
      </c>
    </row>
    <row r="28" spans="1:20" x14ac:dyDescent="0.25">
      <c r="A28" s="1" t="s">
        <v>95</v>
      </c>
      <c r="B28" s="1" t="s">
        <v>50</v>
      </c>
      <c r="C28" s="2">
        <f t="shared" si="6"/>
        <v>1</v>
      </c>
      <c r="D28" s="2">
        <f t="shared" si="7"/>
        <v>1</v>
      </c>
      <c r="E28"/>
      <c r="F28" s="2">
        <v>0.5</v>
      </c>
      <c r="G28" s="1">
        <v>0</v>
      </c>
      <c r="H28" s="1">
        <v>1</v>
      </c>
      <c r="I28" s="5" t="s">
        <v>21</v>
      </c>
      <c r="J28" s="1">
        <v>1</v>
      </c>
      <c r="K28" s="1">
        <v>1</v>
      </c>
      <c r="L28"/>
      <c r="M28"/>
      <c r="N28" s="1" t="b">
        <f t="shared" si="2"/>
        <v>1</v>
      </c>
      <c r="O28" s="1" t="b">
        <f t="shared" si="3"/>
        <v>0</v>
      </c>
      <c r="P28" s="18" t="s">
        <v>259</v>
      </c>
      <c r="Q28" s="18" t="s">
        <v>257</v>
      </c>
      <c r="R28" s="17" t="s">
        <v>258</v>
      </c>
      <c r="T28" s="1" t="b">
        <f>J28=[1]params_testeithink!J28</f>
        <v>1</v>
      </c>
    </row>
    <row r="29" spans="1:20" x14ac:dyDescent="0.25">
      <c r="A29" s="1" t="s">
        <v>96</v>
      </c>
      <c r="B29" s="1" t="s">
        <v>97</v>
      </c>
      <c r="C29" s="2">
        <f t="shared" si="6"/>
        <v>0.25</v>
      </c>
      <c r="D29" s="2">
        <f t="shared" si="7"/>
        <v>0.25</v>
      </c>
      <c r="E29" s="1" t="s">
        <v>29</v>
      </c>
      <c r="F29" s="2">
        <v>0.5</v>
      </c>
      <c r="G29" s="1">
        <v>0.25</v>
      </c>
      <c r="H29" s="1">
        <v>0.25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8" t="s">
        <v>259</v>
      </c>
      <c r="Q29" s="18" t="s">
        <v>257</v>
      </c>
      <c r="R29" s="17" t="s">
        <v>226</v>
      </c>
      <c r="T29" s="1" t="b">
        <f>J29=[1]params_testeithink!J29</f>
        <v>1</v>
      </c>
    </row>
    <row r="30" spans="1:20" x14ac:dyDescent="0.25">
      <c r="A30" s="1" t="s">
        <v>98</v>
      </c>
      <c r="B30" s="1" t="s">
        <v>99</v>
      </c>
      <c r="C30" s="2">
        <f t="shared" si="6"/>
        <v>0.25</v>
      </c>
      <c r="D30" s="2">
        <f t="shared" si="7"/>
        <v>0.25</v>
      </c>
      <c r="E30" s="1" t="s">
        <v>29</v>
      </c>
      <c r="F30" s="2">
        <v>0.5</v>
      </c>
      <c r="G30" s="1">
        <v>0.25</v>
      </c>
      <c r="H30" s="1">
        <v>0.25</v>
      </c>
      <c r="I30" s="1" t="s">
        <v>21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8" t="s">
        <v>259</v>
      </c>
      <c r="Q30" s="18" t="s">
        <v>257</v>
      </c>
      <c r="R30" s="17" t="s">
        <v>226</v>
      </c>
      <c r="T30" s="1" t="b">
        <f>J30=[1]params_testeithink!J30</f>
        <v>1</v>
      </c>
    </row>
    <row r="31" spans="1:20" x14ac:dyDescent="0.25">
      <c r="A31" s="1" t="s">
        <v>100</v>
      </c>
      <c r="B31" s="1" t="s">
        <v>101</v>
      </c>
      <c r="C31" s="2">
        <f t="shared" si="6"/>
        <v>0.5</v>
      </c>
      <c r="D31" s="2">
        <f t="shared" si="7"/>
        <v>1</v>
      </c>
      <c r="E31" s="1" t="s">
        <v>25</v>
      </c>
      <c r="F31" s="2">
        <v>4</v>
      </c>
      <c r="G31" s="1">
        <v>0.5</v>
      </c>
      <c r="H31" s="1">
        <v>1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8" t="s">
        <v>259</v>
      </c>
      <c r="Q31" s="18" t="s">
        <v>257</v>
      </c>
      <c r="R31" s="17" t="s">
        <v>258</v>
      </c>
      <c r="T31" s="1" t="b">
        <f>J31=[1]params_testeithink!J31</f>
        <v>1</v>
      </c>
    </row>
    <row r="32" spans="1:20" x14ac:dyDescent="0.25">
      <c r="A32" s="1" t="s">
        <v>102</v>
      </c>
      <c r="B32" s="1" t="s">
        <v>103</v>
      </c>
      <c r="C32" s="2">
        <f t="shared" si="6"/>
        <v>0</v>
      </c>
      <c r="D32" s="2">
        <f t="shared" si="7"/>
        <v>0.25</v>
      </c>
      <c r="E32" s="1" t="s">
        <v>25</v>
      </c>
      <c r="F32" s="2">
        <v>4</v>
      </c>
      <c r="G32" s="1">
        <v>0</v>
      </c>
      <c r="H32" s="1">
        <v>0.25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8" t="s">
        <v>259</v>
      </c>
      <c r="Q32" s="18" t="s">
        <v>257</v>
      </c>
      <c r="R32" s="17" t="s">
        <v>258</v>
      </c>
      <c r="T32" s="1" t="b">
        <f>J32=[1]params_testeithink!J32</f>
        <v>1</v>
      </c>
    </row>
    <row r="33" spans="1:20" x14ac:dyDescent="0.25">
      <c r="A33" s="1" t="s">
        <v>104</v>
      </c>
      <c r="B33" s="1" t="s">
        <v>105</v>
      </c>
      <c r="C33" s="2">
        <f t="shared" si="6"/>
        <v>-0.5</v>
      </c>
      <c r="D33" s="2">
        <f t="shared" si="7"/>
        <v>0</v>
      </c>
      <c r="E33" s="1" t="s">
        <v>25</v>
      </c>
      <c r="F33" s="2">
        <v>4</v>
      </c>
      <c r="G33" s="1">
        <v>-0.5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8" t="s">
        <v>259</v>
      </c>
      <c r="Q33" s="18" t="s">
        <v>257</v>
      </c>
      <c r="R33" s="17" t="s">
        <v>258</v>
      </c>
      <c r="T33" s="1" t="b">
        <f>J33=[1]params_testeithink!J33</f>
        <v>1</v>
      </c>
    </row>
    <row r="34" spans="1:20" x14ac:dyDescent="0.25">
      <c r="A34" s="1" t="s">
        <v>106</v>
      </c>
      <c r="B34" s="1" t="s">
        <v>107</v>
      </c>
      <c r="C34" s="2">
        <f t="shared" si="6"/>
        <v>0</v>
      </c>
      <c r="D34" s="2">
        <f t="shared" si="7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70" si="8">D34&gt;C34</f>
        <v>0</v>
      </c>
      <c r="P34" s="18" t="s">
        <v>259</v>
      </c>
      <c r="Q34" s="18" t="s">
        <v>257</v>
      </c>
      <c r="R34" s="17" t="s">
        <v>226</v>
      </c>
      <c r="T34" s="1" t="b">
        <f>J34=[1]params_testeithink!J34</f>
        <v>1</v>
      </c>
    </row>
    <row r="35" spans="1:20" x14ac:dyDescent="0.25">
      <c r="A35" s="1" t="s">
        <v>108</v>
      </c>
      <c r="B35" s="1" t="s">
        <v>109</v>
      </c>
      <c r="C35" s="2">
        <f t="shared" si="6"/>
        <v>1</v>
      </c>
      <c r="D35" s="2">
        <f t="shared" si="7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8"/>
        <v>0</v>
      </c>
      <c r="P35" s="1" t="s">
        <v>39</v>
      </c>
      <c r="Q35" s="17" t="s">
        <v>264</v>
      </c>
      <c r="R35" t="s">
        <v>242</v>
      </c>
      <c r="T35" s="1" t="b">
        <f>J35=[1]params_testeithink!J35</f>
        <v>1</v>
      </c>
    </row>
    <row r="36" spans="1:20" x14ac:dyDescent="0.25">
      <c r="A36" s="1" t="s">
        <v>110</v>
      </c>
      <c r="B36" s="1" t="s">
        <v>111</v>
      </c>
      <c r="C36" s="2">
        <f t="shared" si="6"/>
        <v>1.5</v>
      </c>
      <c r="D36" s="2">
        <f t="shared" si="7"/>
        <v>4.5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3</v>
      </c>
      <c r="K36" s="1">
        <v>3</v>
      </c>
      <c r="L36"/>
      <c r="M36"/>
      <c r="N36"/>
      <c r="O36" s="1" t="b">
        <f t="shared" si="8"/>
        <v>1</v>
      </c>
      <c r="P36" s="1" t="s">
        <v>39</v>
      </c>
      <c r="Q36" s="17" t="s">
        <v>264</v>
      </c>
      <c r="R36" t="s">
        <v>253</v>
      </c>
      <c r="T36" s="1" t="b">
        <f>J36=[1]params_testeithink!J36</f>
        <v>0</v>
      </c>
    </row>
    <row r="37" spans="1:20" x14ac:dyDescent="0.25">
      <c r="A37" s="1" t="s">
        <v>112</v>
      </c>
      <c r="B37" s="1" t="s">
        <v>113</v>
      </c>
      <c r="C37" s="2">
        <f t="shared" si="6"/>
        <v>1935044.444444445</v>
      </c>
      <c r="D37" s="2">
        <f t="shared" si="7"/>
        <v>5805133.3333333349</v>
      </c>
      <c r="E37" s="1" t="s">
        <v>114</v>
      </c>
      <c r="F37" s="2">
        <v>0.5</v>
      </c>
      <c r="G37" s="1">
        <f>J37/4</f>
        <v>967522.22222222248</v>
      </c>
      <c r="H37" s="1">
        <f>J37*4</f>
        <v>15480355.55555556</v>
      </c>
      <c r="I37" s="5" t="s">
        <v>38</v>
      </c>
      <c r="J37" s="1">
        <f>3870088.88888889</f>
        <v>3870088.8888888899</v>
      </c>
      <c r="K37" s="1">
        <v>100000</v>
      </c>
      <c r="L37"/>
      <c r="M37"/>
      <c r="N37"/>
      <c r="O37" s="1" t="b">
        <f t="shared" si="8"/>
        <v>1</v>
      </c>
      <c r="P37" s="18" t="s">
        <v>260</v>
      </c>
      <c r="Q37" s="18" t="s">
        <v>249</v>
      </c>
      <c r="R37" t="s">
        <v>248</v>
      </c>
      <c r="T37" s="1" t="b">
        <f>J37=[1]params_testeithink!J37</f>
        <v>0</v>
      </c>
    </row>
    <row r="38" spans="1:20" x14ac:dyDescent="0.25">
      <c r="A38" s="1" t="s">
        <v>115</v>
      </c>
      <c r="B38" s="1" t="s">
        <v>116</v>
      </c>
      <c r="C38" s="2">
        <f t="shared" si="6"/>
        <v>1.5</v>
      </c>
      <c r="D38" s="2">
        <f t="shared" si="7"/>
        <v>3</v>
      </c>
      <c r="E38" s="1" t="s">
        <v>29</v>
      </c>
      <c r="F38" s="2">
        <v>0.5</v>
      </c>
      <c r="G38" s="1">
        <v>1.5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8"/>
        <v>1</v>
      </c>
      <c r="P38" s="18" t="s">
        <v>260</v>
      </c>
      <c r="Q38" s="18" t="s">
        <v>231</v>
      </c>
      <c r="R38" t="s">
        <v>250</v>
      </c>
      <c r="T38" s="1" t="b">
        <f>J38=[1]params_testeithink!J38</f>
        <v>1</v>
      </c>
    </row>
    <row r="39" spans="1:20" x14ac:dyDescent="0.25">
      <c r="A39" s="1" t="s">
        <v>117</v>
      </c>
      <c r="B39" s="1" t="s">
        <v>118</v>
      </c>
      <c r="C39" s="2">
        <f t="shared" si="6"/>
        <v>0.3</v>
      </c>
      <c r="D39" s="2">
        <f t="shared" si="7"/>
        <v>0.60000000000000009</v>
      </c>
      <c r="E39" s="1" t="s">
        <v>119</v>
      </c>
      <c r="F39" s="2">
        <v>0.5</v>
      </c>
      <c r="G39" s="1">
        <v>0.3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8"/>
        <v>1</v>
      </c>
      <c r="P39" s="18" t="s">
        <v>260</v>
      </c>
      <c r="Q39" s="18" t="s">
        <v>231</v>
      </c>
      <c r="R39" t="s">
        <v>251</v>
      </c>
      <c r="T39" s="1" t="b">
        <f>J39=[1]params_testeithink!J39</f>
        <v>1</v>
      </c>
    </row>
    <row r="40" spans="1:20" x14ac:dyDescent="0.25">
      <c r="A40" s="1" t="s">
        <v>120</v>
      </c>
      <c r="B40" s="1" t="s">
        <v>121</v>
      </c>
      <c r="C40" s="2">
        <f t="shared" si="6"/>
        <v>18</v>
      </c>
      <c r="D40" s="2">
        <f t="shared" si="7"/>
        <v>18</v>
      </c>
      <c r="E40" s="1" t="s">
        <v>29</v>
      </c>
      <c r="F40" s="2">
        <v>0.5</v>
      </c>
      <c r="G40" s="1">
        <f>J40/4</f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8"/>
        <v>0</v>
      </c>
      <c r="P40" s="18" t="s">
        <v>260</v>
      </c>
      <c r="Q40" s="18" t="s">
        <v>231</v>
      </c>
      <c r="R40" t="s">
        <v>237</v>
      </c>
      <c r="T40" s="1" t="b">
        <f>J40=[1]params_testeithink!J40</f>
        <v>1</v>
      </c>
    </row>
    <row r="41" spans="1:20" x14ac:dyDescent="0.25">
      <c r="A41" s="1" t="s">
        <v>122</v>
      </c>
      <c r="B41" s="1" t="s">
        <v>123</v>
      </c>
      <c r="C41" s="2">
        <f t="shared" si="6"/>
        <v>5</v>
      </c>
      <c r="D41" s="2">
        <f t="shared" si="7"/>
        <v>15</v>
      </c>
      <c r="E41" s="1" t="s">
        <v>29</v>
      </c>
      <c r="F41" s="2">
        <v>0.5</v>
      </c>
      <c r="G41" s="1">
        <f>J41/4</f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8"/>
        <v>1</v>
      </c>
      <c r="P41" s="1" t="s">
        <v>39</v>
      </c>
      <c r="Q41" s="17" t="s">
        <v>264</v>
      </c>
      <c r="R41" t="s">
        <v>252</v>
      </c>
      <c r="T41" s="1" t="b">
        <f>J41=[1]params_testeithink!J41</f>
        <v>1</v>
      </c>
    </row>
    <row r="42" spans="1:20" x14ac:dyDescent="0.25">
      <c r="A42" s="1" t="s">
        <v>124</v>
      </c>
      <c r="B42" s="1" t="s">
        <v>125</v>
      </c>
      <c r="C42" s="2">
        <f t="shared" si="6"/>
        <v>1.2500000000000001E-2</v>
      </c>
      <c r="D42" s="2">
        <f t="shared" si="7"/>
        <v>3.7500000000000006E-2</v>
      </c>
      <c r="E42" s="1" t="s">
        <v>126</v>
      </c>
      <c r="F42" s="2">
        <v>0.5</v>
      </c>
      <c r="G42" s="1">
        <f>J42/4</f>
        <v>6.2500000000000003E-3</v>
      </c>
      <c r="H42" s="1">
        <f>J42*4</f>
        <v>0.1</v>
      </c>
      <c r="I42" s="5" t="s">
        <v>38</v>
      </c>
      <c r="J42" s="1">
        <f>1/40</f>
        <v>2.5000000000000001E-2</v>
      </c>
      <c r="K42" s="1">
        <f>1/30</f>
        <v>3.3333333333333333E-2</v>
      </c>
      <c r="L42"/>
      <c r="M42"/>
      <c r="N42"/>
      <c r="O42" s="1" t="b">
        <f t="shared" si="8"/>
        <v>1</v>
      </c>
      <c r="P42" s="1" t="s">
        <v>39</v>
      </c>
      <c r="Q42" s="17" t="s">
        <v>264</v>
      </c>
      <c r="R42" t="s">
        <v>253</v>
      </c>
      <c r="T42" s="1" t="b">
        <f>J42=[1]params_testeithink!J42</f>
        <v>0</v>
      </c>
    </row>
    <row r="43" spans="1:20" x14ac:dyDescent="0.25">
      <c r="A43" s="1" t="s">
        <v>127</v>
      </c>
      <c r="B43" s="1" t="s">
        <v>128</v>
      </c>
      <c r="C43" s="2">
        <f t="shared" si="6"/>
        <v>0</v>
      </c>
      <c r="D43" s="2">
        <f t="shared" si="7"/>
        <v>0</v>
      </c>
      <c r="E43"/>
      <c r="F43" s="2">
        <v>0.5</v>
      </c>
      <c r="G43" s="1">
        <f>J43/4</f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8"/>
        <v>0</v>
      </c>
      <c r="P43" s="18" t="s">
        <v>260</v>
      </c>
      <c r="Q43" s="18" t="s">
        <v>239</v>
      </c>
      <c r="R43" t="s">
        <v>240</v>
      </c>
      <c r="T43" s="1" t="b">
        <f>J43=[1]params_testeithink!J43</f>
        <v>1</v>
      </c>
    </row>
    <row r="44" spans="1:20" x14ac:dyDescent="0.25">
      <c r="A44" s="1" t="s">
        <v>129</v>
      </c>
      <c r="B44" s="1" t="s">
        <v>130</v>
      </c>
      <c r="C44" s="2">
        <f t="shared" si="6"/>
        <v>10</v>
      </c>
      <c r="D44" s="2">
        <f t="shared" si="7"/>
        <v>10</v>
      </c>
      <c r="E44"/>
      <c r="F44" s="2">
        <v>0.5</v>
      </c>
      <c r="G44" s="1">
        <f>J44/4</f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8"/>
        <v>0</v>
      </c>
      <c r="P44" s="18" t="s">
        <v>260</v>
      </c>
      <c r="Q44" s="18" t="s">
        <v>239</v>
      </c>
      <c r="R44" s="17" t="s">
        <v>240</v>
      </c>
      <c r="T44" s="1" t="b">
        <f>J44=[1]params_testeithink!J44</f>
        <v>1</v>
      </c>
    </row>
    <row r="45" spans="1:20" x14ac:dyDescent="0.25">
      <c r="A45" s="1" t="s">
        <v>131</v>
      </c>
      <c r="B45"/>
      <c r="C45" s="2">
        <f t="shared" si="6"/>
        <v>-12</v>
      </c>
      <c r="D45" s="2">
        <f t="shared" si="7"/>
        <v>-4</v>
      </c>
      <c r="E45"/>
      <c r="F45" s="2">
        <v>0.5</v>
      </c>
      <c r="G45" s="1">
        <v>-12</v>
      </c>
      <c r="H45" s="1">
        <v>-4</v>
      </c>
      <c r="I45" s="5" t="s">
        <v>38</v>
      </c>
      <c r="J45" s="1">
        <v>-8</v>
      </c>
      <c r="K45" s="1">
        <v>-8</v>
      </c>
      <c r="L45"/>
      <c r="M45"/>
      <c r="N45"/>
      <c r="O45" s="1" t="b">
        <f t="shared" si="8"/>
        <v>1</v>
      </c>
      <c r="P45" s="1" t="s">
        <v>39</v>
      </c>
      <c r="Q45" s="17" t="s">
        <v>264</v>
      </c>
      <c r="R45" t="s">
        <v>132</v>
      </c>
      <c r="T45" s="1" t="b">
        <f>J45=[1]params_testeithink!J45</f>
        <v>0</v>
      </c>
    </row>
    <row r="46" spans="1:20" x14ac:dyDescent="0.25">
      <c r="A46" s="1" t="s">
        <v>133</v>
      </c>
      <c r="B46"/>
      <c r="C46" s="2">
        <f t="shared" si="6"/>
        <v>10</v>
      </c>
      <c r="D46" s="2">
        <f t="shared" si="7"/>
        <v>10</v>
      </c>
      <c r="E46"/>
      <c r="F46" s="2">
        <v>0.5</v>
      </c>
      <c r="G46" s="1">
        <f t="shared" ref="G46:G51" si="9">J46/4</f>
        <v>2.5</v>
      </c>
      <c r="H46" s="1">
        <f t="shared" ref="H46:H51" si="10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8"/>
        <v>0</v>
      </c>
      <c r="P46" s="18" t="s">
        <v>260</v>
      </c>
      <c r="Q46" s="18" t="s">
        <v>239</v>
      </c>
      <c r="R46" t="s">
        <v>241</v>
      </c>
      <c r="T46" s="1" t="b">
        <f>J46=[1]params_testeithink!J46</f>
        <v>1</v>
      </c>
    </row>
    <row r="47" spans="1:20" x14ac:dyDescent="0.25">
      <c r="A47" s="1" t="s">
        <v>134</v>
      </c>
      <c r="B47" s="3"/>
      <c r="C47" s="2">
        <f t="shared" si="6"/>
        <v>250040833.33333251</v>
      </c>
      <c r="D47" s="2">
        <f t="shared" si="7"/>
        <v>750122499.9999975</v>
      </c>
      <c r="E47"/>
      <c r="F47" s="2">
        <v>0.5</v>
      </c>
      <c r="G47" s="1">
        <f t="shared" si="9"/>
        <v>125020416.66666625</v>
      </c>
      <c r="H47" s="1">
        <f t="shared" si="10"/>
        <v>2000326666.6666601</v>
      </c>
      <c r="I47" s="5" t="s">
        <v>38</v>
      </c>
      <c r="J47" s="1">
        <f>1000163333.33333 * 0.5</f>
        <v>500081666.66666502</v>
      </c>
      <c r="K47" s="1">
        <v>1000</v>
      </c>
      <c r="L47"/>
      <c r="M47"/>
      <c r="N47"/>
      <c r="O47" s="1" t="b">
        <f t="shared" si="8"/>
        <v>1</v>
      </c>
      <c r="P47" s="18" t="s">
        <v>260</v>
      </c>
      <c r="Q47" s="18" t="s">
        <v>254</v>
      </c>
      <c r="R47" t="s">
        <v>135</v>
      </c>
      <c r="T47" s="1" t="b">
        <f>J47=[1]params_testeithink!J47</f>
        <v>0</v>
      </c>
    </row>
    <row r="48" spans="1:20" x14ac:dyDescent="0.25">
      <c r="A48" s="1" t="s">
        <v>136</v>
      </c>
      <c r="B48"/>
      <c r="C48" s="2">
        <f t="shared" si="6"/>
        <v>600</v>
      </c>
      <c r="D48" s="2">
        <f t="shared" si="7"/>
        <v>600</v>
      </c>
      <c r="E48"/>
      <c r="F48" s="2">
        <v>0.5</v>
      </c>
      <c r="G48" s="1">
        <f t="shared" si="9"/>
        <v>150</v>
      </c>
      <c r="H48" s="1">
        <f t="shared" si="10"/>
        <v>2400</v>
      </c>
      <c r="I48" s="5" t="s">
        <v>21</v>
      </c>
      <c r="J48" s="1">
        <f>1200 * 0.5</f>
        <v>600</v>
      </c>
      <c r="K48" s="1">
        <v>100</v>
      </c>
      <c r="L48"/>
      <c r="M48"/>
      <c r="N48"/>
      <c r="O48" s="1" t="b">
        <f t="shared" si="8"/>
        <v>0</v>
      </c>
      <c r="P48" s="18" t="s">
        <v>260</v>
      </c>
      <c r="Q48" s="1" t="s">
        <v>231</v>
      </c>
      <c r="R48" t="s">
        <v>233</v>
      </c>
      <c r="T48" s="1" t="b">
        <f>J48=[1]params_testeithink!J48</f>
        <v>0</v>
      </c>
    </row>
    <row r="49" spans="1:20" x14ac:dyDescent="0.25">
      <c r="A49" s="1" t="s">
        <v>137</v>
      </c>
      <c r="B49"/>
      <c r="C49" s="2">
        <f t="shared" si="6"/>
        <v>150</v>
      </c>
      <c r="D49" s="2">
        <f t="shared" si="7"/>
        <v>150</v>
      </c>
      <c r="E49"/>
      <c r="F49" s="2">
        <v>0.5</v>
      </c>
      <c r="G49" s="1">
        <f t="shared" si="9"/>
        <v>37.5</v>
      </c>
      <c r="H49" s="1">
        <f t="shared" si="10"/>
        <v>600</v>
      </c>
      <c r="I49" s="5" t="s">
        <v>21</v>
      </c>
      <c r="J49" s="1">
        <f>90/0.3 * 0.5</f>
        <v>150</v>
      </c>
      <c r="K49" s="1">
        <v>100</v>
      </c>
      <c r="L49"/>
      <c r="M49"/>
      <c r="N49"/>
      <c r="O49" s="1" t="b">
        <f t="shared" si="8"/>
        <v>0</v>
      </c>
      <c r="P49" s="18" t="s">
        <v>260</v>
      </c>
      <c r="Q49" s="18" t="s">
        <v>231</v>
      </c>
      <c r="R49" t="s">
        <v>234</v>
      </c>
      <c r="T49" s="1" t="b">
        <f>J49=[1]params_testeithink!J49</f>
        <v>0</v>
      </c>
    </row>
    <row r="50" spans="1:20" x14ac:dyDescent="0.25">
      <c r="A50" s="1" t="s">
        <v>138</v>
      </c>
      <c r="B50"/>
      <c r="C50" s="2">
        <f t="shared" si="6"/>
        <v>5</v>
      </c>
      <c r="D50" s="2">
        <f t="shared" si="7"/>
        <v>15</v>
      </c>
      <c r="E50"/>
      <c r="F50" s="2">
        <v>0.5</v>
      </c>
      <c r="G50" s="1">
        <f t="shared" si="9"/>
        <v>2.5</v>
      </c>
      <c r="H50" s="1">
        <f t="shared" si="10"/>
        <v>40</v>
      </c>
      <c r="I50" s="5" t="s">
        <v>38</v>
      </c>
      <c r="J50" s="1">
        <v>10</v>
      </c>
      <c r="K50" s="1">
        <v>20</v>
      </c>
      <c r="L50"/>
      <c r="M50"/>
      <c r="N50"/>
      <c r="O50" s="1" t="b">
        <f t="shared" si="8"/>
        <v>1</v>
      </c>
      <c r="P50" s="1" t="s">
        <v>39</v>
      </c>
      <c r="Q50" s="17" t="s">
        <v>264</v>
      </c>
      <c r="R50" t="s">
        <v>139</v>
      </c>
      <c r="T50" s="1" t="b">
        <f>J50=[1]params_testeithink!J50</f>
        <v>0</v>
      </c>
    </row>
    <row r="51" spans="1:20" x14ac:dyDescent="0.25">
      <c r="A51" s="1" t="s">
        <v>140</v>
      </c>
      <c r="B51"/>
      <c r="C51" s="2">
        <f t="shared" si="6"/>
        <v>1000000000</v>
      </c>
      <c r="D51" s="2">
        <f t="shared" si="7"/>
        <v>3000000000</v>
      </c>
      <c r="E51"/>
      <c r="F51" s="2">
        <v>0.5</v>
      </c>
      <c r="G51" s="1">
        <f t="shared" si="9"/>
        <v>500000000</v>
      </c>
      <c r="H51" s="1">
        <f t="shared" si="10"/>
        <v>8000000000</v>
      </c>
      <c r="I51" s="5" t="s">
        <v>38</v>
      </c>
      <c r="J51" s="1">
        <f>60*1000000 * 10 / 0.3</f>
        <v>2000000000</v>
      </c>
      <c r="K51" s="1">
        <v>1000000</v>
      </c>
      <c r="L51"/>
      <c r="M51"/>
      <c r="N51"/>
      <c r="O51" s="1" t="b">
        <f t="shared" si="8"/>
        <v>1</v>
      </c>
      <c r="P51" s="18" t="s">
        <v>260</v>
      </c>
      <c r="Q51" s="18" t="s">
        <v>254</v>
      </c>
      <c r="R51" t="s">
        <v>141</v>
      </c>
      <c r="T51" s="1" t="b">
        <f>J51=[1]params_testeithink!J51</f>
        <v>0</v>
      </c>
    </row>
    <row r="52" spans="1:20" x14ac:dyDescent="0.25">
      <c r="A52" s="1" t="s">
        <v>142</v>
      </c>
      <c r="B52"/>
      <c r="C52" s="2">
        <f t="shared" si="6"/>
        <v>0.1</v>
      </c>
      <c r="D52" s="2">
        <f t="shared" si="7"/>
        <v>0.8</v>
      </c>
      <c r="E52"/>
      <c r="F52" s="2">
        <v>3</v>
      </c>
      <c r="G52" s="1">
        <v>0.1</v>
      </c>
      <c r="H52" s="1">
        <v>0.8</v>
      </c>
      <c r="I52" s="1" t="s">
        <v>38</v>
      </c>
      <c r="J52" s="1">
        <v>0.4</v>
      </c>
      <c r="K52"/>
      <c r="L52"/>
      <c r="M52"/>
      <c r="N52"/>
      <c r="O52" s="1" t="b">
        <f t="shared" si="8"/>
        <v>1</v>
      </c>
      <c r="P52" s="1" t="s">
        <v>39</v>
      </c>
      <c r="Q52" s="17" t="s">
        <v>264</v>
      </c>
      <c r="R52" t="s">
        <v>255</v>
      </c>
      <c r="T52" s="1" t="b">
        <f>J52=[1]params_testeithink!J52</f>
        <v>1</v>
      </c>
    </row>
    <row r="53" spans="1:20" x14ac:dyDescent="0.25">
      <c r="A53" s="5" t="s">
        <v>238</v>
      </c>
      <c r="B53" s="8"/>
      <c r="C53" s="7">
        <f t="shared" si="6"/>
        <v>64250</v>
      </c>
      <c r="D53" s="7">
        <f t="shared" si="7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21</v>
      </c>
      <c r="J53" s="5">
        <f>J54*5</f>
        <v>64250</v>
      </c>
      <c r="K53" s="8"/>
      <c r="L53" s="8"/>
      <c r="M53" s="8"/>
      <c r="N53" s="8"/>
      <c r="O53" s="5" t="b">
        <f t="shared" si="8"/>
        <v>0</v>
      </c>
      <c r="P53" s="18" t="s">
        <v>260</v>
      </c>
      <c r="Q53" s="17" t="s">
        <v>264</v>
      </c>
      <c r="R53" t="s">
        <v>243</v>
      </c>
      <c r="T53" s="1" t="b">
        <f>J53=[1]params_testeithink!J53</f>
        <v>0</v>
      </c>
    </row>
    <row r="54" spans="1:20" x14ac:dyDescent="0.25">
      <c r="A54" s="5" t="s">
        <v>143</v>
      </c>
      <c r="B54" s="8"/>
      <c r="C54" s="7">
        <f t="shared" si="6"/>
        <v>12850</v>
      </c>
      <c r="D54" s="7">
        <f t="shared" si="7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21</v>
      </c>
      <c r="J54" s="5">
        <v>12850</v>
      </c>
      <c r="K54" s="8"/>
      <c r="L54" s="8"/>
      <c r="M54" s="8"/>
      <c r="N54" s="8"/>
      <c r="O54" s="5" t="b">
        <f t="shared" si="8"/>
        <v>0</v>
      </c>
      <c r="P54" s="18" t="s">
        <v>260</v>
      </c>
      <c r="Q54" s="18" t="s">
        <v>245</v>
      </c>
      <c r="R54" t="s">
        <v>244</v>
      </c>
      <c r="T54" s="1" t="b">
        <f>J54=[1]params_testeithink!J54</f>
        <v>0</v>
      </c>
    </row>
    <row r="55" spans="1:20" x14ac:dyDescent="0.25">
      <c r="A55" s="1" t="s">
        <v>144</v>
      </c>
      <c r="B55"/>
      <c r="C55" s="2">
        <f t="shared" si="6"/>
        <v>0.28000000000000003</v>
      </c>
      <c r="D55" s="2">
        <f t="shared" si="7"/>
        <v>0.28000000000000003</v>
      </c>
      <c r="E55" s="1" t="s">
        <v>119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8"/>
        <v>0</v>
      </c>
      <c r="P55" s="18" t="s">
        <v>260</v>
      </c>
      <c r="Q55" s="1" t="s">
        <v>227</v>
      </c>
      <c r="R55" t="s">
        <v>228</v>
      </c>
      <c r="T55" s="1" t="b">
        <f>J55=[1]params_testeithink!J55</f>
        <v>1</v>
      </c>
    </row>
    <row r="56" spans="1:20" x14ac:dyDescent="0.25">
      <c r="A56" s="1" t="s">
        <v>145</v>
      </c>
      <c r="B56"/>
      <c r="C56" s="2">
        <f t="shared" ref="C56:C80" si="11">IF(I56="Incerto",MAX(G56,J56-(ABS(F56*J56))),J56)</f>
        <v>0.28999999999999998</v>
      </c>
      <c r="D56" s="2">
        <f t="shared" ref="D56:D80" si="12">IF(I56="Incerto",MIN(H56,J56+(ABS(F56*J56))),J56)</f>
        <v>0.28999999999999998</v>
      </c>
      <c r="E56" s="1" t="s">
        <v>119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8"/>
        <v>0</v>
      </c>
      <c r="P56" s="18" t="s">
        <v>260</v>
      </c>
      <c r="Q56" s="18" t="s">
        <v>227</v>
      </c>
      <c r="R56" t="s">
        <v>229</v>
      </c>
      <c r="T56" s="1" t="b">
        <f>J56=[1]params_testeithink!J56</f>
        <v>1</v>
      </c>
    </row>
    <row r="57" spans="1:20" x14ac:dyDescent="0.25">
      <c r="A57" s="1" t="s">
        <v>146</v>
      </c>
      <c r="B57"/>
      <c r="C57" s="2">
        <f t="shared" si="11"/>
        <v>0.15</v>
      </c>
      <c r="D57" s="2">
        <f t="shared" si="12"/>
        <v>0.15</v>
      </c>
      <c r="E57" s="1" t="s">
        <v>119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8"/>
        <v>0</v>
      </c>
      <c r="P57" s="18" t="s">
        <v>260</v>
      </c>
      <c r="Q57" s="18" t="s">
        <v>227</v>
      </c>
      <c r="R57" s="17" t="s">
        <v>229</v>
      </c>
      <c r="T57" s="1" t="b">
        <f>J57=[1]params_testeithink!J57</f>
        <v>1</v>
      </c>
    </row>
    <row r="58" spans="1:20" x14ac:dyDescent="0.25">
      <c r="A58" s="1" t="s">
        <v>147</v>
      </c>
      <c r="B58"/>
      <c r="C58" s="2">
        <f t="shared" si="11"/>
        <v>0.27999999999999992</v>
      </c>
      <c r="D58" s="2">
        <f t="shared" si="12"/>
        <v>0.27999999999999992</v>
      </c>
      <c r="E58" s="1" t="s">
        <v>119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8"/>
        <v>0</v>
      </c>
      <c r="P58" s="18" t="s">
        <v>260</v>
      </c>
      <c r="Q58" s="18" t="s">
        <v>227</v>
      </c>
      <c r="R58" s="17" t="s">
        <v>229</v>
      </c>
      <c r="T58" s="1" t="b">
        <f>J58=[1]params_testeithink!J58</f>
        <v>1</v>
      </c>
    </row>
    <row r="59" spans="1:20" x14ac:dyDescent="0.25">
      <c r="A59" s="1" t="s">
        <v>148</v>
      </c>
      <c r="B59" s="1" t="s">
        <v>149</v>
      </c>
      <c r="C59" s="2">
        <f t="shared" si="11"/>
        <v>0.28000000000000003</v>
      </c>
      <c r="D59" s="2">
        <f t="shared" si="12"/>
        <v>0.28000000000000003</v>
      </c>
      <c r="E59" s="1" t="s">
        <v>119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8"/>
        <v>0</v>
      </c>
      <c r="P59" s="18" t="s">
        <v>260</v>
      </c>
      <c r="Q59" s="18" t="s">
        <v>231</v>
      </c>
      <c r="R59" t="s">
        <v>230</v>
      </c>
      <c r="T59" s="1" t="b">
        <f>J59=[1]params_testeithink!J59</f>
        <v>1</v>
      </c>
    </row>
    <row r="60" spans="1:20" x14ac:dyDescent="0.25">
      <c r="A60" s="1" t="s">
        <v>150</v>
      </c>
      <c r="B60"/>
      <c r="C60" s="2">
        <f t="shared" si="11"/>
        <v>0.28999999999999998</v>
      </c>
      <c r="D60" s="2">
        <f t="shared" si="12"/>
        <v>0.28999999999999998</v>
      </c>
      <c r="E60" s="1" t="s">
        <v>119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8"/>
        <v>0</v>
      </c>
      <c r="P60" s="18" t="s">
        <v>260</v>
      </c>
      <c r="Q60" s="18" t="s">
        <v>231</v>
      </c>
      <c r="R60" s="17" t="s">
        <v>229</v>
      </c>
      <c r="T60" s="1" t="b">
        <f>J60=[1]params_testeithink!J60</f>
        <v>1</v>
      </c>
    </row>
    <row r="61" spans="1:20" x14ac:dyDescent="0.25">
      <c r="A61" s="1" t="s">
        <v>151</v>
      </c>
      <c r="B61"/>
      <c r="C61" s="2">
        <f t="shared" si="11"/>
        <v>0.15</v>
      </c>
      <c r="D61" s="2">
        <f t="shared" si="12"/>
        <v>0.15</v>
      </c>
      <c r="E61" s="1" t="s">
        <v>119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8"/>
        <v>0</v>
      </c>
      <c r="P61" s="18" t="s">
        <v>260</v>
      </c>
      <c r="Q61" s="18" t="s">
        <v>231</v>
      </c>
      <c r="R61" s="17" t="s">
        <v>229</v>
      </c>
      <c r="T61" s="1" t="b">
        <f>J61=[1]params_testeithink!J61</f>
        <v>1</v>
      </c>
    </row>
    <row r="62" spans="1:20" x14ac:dyDescent="0.25">
      <c r="A62" s="1" t="s">
        <v>152</v>
      </c>
      <c r="B62"/>
      <c r="C62" s="2">
        <f t="shared" si="11"/>
        <v>0.27999999999999992</v>
      </c>
      <c r="D62" s="2">
        <f t="shared" si="12"/>
        <v>0.27999999999999992</v>
      </c>
      <c r="E62" s="1" t="s">
        <v>119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8"/>
        <v>0</v>
      </c>
      <c r="P62" s="18" t="s">
        <v>260</v>
      </c>
      <c r="Q62" s="18" t="s">
        <v>231</v>
      </c>
      <c r="R62" s="17" t="s">
        <v>229</v>
      </c>
      <c r="T62" s="1" t="b">
        <f>J62=[1]params_testeithink!J62</f>
        <v>1</v>
      </c>
    </row>
    <row r="63" spans="1:20" x14ac:dyDescent="0.25">
      <c r="A63" s="1" t="s">
        <v>153</v>
      </c>
      <c r="B63" s="1" t="s">
        <v>154</v>
      </c>
      <c r="C63" s="2">
        <f t="shared" si="11"/>
        <v>0</v>
      </c>
      <c r="D63" s="2">
        <f t="shared" si="12"/>
        <v>1</v>
      </c>
      <c r="E63" s="1" t="s">
        <v>119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8"/>
        <v>1</v>
      </c>
      <c r="P63" s="1" t="s">
        <v>39</v>
      </c>
      <c r="Q63" s="17" t="s">
        <v>264</v>
      </c>
      <c r="R63" t="s">
        <v>256</v>
      </c>
      <c r="T63" s="1" t="b">
        <f>J63=[1]params_testeithink!J63</f>
        <v>0</v>
      </c>
    </row>
    <row r="64" spans="1:20" x14ac:dyDescent="0.25">
      <c r="A64" s="1" t="s">
        <v>155</v>
      </c>
      <c r="B64" s="1" t="s">
        <v>154</v>
      </c>
      <c r="C64" s="2">
        <f t="shared" si="11"/>
        <v>0</v>
      </c>
      <c r="D64" s="2">
        <f t="shared" si="12"/>
        <v>1</v>
      </c>
      <c r="E64" s="1" t="s">
        <v>119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8"/>
        <v>1</v>
      </c>
      <c r="P64" s="1" t="s">
        <v>39</v>
      </c>
      <c r="Q64" s="17" t="s">
        <v>264</v>
      </c>
      <c r="R64" s="17" t="s">
        <v>256</v>
      </c>
      <c r="T64" s="1" t="b">
        <f>J64=[1]params_testeithink!J64</f>
        <v>0</v>
      </c>
    </row>
    <row r="65" spans="1:20" x14ac:dyDescent="0.25">
      <c r="A65" s="1" t="s">
        <v>156</v>
      </c>
      <c r="B65" s="1" t="s">
        <v>154</v>
      </c>
      <c r="C65" s="2">
        <f t="shared" si="11"/>
        <v>0</v>
      </c>
      <c r="D65" s="2">
        <f t="shared" si="12"/>
        <v>1</v>
      </c>
      <c r="E65" s="1" t="s">
        <v>119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8"/>
        <v>1</v>
      </c>
      <c r="P65" s="1" t="s">
        <v>39</v>
      </c>
      <c r="Q65" s="17" t="s">
        <v>264</v>
      </c>
      <c r="R65" s="17" t="s">
        <v>256</v>
      </c>
      <c r="T65" s="1" t="b">
        <f>J65=[1]params_testeithink!J65</f>
        <v>0</v>
      </c>
    </row>
    <row r="66" spans="1:20" x14ac:dyDescent="0.25">
      <c r="A66" s="1" t="s">
        <v>157</v>
      </c>
      <c r="B66" s="1" t="s">
        <v>158</v>
      </c>
      <c r="C66" s="12">
        <f t="shared" si="11"/>
        <v>0.05</v>
      </c>
      <c r="D66" s="12">
        <f t="shared" si="12"/>
        <v>0.15</v>
      </c>
      <c r="E66" s="1" t="s">
        <v>119</v>
      </c>
      <c r="F66" s="2">
        <v>5</v>
      </c>
      <c r="G66" s="1">
        <f>MIN(Levers_FullDesign!$D$2:$D$12)</f>
        <v>0.05</v>
      </c>
      <c r="H66" s="1"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si="8"/>
        <v>1</v>
      </c>
      <c r="P66" s="18" t="s">
        <v>260</v>
      </c>
      <c r="Q66" s="18" t="s">
        <v>254</v>
      </c>
      <c r="R66" s="1" t="s">
        <v>159</v>
      </c>
      <c r="T66" s="1" t="b">
        <f>J66=[1]params_testeithink!J66</f>
        <v>1</v>
      </c>
    </row>
    <row r="67" spans="1:20" x14ac:dyDescent="0.25">
      <c r="A67" s="1" t="s">
        <v>160</v>
      </c>
      <c r="B67" s="1" t="s">
        <v>158</v>
      </c>
      <c r="C67" s="12">
        <f t="shared" si="11"/>
        <v>0.05</v>
      </c>
      <c r="D67" s="12">
        <f t="shared" si="12"/>
        <v>0.15</v>
      </c>
      <c r="E67" s="1" t="s">
        <v>119</v>
      </c>
      <c r="F67" s="2">
        <v>5</v>
      </c>
      <c r="G67" s="1">
        <f>MIN(Levers_FullDesign!$D$2:$D$12)</f>
        <v>0.05</v>
      </c>
      <c r="H67" s="1"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8"/>
        <v>1</v>
      </c>
      <c r="P67" s="18" t="s">
        <v>260</v>
      </c>
      <c r="Q67" s="18" t="s">
        <v>254</v>
      </c>
      <c r="R67" t="s">
        <v>229</v>
      </c>
      <c r="T67" s="1" t="b">
        <f>J67=[1]params_testeithink!J67</f>
        <v>1</v>
      </c>
    </row>
    <row r="68" spans="1:20" x14ac:dyDescent="0.25">
      <c r="A68" s="1" t="s">
        <v>161</v>
      </c>
      <c r="B68" s="1" t="s">
        <v>158</v>
      </c>
      <c r="C68" s="12">
        <f t="shared" si="11"/>
        <v>0.05</v>
      </c>
      <c r="D68" s="12">
        <f t="shared" si="12"/>
        <v>0.15</v>
      </c>
      <c r="E68" s="1" t="s">
        <v>119</v>
      </c>
      <c r="F68" s="2">
        <v>5</v>
      </c>
      <c r="G68" s="1">
        <f>MIN(Levers_FullDesign!$D$2:$D$12)</f>
        <v>0.05</v>
      </c>
      <c r="H68" s="1"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8"/>
        <v>1</v>
      </c>
      <c r="P68" s="18" t="s">
        <v>260</v>
      </c>
      <c r="Q68" s="18" t="s">
        <v>254</v>
      </c>
      <c r="R68" s="17" t="s">
        <v>229</v>
      </c>
      <c r="T68" s="1" t="b">
        <f>J68=[1]params_testeithink!J68</f>
        <v>1</v>
      </c>
    </row>
    <row r="69" spans="1:20" x14ac:dyDescent="0.25">
      <c r="A69" s="1" t="s">
        <v>162</v>
      </c>
      <c r="B69" s="1" t="s">
        <v>163</v>
      </c>
      <c r="C69" s="2">
        <f t="shared" si="11"/>
        <v>0.28999999999999998</v>
      </c>
      <c r="D69" s="2">
        <f t="shared" si="12"/>
        <v>0.57999999999999996</v>
      </c>
      <c r="E69" s="1" t="s">
        <v>43</v>
      </c>
      <c r="F69" s="2">
        <v>1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>C69=D69</f>
        <v>0</v>
      </c>
      <c r="O69" s="1" t="b">
        <f t="shared" si="8"/>
        <v>1</v>
      </c>
      <c r="P69" s="18" t="s">
        <v>260</v>
      </c>
      <c r="Q69" s="18" t="s">
        <v>227</v>
      </c>
      <c r="R69" t="s">
        <v>261</v>
      </c>
      <c r="T69" s="1" t="b">
        <f>J69=[1]params_testeithink!J69</f>
        <v>1</v>
      </c>
    </row>
    <row r="70" spans="1:20" x14ac:dyDescent="0.25">
      <c r="A70" s="1" t="s">
        <v>164</v>
      </c>
      <c r="B70" s="1" t="s">
        <v>163</v>
      </c>
      <c r="C70" s="2">
        <f t="shared" si="11"/>
        <v>0.15</v>
      </c>
      <c r="D70" s="2">
        <f t="shared" si="12"/>
        <v>0.3</v>
      </c>
      <c r="E70" s="1" t="s">
        <v>43</v>
      </c>
      <c r="F70" s="2">
        <v>1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>C70=D70</f>
        <v>0</v>
      </c>
      <c r="O70" s="1" t="b">
        <f t="shared" si="8"/>
        <v>1</v>
      </c>
      <c r="P70" s="18" t="s">
        <v>260</v>
      </c>
      <c r="Q70" s="18" t="s">
        <v>227</v>
      </c>
      <c r="R70" t="s">
        <v>229</v>
      </c>
      <c r="T70" s="1" t="b">
        <f>J70=[1]params_testeithink!J70</f>
        <v>1</v>
      </c>
    </row>
    <row r="71" spans="1:20" x14ac:dyDescent="0.25">
      <c r="A71" s="1" t="s">
        <v>165</v>
      </c>
      <c r="B71" s="1" t="s">
        <v>163</v>
      </c>
      <c r="C71" s="2">
        <f t="shared" si="11"/>
        <v>0.27999999999999992</v>
      </c>
      <c r="D71" s="2">
        <f t="shared" si="12"/>
        <v>0.55999999999999983</v>
      </c>
      <c r="E71" s="1" t="s">
        <v>43</v>
      </c>
      <c r="F71" s="2">
        <v>1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ref="N71:N78" si="13">C69=D71</f>
        <v>0</v>
      </c>
      <c r="O71" s="1" t="b">
        <f t="shared" ref="O71:O78" si="14">D71&gt;C69</f>
        <v>1</v>
      </c>
      <c r="P71" s="18" t="s">
        <v>260</v>
      </c>
      <c r="Q71" s="18" t="s">
        <v>227</v>
      </c>
      <c r="R71" s="17" t="s">
        <v>229</v>
      </c>
      <c r="T71" s="1" t="b">
        <f>J71=[1]params_testeithink!J71</f>
        <v>1</v>
      </c>
    </row>
    <row r="72" spans="1:20" x14ac:dyDescent="0.25">
      <c r="A72" s="1" t="s">
        <v>166</v>
      </c>
      <c r="B72" s="1" t="s">
        <v>167</v>
      </c>
      <c r="C72" s="2">
        <f t="shared" si="11"/>
        <v>0.51</v>
      </c>
      <c r="D72" s="2">
        <f t="shared" si="12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4"/>
        <v>1</v>
      </c>
      <c r="P72" s="18" t="s">
        <v>259</v>
      </c>
      <c r="Q72" s="18" t="s">
        <v>257</v>
      </c>
      <c r="R72" s="17" t="s">
        <v>262</v>
      </c>
      <c r="T72" s="1" t="b">
        <f>J72=[1]params_testeithink!J72</f>
        <v>0</v>
      </c>
    </row>
    <row r="73" spans="1:20" x14ac:dyDescent="0.25">
      <c r="A73" s="1" t="s">
        <v>168</v>
      </c>
      <c r="B73" s="1" t="s">
        <v>167</v>
      </c>
      <c r="C73" s="2">
        <f t="shared" si="11"/>
        <v>0.51</v>
      </c>
      <c r="D73" s="2">
        <f t="shared" si="12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4"/>
        <v>1</v>
      </c>
      <c r="P73" s="18" t="s">
        <v>259</v>
      </c>
      <c r="Q73" s="18" t="s">
        <v>257</v>
      </c>
      <c r="R73" t="s">
        <v>229</v>
      </c>
      <c r="T73" s="1" t="b">
        <f>J73=[1]params_testeithink!J73</f>
        <v>0</v>
      </c>
    </row>
    <row r="74" spans="1:20" x14ac:dyDescent="0.25">
      <c r="A74" s="1" t="s">
        <v>169</v>
      </c>
      <c r="B74" s="1" t="s">
        <v>167</v>
      </c>
      <c r="C74" s="2">
        <f t="shared" si="11"/>
        <v>0.51</v>
      </c>
      <c r="D74" s="2">
        <f t="shared" si="12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4"/>
        <v>1</v>
      </c>
      <c r="P74" s="18" t="s">
        <v>259</v>
      </c>
      <c r="Q74" s="18" t="s">
        <v>257</v>
      </c>
      <c r="R74" t="s">
        <v>229</v>
      </c>
      <c r="T74" s="1" t="b">
        <f>J74=[1]params_testeithink!J74</f>
        <v>0</v>
      </c>
    </row>
    <row r="75" spans="1:20" x14ac:dyDescent="0.25">
      <c r="A75" s="5" t="s">
        <v>170</v>
      </c>
      <c r="B75" s="5" t="s">
        <v>171</v>
      </c>
      <c r="C75" s="7">
        <f t="shared" si="11"/>
        <v>107000</v>
      </c>
      <c r="D75" s="7">
        <f t="shared" si="12"/>
        <v>107000</v>
      </c>
      <c r="E75" s="5" t="s">
        <v>47</v>
      </c>
      <c r="F75" s="7">
        <v>0.5</v>
      </c>
      <c r="G75" s="5">
        <f>J75/10</f>
        <v>10700</v>
      </c>
      <c r="H75" s="5">
        <f>J75*10</f>
        <v>1070000</v>
      </c>
      <c r="I75" s="5" t="s">
        <v>21</v>
      </c>
      <c r="J75" s="5">
        <f>$J$8</f>
        <v>107000</v>
      </c>
      <c r="K75" s="5">
        <v>1000</v>
      </c>
      <c r="L75" s="8"/>
      <c r="M75" s="8"/>
      <c r="N75" s="5" t="b">
        <f t="shared" si="13"/>
        <v>0</v>
      </c>
      <c r="O75" s="5" t="b">
        <f t="shared" si="14"/>
        <v>1</v>
      </c>
      <c r="P75" s="18" t="s">
        <v>260</v>
      </c>
      <c r="Q75" s="18" t="s">
        <v>232</v>
      </c>
      <c r="R75" t="s">
        <v>235</v>
      </c>
      <c r="T75" s="1" t="b">
        <f>J75=[1]params_testeithink!J75</f>
        <v>0</v>
      </c>
    </row>
    <row r="76" spans="1:20" x14ac:dyDescent="0.25">
      <c r="A76" s="5" t="s">
        <v>172</v>
      </c>
      <c r="B76" s="5" t="s">
        <v>171</v>
      </c>
      <c r="C76" s="7">
        <f t="shared" si="11"/>
        <v>107000</v>
      </c>
      <c r="D76" s="7">
        <f t="shared" si="12"/>
        <v>107000</v>
      </c>
      <c r="E76" s="5" t="s">
        <v>47</v>
      </c>
      <c r="F76" s="7">
        <v>0.5</v>
      </c>
      <c r="G76" s="5">
        <f>J76/10</f>
        <v>10700</v>
      </c>
      <c r="H76" s="5">
        <f>J76*10</f>
        <v>1070000</v>
      </c>
      <c r="I76" s="5" t="s">
        <v>21</v>
      </c>
      <c r="J76" s="5">
        <f>$J$8</f>
        <v>107000</v>
      </c>
      <c r="K76" s="5">
        <v>1000</v>
      </c>
      <c r="L76" s="8"/>
      <c r="M76" s="8"/>
      <c r="N76" s="5" t="b">
        <f t="shared" si="13"/>
        <v>0</v>
      </c>
      <c r="O76" s="5" t="b">
        <f t="shared" si="14"/>
        <v>1</v>
      </c>
      <c r="P76" s="18" t="s">
        <v>260</v>
      </c>
      <c r="Q76" s="18" t="s">
        <v>232</v>
      </c>
      <c r="R76" t="s">
        <v>229</v>
      </c>
      <c r="T76" s="1" t="b">
        <f>J76=[1]params_testeithink!J76</f>
        <v>0</v>
      </c>
    </row>
    <row r="77" spans="1:20" x14ac:dyDescent="0.25">
      <c r="A77" s="5" t="s">
        <v>173</v>
      </c>
      <c r="B77" s="5" t="s">
        <v>171</v>
      </c>
      <c r="C77" s="7">
        <f t="shared" si="11"/>
        <v>107000</v>
      </c>
      <c r="D77" s="7">
        <f t="shared" si="12"/>
        <v>107000</v>
      </c>
      <c r="E77" s="5" t="s">
        <v>47</v>
      </c>
      <c r="F77" s="7">
        <v>0.5</v>
      </c>
      <c r="G77" s="5">
        <f>J77/10</f>
        <v>10700</v>
      </c>
      <c r="H77" s="5">
        <f>J77*10</f>
        <v>1070000</v>
      </c>
      <c r="I77" s="5" t="s">
        <v>21</v>
      </c>
      <c r="J77" s="5">
        <f>$J$8</f>
        <v>107000</v>
      </c>
      <c r="K77" s="5">
        <v>1000</v>
      </c>
      <c r="L77" s="8"/>
      <c r="M77" s="8"/>
      <c r="N77" s="5" t="b">
        <f t="shared" si="13"/>
        <v>1</v>
      </c>
      <c r="O77" s="5" t="b">
        <f t="shared" si="14"/>
        <v>0</v>
      </c>
      <c r="P77" s="18" t="s">
        <v>260</v>
      </c>
      <c r="Q77" s="18" t="s">
        <v>232</v>
      </c>
      <c r="R77" s="17" t="s">
        <v>229</v>
      </c>
      <c r="T77" s="1" t="b">
        <f>J77=[1]params_testeithink!J77</f>
        <v>0</v>
      </c>
    </row>
    <row r="78" spans="1:20" x14ac:dyDescent="0.25">
      <c r="A78" s="5" t="s">
        <v>174</v>
      </c>
      <c r="B78" s="5" t="s">
        <v>171</v>
      </c>
      <c r="C78" s="7">
        <f t="shared" si="11"/>
        <v>107000</v>
      </c>
      <c r="D78" s="7">
        <f t="shared" si="12"/>
        <v>107000</v>
      </c>
      <c r="E78" s="5" t="s">
        <v>47</v>
      </c>
      <c r="F78" s="7">
        <v>0.5</v>
      </c>
      <c r="G78" s="5">
        <f>J78/10</f>
        <v>10700</v>
      </c>
      <c r="H78" s="5">
        <f>J78*10</f>
        <v>1070000</v>
      </c>
      <c r="I78" s="5" t="s">
        <v>21</v>
      </c>
      <c r="J78" s="5">
        <f>$J$8</f>
        <v>107000</v>
      </c>
      <c r="K78" s="5">
        <v>1000</v>
      </c>
      <c r="L78" s="8"/>
      <c r="M78" s="8"/>
      <c r="N78" s="5" t="b">
        <f t="shared" si="13"/>
        <v>1</v>
      </c>
      <c r="O78" s="5" t="b">
        <f t="shared" si="14"/>
        <v>0</v>
      </c>
      <c r="P78" s="18" t="s">
        <v>260</v>
      </c>
      <c r="Q78" s="18" t="s">
        <v>232</v>
      </c>
      <c r="R78" s="17" t="s">
        <v>229</v>
      </c>
      <c r="T78" s="1" t="b">
        <f>J78=[1]params_testeithink!J78</f>
        <v>0</v>
      </c>
    </row>
    <row r="79" spans="1:20" ht="120" x14ac:dyDescent="0.25">
      <c r="A79" s="1" t="s">
        <v>175</v>
      </c>
      <c r="B79" s="1" t="s">
        <v>176</v>
      </c>
      <c r="C79" s="2">
        <f t="shared" si="11"/>
        <v>2</v>
      </c>
      <c r="D79" s="2">
        <f t="shared" si="12"/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L79"/>
      <c r="M79"/>
      <c r="N79"/>
      <c r="O79"/>
      <c r="P79" s="1" t="s">
        <v>39</v>
      </c>
      <c r="Q79" s="17" t="s">
        <v>264</v>
      </c>
      <c r="R79" s="15" t="s">
        <v>177</v>
      </c>
      <c r="T79" s="1" t="b">
        <f>J79=[1]params_testeithink!J79</f>
        <v>1</v>
      </c>
    </row>
    <row r="80" spans="1:20" x14ac:dyDescent="0.25">
      <c r="A80" s="1" t="s">
        <v>178</v>
      </c>
      <c r="B80" s="1" t="s">
        <v>179</v>
      </c>
      <c r="C80" s="2">
        <f t="shared" si="11"/>
        <v>0</v>
      </c>
      <c r="D80" s="2">
        <f t="shared" si="12"/>
        <v>15</v>
      </c>
      <c r="E80" s="1" t="s">
        <v>180</v>
      </c>
      <c r="F80" s="2">
        <v>2</v>
      </c>
      <c r="G80" s="1">
        <v>0</v>
      </c>
      <c r="H80" s="1">
        <v>50</v>
      </c>
      <c r="I80" s="1" t="s">
        <v>38</v>
      </c>
      <c r="J80" s="1">
        <v>5</v>
      </c>
      <c r="K80" s="1">
        <v>0</v>
      </c>
      <c r="L80"/>
      <c r="M80"/>
      <c r="N80"/>
      <c r="O80"/>
      <c r="P80" s="1" t="s">
        <v>39</v>
      </c>
      <c r="Q80" s="17" t="s">
        <v>264</v>
      </c>
      <c r="R80" s="1" t="s">
        <v>263</v>
      </c>
      <c r="T80" s="1" t="b">
        <f>J80=[1]params_testeithink!J80</f>
        <v>0</v>
      </c>
    </row>
  </sheetData>
  <autoFilter ref="A1:T80" xr:uid="{DA22CF81-2CA1-4C04-ACDB-DC4BF7E98F20}"/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zoomScale="85" zoomScaleNormal="85" workbookViewId="0">
      <selection activeCell="D4" sqref="D4"/>
    </sheetView>
  </sheetViews>
  <sheetFormatPr defaultRowHeight="15" x14ac:dyDescent="0.25"/>
  <cols>
    <col min="1" max="1" width="25.85546875"/>
    <col min="2" max="2" width="12.28515625"/>
    <col min="3" max="3" width="15.28515625"/>
    <col min="4" max="4" width="16.140625"/>
    <col min="5" max="1025" width="8.28515625"/>
  </cols>
  <sheetData>
    <row r="1" spans="1:4" x14ac:dyDescent="0.25">
      <c r="A1" s="1" t="s">
        <v>181</v>
      </c>
      <c r="B1" s="1" t="s">
        <v>182</v>
      </c>
      <c r="C1" s="1" t="s">
        <v>183</v>
      </c>
      <c r="D1" s="1" t="s">
        <v>184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0.45</v>
      </c>
      <c r="D3">
        <v>0.1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G5" sqref="G5"/>
    </sheetView>
  </sheetViews>
  <sheetFormatPr defaultRowHeight="15" x14ac:dyDescent="0.25"/>
  <cols>
    <col min="1" max="3" width="6.140625" style="1"/>
    <col min="4" max="4" width="15.85546875" style="1"/>
    <col min="5" max="5" width="11.85546875" style="1"/>
    <col min="6" max="6" width="14.28515625" style="1"/>
    <col min="7" max="7" width="10.7109375" style="1"/>
    <col min="8" max="8" width="9.42578125"/>
    <col min="9" max="9" width="6.85546875" style="1"/>
    <col min="10" max="1025" width="6.140625" style="1"/>
  </cols>
  <sheetData>
    <row r="1" spans="1:7" x14ac:dyDescent="0.25">
      <c r="A1" s="1" t="s">
        <v>185</v>
      </c>
      <c r="B1" s="1" t="s">
        <v>186</v>
      </c>
      <c r="C1" s="1" t="s">
        <v>187</v>
      </c>
      <c r="D1" s="1" t="s">
        <v>181</v>
      </c>
      <c r="E1" s="1" t="s">
        <v>182</v>
      </c>
      <c r="F1" s="1" t="s">
        <v>183</v>
      </c>
      <c r="G1" s="1" t="s">
        <v>184</v>
      </c>
    </row>
    <row r="2" spans="1:7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7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H17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42578125"/>
  </cols>
  <sheetData>
    <row r="1" spans="1:3" x14ac:dyDescent="0.25">
      <c r="A1" s="16" t="s">
        <v>188</v>
      </c>
      <c r="B1" t="s">
        <v>189</v>
      </c>
      <c r="C1" t="s">
        <v>190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28515625"/>
    <col min="2" max="2" width="15.42578125"/>
    <col min="3" max="4" width="14"/>
    <col min="5" max="5" width="6.140625"/>
    <col min="6" max="1025" width="8.42578125"/>
  </cols>
  <sheetData>
    <row r="1" spans="1:5" x14ac:dyDescent="0.25">
      <c r="A1" t="s">
        <v>191</v>
      </c>
      <c r="B1" t="s">
        <v>192</v>
      </c>
      <c r="C1" t="s">
        <v>193</v>
      </c>
      <c r="D1" t="s">
        <v>194</v>
      </c>
      <c r="E1" t="s">
        <v>195</v>
      </c>
    </row>
    <row r="2" spans="1:5" x14ac:dyDescent="0.25">
      <c r="B2" t="s">
        <v>196</v>
      </c>
      <c r="C2" t="s">
        <v>197</v>
      </c>
      <c r="D2" t="s">
        <v>197</v>
      </c>
    </row>
    <row r="3" spans="1:5" x14ac:dyDescent="0.25">
      <c r="B3" t="s">
        <v>198</v>
      </c>
      <c r="C3" t="s">
        <v>199</v>
      </c>
      <c r="D3" t="s">
        <v>199</v>
      </c>
    </row>
    <row r="4" spans="1:5" x14ac:dyDescent="0.25">
      <c r="B4" t="s">
        <v>200</v>
      </c>
      <c r="C4" t="s">
        <v>201</v>
      </c>
      <c r="D4" t="s">
        <v>201</v>
      </c>
    </row>
    <row r="5" spans="1:5" x14ac:dyDescent="0.25">
      <c r="B5" t="s">
        <v>202</v>
      </c>
      <c r="C5" t="s">
        <v>203</v>
      </c>
      <c r="D5" t="s">
        <v>203</v>
      </c>
    </row>
    <row r="6" spans="1:5" x14ac:dyDescent="0.25">
      <c r="B6" t="s">
        <v>204</v>
      </c>
      <c r="C6" t="s">
        <v>205</v>
      </c>
      <c r="D6" t="s">
        <v>205</v>
      </c>
    </row>
    <row r="7" spans="1:5" x14ac:dyDescent="0.25">
      <c r="B7" t="s">
        <v>206</v>
      </c>
      <c r="C7" t="s">
        <v>207</v>
      </c>
      <c r="D7" t="s">
        <v>207</v>
      </c>
    </row>
    <row r="8" spans="1:5" x14ac:dyDescent="0.25">
      <c r="B8" t="s">
        <v>208</v>
      </c>
      <c r="C8" t="s">
        <v>209</v>
      </c>
      <c r="D8" t="s">
        <v>209</v>
      </c>
    </row>
    <row r="9" spans="1:5" x14ac:dyDescent="0.25">
      <c r="B9" t="s">
        <v>210</v>
      </c>
      <c r="C9" t="s">
        <v>211</v>
      </c>
      <c r="D9" t="s">
        <v>211</v>
      </c>
    </row>
    <row r="10" spans="1:5" x14ac:dyDescent="0.25">
      <c r="B10" t="s">
        <v>212</v>
      </c>
      <c r="C10" t="s">
        <v>213</v>
      </c>
      <c r="D10" t="s">
        <v>213</v>
      </c>
    </row>
    <row r="11" spans="1:5" x14ac:dyDescent="0.25">
      <c r="B11" t="s">
        <v>214</v>
      </c>
      <c r="C11" t="s">
        <v>215</v>
      </c>
      <c r="D11" t="s">
        <v>215</v>
      </c>
    </row>
    <row r="12" spans="1:5" x14ac:dyDescent="0.25">
      <c r="B12" t="s">
        <v>216</v>
      </c>
      <c r="C12" t="s">
        <v>217</v>
      </c>
      <c r="D12" t="s">
        <v>217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H20" sqref="H20"/>
    </sheetView>
  </sheetViews>
  <sheetFormatPr defaultRowHeight="15" x14ac:dyDescent="0.25"/>
  <cols>
    <col min="1" max="1" width="16.42578125"/>
    <col min="2" max="1025" width="8.28515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218</v>
      </c>
      <c r="B2">
        <v>250</v>
      </c>
      <c r="C2">
        <f>12000*1.5^10</f>
        <v>691980.46875</v>
      </c>
    </row>
    <row r="3" spans="1:3" x14ac:dyDescent="0.25">
      <c r="A3" t="s">
        <v>219</v>
      </c>
      <c r="B3">
        <v>10000</v>
      </c>
      <c r="C3">
        <f>200000*4</f>
        <v>800000</v>
      </c>
    </row>
    <row r="4" spans="1:3" x14ac:dyDescent="0.25">
      <c r="A4" t="s">
        <v>220</v>
      </c>
      <c r="B4">
        <v>10000</v>
      </c>
      <c r="C4">
        <f>200000*4</f>
        <v>800000</v>
      </c>
    </row>
    <row r="5" spans="1:3" x14ac:dyDescent="0.25">
      <c r="A5" t="s">
        <v>221</v>
      </c>
      <c r="B5">
        <v>10000</v>
      </c>
      <c r="C5">
        <f>200000*4</f>
        <v>800000</v>
      </c>
    </row>
    <row r="6" spans="1:3" x14ac:dyDescent="0.25">
      <c r="A6" t="s">
        <v>222</v>
      </c>
      <c r="B6">
        <v>10000</v>
      </c>
      <c r="C6">
        <f>200000*4</f>
        <v>800000</v>
      </c>
    </row>
    <row r="7" spans="1:3" x14ac:dyDescent="0.25">
      <c r="A7" t="s">
        <v>223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48</vt:i4>
      </vt:variant>
    </vt:vector>
  </HeadingPairs>
  <TitlesOfParts>
    <vt:vector size="54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levers!TesteOutroNome</vt:lpstr>
      <vt:lpstr>params!TesteOutroNome</vt:lpstr>
      <vt:lpstr>levers!TesteOutroNome2</vt:lpstr>
      <vt:lpstr>params!Testeoutronome4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122</cp:revision>
  <cp:lastPrinted>2017-12-21T04:52:12Z</cp:lastPrinted>
  <dcterms:created xsi:type="dcterms:W3CDTF">2017-09-19T17:02:08Z</dcterms:created>
  <dcterms:modified xsi:type="dcterms:W3CDTF">2018-01-12T01:20:33Z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