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5.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1.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6.xml" ContentType="application/vnd.openxmlformats-officedocument.spreadsheetml.comments+xml"/>
  <Override PartName="/xl/drawings/drawing1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45" yWindow="1140" windowWidth="11715" windowHeight="6990" tabRatio="929"/>
  </bookViews>
  <sheets>
    <sheet name="Instruções" sheetId="32" r:id="rId1"/>
    <sheet name="calendário" sheetId="7" r:id="rId2"/>
    <sheet name="estimativa de vendas" sheetId="33" r:id="rId3"/>
    <sheet name="fluxo de receita" sheetId="1" r:id="rId4"/>
    <sheet name="input impostos" sheetId="3" r:id="rId5"/>
    <sheet name="fluxo de impostos" sheetId="25" r:id="rId6"/>
    <sheet name="input salário" sheetId="5" r:id="rId7"/>
    <sheet name="fluxo de salário" sheetId="6" r:id="rId8"/>
    <sheet name="input custos e despesas" sheetId="9" r:id="rId9"/>
    <sheet name="fluxo de custos e despesas" sheetId="8" r:id="rId10"/>
    <sheet name="input investimento" sheetId="28" r:id="rId11"/>
    <sheet name="fluxo de investimento" sheetId="15" r:id="rId12"/>
    <sheet name="fluxo de gastos" sheetId="34" r:id="rId13"/>
    <sheet name="fluxo de caixa mensal" sheetId="13" r:id="rId14"/>
    <sheet name="fluxo de caixa anual" sheetId="22" r:id="rId15"/>
    <sheet name="indicadores" sheetId="16" r:id="rId16"/>
    <sheet name="gráficos" sheetId="17" r:id="rId17"/>
    <sheet name="Definições" sheetId="31" r:id="rId18"/>
    <sheet name="variáveis" sheetId="4" r:id="rId19"/>
  </sheets>
  <definedNames>
    <definedName name="_xlnm._FilterDatabase" localSheetId="4" hidden="1">'input impostos'!$A$1:$E$27</definedName>
    <definedName name="_xlnm._FilterDatabase" localSheetId="6" hidden="1">'input salário'!$C$1:$C$28</definedName>
    <definedName name="custo_tipo">variáveis!$B$5:$C$5</definedName>
    <definedName name="data_mês">calendário!$C:$C</definedName>
    <definedName name="decisão">variáveis!$B$2:$C$2</definedName>
    <definedName name="fases_vida">variáveis!$B$4:$F$4</definedName>
    <definedName name="ref_custos">variáveis!$B$8:$C$8</definedName>
    <definedName name="tipo_custos">variáveis!$A$5</definedName>
    <definedName name="tipo_despesa">variáveis!$B$6:$C$6</definedName>
    <definedName name="tipo_imposto">variáveis!$B$1:$E$1</definedName>
    <definedName name="tipo_investimento">variáveis!$B$7:$H$7</definedName>
    <definedName name="tipo_pessoa">variáveis!$B$3:$C$3</definedName>
  </definedNames>
  <calcPr calcId="145621"/>
</workbook>
</file>

<file path=xl/calcChain.xml><?xml version="1.0" encoding="utf-8"?>
<calcChain xmlns="http://schemas.openxmlformats.org/spreadsheetml/2006/main">
  <c r="O4" i="8" l="1"/>
  <c r="O5" i="8"/>
  <c r="O6" i="8"/>
  <c r="O7" i="8"/>
  <c r="O8" i="8"/>
  <c r="O9" i="8"/>
  <c r="O10" i="8"/>
  <c r="O11" i="8"/>
  <c r="O12" i="8"/>
  <c r="O13" i="8"/>
  <c r="O14" i="8"/>
  <c r="O15" i="8"/>
  <c r="O16" i="8"/>
  <c r="L4" i="8"/>
  <c r="L5" i="8"/>
  <c r="L6" i="8"/>
  <c r="L7" i="8"/>
  <c r="L8" i="8"/>
  <c r="L9" i="8"/>
  <c r="L10" i="8"/>
  <c r="L11" i="8"/>
  <c r="L12" i="8"/>
  <c r="L13" i="8"/>
  <c r="L14" i="8"/>
  <c r="L15" i="8"/>
  <c r="L16" i="8"/>
  <c r="H4" i="8"/>
  <c r="H5" i="8"/>
  <c r="H6" i="8"/>
  <c r="H7" i="8"/>
  <c r="H8" i="8"/>
  <c r="H9" i="8"/>
  <c r="H10" i="8"/>
  <c r="H11" i="8"/>
  <c r="H12" i="8"/>
  <c r="H13" i="8"/>
  <c r="H14" i="8"/>
  <c r="H15" i="8"/>
  <c r="E4" i="8"/>
  <c r="E5" i="8"/>
  <c r="E6" i="8"/>
  <c r="E7" i="8"/>
  <c r="E8" i="8"/>
  <c r="E9" i="8"/>
  <c r="E10" i="8"/>
  <c r="E11" i="8"/>
  <c r="E12" i="8"/>
  <c r="E13" i="8"/>
  <c r="E14" i="8"/>
  <c r="E15" i="8"/>
  <c r="E16" i="8"/>
  <c r="E17" i="8"/>
  <c r="E4" i="6" l="1"/>
  <c r="E5" i="6"/>
  <c r="E6" i="6"/>
  <c r="E7" i="6"/>
  <c r="E8" i="6"/>
  <c r="E9" i="6"/>
  <c r="E10" i="6"/>
  <c r="E11" i="6"/>
  <c r="E12" i="6"/>
  <c r="E13" i="6"/>
  <c r="E14" i="6"/>
  <c r="E3" i="6"/>
  <c r="E4" i="16" l="1"/>
  <c r="K3" i="7"/>
  <c r="L5" i="9" l="1"/>
  <c r="I17" i="5" l="1"/>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Y3" i="5" l="1"/>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2" i="5"/>
  <c r="F2" i="28" l="1"/>
  <c r="F3" i="28" l="1"/>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98" i="28"/>
  <c r="F99" i="28"/>
  <c r="F100" i="28"/>
  <c r="H4" i="9" l="1"/>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L124" i="34"/>
  <c r="I11" i="5" l="1"/>
  <c r="H11" i="5"/>
  <c r="I14" i="5"/>
  <c r="H14" i="5"/>
  <c r="J11" i="5" l="1"/>
  <c r="K11" i="5" s="1"/>
  <c r="Q11" i="5" s="1"/>
  <c r="J14" i="5"/>
  <c r="K14" i="5" s="1"/>
  <c r="S11" i="5" l="1"/>
  <c r="R11" i="5"/>
  <c r="U11" i="5"/>
  <c r="T11" i="5"/>
  <c r="U14" i="5"/>
  <c r="S14" i="5"/>
  <c r="Q14" i="5"/>
  <c r="T14" i="5"/>
  <c r="R14" i="5"/>
  <c r="I3" i="5"/>
  <c r="I4" i="5"/>
  <c r="I5" i="5"/>
  <c r="I6" i="5"/>
  <c r="I7" i="5"/>
  <c r="I8" i="5"/>
  <c r="I9" i="5"/>
  <c r="I10" i="5"/>
  <c r="I12" i="5"/>
  <c r="I13" i="5"/>
  <c r="I15" i="5"/>
  <c r="I16" i="5"/>
  <c r="H3" i="5"/>
  <c r="H4" i="5"/>
  <c r="H5" i="5"/>
  <c r="H6" i="5"/>
  <c r="H7" i="5"/>
  <c r="H8" i="5"/>
  <c r="H9" i="5"/>
  <c r="H10" i="5"/>
  <c r="H12" i="5"/>
  <c r="H13"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J61" i="5" l="1"/>
  <c r="K61" i="5" s="1"/>
  <c r="J53" i="5"/>
  <c r="K53" i="5" s="1"/>
  <c r="J45" i="5"/>
  <c r="J37" i="5"/>
  <c r="K37" i="5" s="1"/>
  <c r="J33" i="5"/>
  <c r="K33" i="5" s="1"/>
  <c r="J25" i="5"/>
  <c r="K25" i="5" s="1"/>
  <c r="J21" i="5"/>
  <c r="K21" i="5" s="1"/>
  <c r="J17" i="5"/>
  <c r="K17" i="5" s="1"/>
  <c r="J7" i="5"/>
  <c r="K7" i="5" s="1"/>
  <c r="S7" i="5" s="1"/>
  <c r="J74" i="5"/>
  <c r="K74" i="5" s="1"/>
  <c r="U74" i="5" s="1"/>
  <c r="J42" i="5"/>
  <c r="K42" i="5" s="1"/>
  <c r="J57" i="5"/>
  <c r="K57" i="5" s="1"/>
  <c r="J49" i="5"/>
  <c r="K49" i="5" s="1"/>
  <c r="J41" i="5"/>
  <c r="K41" i="5" s="1"/>
  <c r="J29" i="5"/>
  <c r="J12" i="5"/>
  <c r="K12" i="5" s="1"/>
  <c r="U12" i="5" s="1"/>
  <c r="T7" i="5"/>
  <c r="J35" i="5"/>
  <c r="K35" i="5" s="1"/>
  <c r="J10" i="5"/>
  <c r="K10" i="5" s="1"/>
  <c r="J6" i="5"/>
  <c r="K6" i="5" s="1"/>
  <c r="J86" i="5"/>
  <c r="K86" i="5" s="1"/>
  <c r="J82" i="5"/>
  <c r="K82" i="5" s="1"/>
  <c r="J78" i="5"/>
  <c r="K78" i="5" s="1"/>
  <c r="J70" i="5"/>
  <c r="K70" i="5" s="1"/>
  <c r="J66" i="5"/>
  <c r="K66" i="5" s="1"/>
  <c r="J58" i="5"/>
  <c r="J50" i="5"/>
  <c r="K50" i="5" s="1"/>
  <c r="J34" i="5"/>
  <c r="J26" i="5"/>
  <c r="K26" i="5" s="1"/>
  <c r="J18" i="5"/>
  <c r="K18" i="5" s="1"/>
  <c r="J3" i="5"/>
  <c r="K3" i="5" s="1"/>
  <c r="J83" i="5"/>
  <c r="K83" i="5" s="1"/>
  <c r="J79" i="5"/>
  <c r="K79" i="5" s="1"/>
  <c r="J75" i="5"/>
  <c r="K75" i="5" s="1"/>
  <c r="J71" i="5"/>
  <c r="K71" i="5" s="1"/>
  <c r="J67" i="5"/>
  <c r="K67" i="5" s="1"/>
  <c r="J84" i="5"/>
  <c r="K84" i="5" s="1"/>
  <c r="J80" i="5"/>
  <c r="K80" i="5" s="1"/>
  <c r="J76" i="5"/>
  <c r="K76" i="5" s="1"/>
  <c r="J72" i="5"/>
  <c r="K72" i="5" s="1"/>
  <c r="J68" i="5"/>
  <c r="K68" i="5" s="1"/>
  <c r="J62" i="5"/>
  <c r="K62" i="5" s="1"/>
  <c r="J54" i="5"/>
  <c r="K54" i="5" s="1"/>
  <c r="J46" i="5"/>
  <c r="K46" i="5" s="1"/>
  <c r="J38" i="5"/>
  <c r="K38" i="5" s="1"/>
  <c r="J30" i="5"/>
  <c r="K30" i="5" s="1"/>
  <c r="J22" i="5"/>
  <c r="K22" i="5" s="1"/>
  <c r="J13" i="5"/>
  <c r="K13" i="5" s="1"/>
  <c r="J85" i="5"/>
  <c r="K85" i="5" s="1"/>
  <c r="J81" i="5"/>
  <c r="K81" i="5" s="1"/>
  <c r="J77" i="5"/>
  <c r="K77" i="5" s="1"/>
  <c r="J73" i="5"/>
  <c r="K73" i="5" s="1"/>
  <c r="J69" i="5"/>
  <c r="K69" i="5" s="1"/>
  <c r="J65" i="5"/>
  <c r="K65" i="5" s="1"/>
  <c r="J51" i="5"/>
  <c r="K51" i="5" s="1"/>
  <c r="J8" i="5"/>
  <c r="K8" i="5" s="1"/>
  <c r="J59" i="5"/>
  <c r="K59" i="5" s="1"/>
  <c r="J43" i="5"/>
  <c r="K43" i="5" s="1"/>
  <c r="J27" i="5"/>
  <c r="K27" i="5" s="1"/>
  <c r="J19" i="5"/>
  <c r="K19" i="5" s="1"/>
  <c r="J4" i="5"/>
  <c r="K4" i="5" s="1"/>
  <c r="K58" i="5"/>
  <c r="K34" i="5"/>
  <c r="J63" i="5"/>
  <c r="K63" i="5" s="1"/>
  <c r="J55" i="5"/>
  <c r="K55" i="5" s="1"/>
  <c r="J47" i="5"/>
  <c r="K47" i="5" s="1"/>
  <c r="J39" i="5"/>
  <c r="K39" i="5" s="1"/>
  <c r="J31" i="5"/>
  <c r="K31" i="5" s="1"/>
  <c r="J23" i="5"/>
  <c r="K23" i="5" s="1"/>
  <c r="J15" i="5"/>
  <c r="K15" i="5" s="1"/>
  <c r="K45" i="5"/>
  <c r="K29" i="5"/>
  <c r="J9" i="5"/>
  <c r="K9" i="5" s="1"/>
  <c r="J64" i="5"/>
  <c r="K64" i="5" s="1"/>
  <c r="J60" i="5"/>
  <c r="K60" i="5" s="1"/>
  <c r="J56" i="5"/>
  <c r="K56" i="5" s="1"/>
  <c r="J52" i="5"/>
  <c r="K52" i="5" s="1"/>
  <c r="J48" i="5"/>
  <c r="K48" i="5" s="1"/>
  <c r="J44" i="5"/>
  <c r="K44" i="5" s="1"/>
  <c r="J40" i="5"/>
  <c r="K40" i="5" s="1"/>
  <c r="J36" i="5"/>
  <c r="K36" i="5" s="1"/>
  <c r="J32" i="5"/>
  <c r="K32" i="5" s="1"/>
  <c r="J28" i="5"/>
  <c r="K28" i="5" s="1"/>
  <c r="J24" i="5"/>
  <c r="K24" i="5" s="1"/>
  <c r="J20" i="5"/>
  <c r="K20" i="5" s="1"/>
  <c r="J16" i="5"/>
  <c r="K16" i="5" s="1"/>
  <c r="J5" i="5"/>
  <c r="K5" i="5" s="1"/>
  <c r="D122" i="34"/>
  <c r="C122" i="34"/>
  <c r="B122" i="34"/>
  <c r="A122" i="34"/>
  <c r="D121" i="34"/>
  <c r="C121" i="34"/>
  <c r="B121" i="34"/>
  <c r="A121" i="34"/>
  <c r="D120" i="34"/>
  <c r="C120" i="34"/>
  <c r="B120" i="34"/>
  <c r="A120" i="34"/>
  <c r="D119" i="34"/>
  <c r="C119" i="34"/>
  <c r="B119" i="34"/>
  <c r="A119" i="34"/>
  <c r="D118" i="34"/>
  <c r="C118" i="34"/>
  <c r="B118" i="34"/>
  <c r="A118" i="34"/>
  <c r="D117" i="34"/>
  <c r="C117" i="34"/>
  <c r="B117" i="34"/>
  <c r="A117" i="34"/>
  <c r="D116" i="34"/>
  <c r="C116" i="34"/>
  <c r="B116" i="34"/>
  <c r="A116" i="34"/>
  <c r="D115" i="34"/>
  <c r="C115" i="34"/>
  <c r="B115" i="34"/>
  <c r="A115" i="34"/>
  <c r="D114" i="34"/>
  <c r="C114" i="34"/>
  <c r="B114" i="34"/>
  <c r="A114" i="34"/>
  <c r="D113" i="34"/>
  <c r="C113" i="34"/>
  <c r="B113" i="34"/>
  <c r="A113" i="34"/>
  <c r="D112" i="34"/>
  <c r="C112" i="34"/>
  <c r="B112" i="34"/>
  <c r="A112" i="34"/>
  <c r="D111" i="34"/>
  <c r="C111" i="34"/>
  <c r="B111" i="34"/>
  <c r="A111" i="34"/>
  <c r="D110" i="34"/>
  <c r="C110" i="34"/>
  <c r="B110" i="34"/>
  <c r="A110" i="34"/>
  <c r="D109" i="34"/>
  <c r="C109" i="34"/>
  <c r="B109" i="34"/>
  <c r="A109" i="34"/>
  <c r="D108" i="34"/>
  <c r="C108" i="34"/>
  <c r="B108" i="34"/>
  <c r="A108" i="34"/>
  <c r="D107" i="34"/>
  <c r="C107" i="34"/>
  <c r="B107" i="34"/>
  <c r="A107" i="34"/>
  <c r="D106" i="34"/>
  <c r="C106" i="34"/>
  <c r="B106" i="34"/>
  <c r="A106" i="34"/>
  <c r="D105" i="34"/>
  <c r="C105" i="34"/>
  <c r="B105" i="34"/>
  <c r="A105" i="34"/>
  <c r="D104" i="34"/>
  <c r="C104" i="34"/>
  <c r="B104" i="34"/>
  <c r="A104" i="34"/>
  <c r="D103" i="34"/>
  <c r="C103" i="34"/>
  <c r="B103" i="34"/>
  <c r="A103" i="34"/>
  <c r="D102" i="34"/>
  <c r="C102" i="34"/>
  <c r="B102" i="34"/>
  <c r="A102" i="34"/>
  <c r="D101" i="34"/>
  <c r="C101" i="34"/>
  <c r="B101" i="34"/>
  <c r="A101" i="34"/>
  <c r="D100" i="34"/>
  <c r="C100" i="34"/>
  <c r="B100" i="34"/>
  <c r="A100" i="34"/>
  <c r="D99" i="34"/>
  <c r="C99" i="34"/>
  <c r="B99" i="34"/>
  <c r="A99" i="34"/>
  <c r="D98" i="34"/>
  <c r="C98" i="34"/>
  <c r="B98" i="34"/>
  <c r="A98" i="34"/>
  <c r="D97" i="34"/>
  <c r="C97" i="34"/>
  <c r="B97" i="34"/>
  <c r="A97" i="34"/>
  <c r="D96" i="34"/>
  <c r="C96" i="34"/>
  <c r="B96" i="34"/>
  <c r="A96" i="34"/>
  <c r="D95" i="34"/>
  <c r="C95" i="34"/>
  <c r="B95" i="34"/>
  <c r="A95" i="34"/>
  <c r="D94" i="34"/>
  <c r="C94" i="34"/>
  <c r="B94" i="34"/>
  <c r="A94" i="34"/>
  <c r="D93" i="34"/>
  <c r="C93" i="34"/>
  <c r="B93" i="34"/>
  <c r="A93" i="34"/>
  <c r="D92" i="34"/>
  <c r="C92" i="34"/>
  <c r="B92" i="34"/>
  <c r="A92" i="34"/>
  <c r="D91" i="34"/>
  <c r="C91" i="34"/>
  <c r="B91" i="34"/>
  <c r="A91" i="34"/>
  <c r="D90" i="34"/>
  <c r="C90" i="34"/>
  <c r="B90" i="34"/>
  <c r="A90" i="34"/>
  <c r="D89" i="34"/>
  <c r="C89" i="34"/>
  <c r="B89" i="34"/>
  <c r="A89" i="34"/>
  <c r="D88" i="34"/>
  <c r="C88" i="34"/>
  <c r="B88" i="34"/>
  <c r="A88" i="34"/>
  <c r="D87" i="34"/>
  <c r="C87" i="34"/>
  <c r="B87" i="34"/>
  <c r="A87" i="34"/>
  <c r="D86" i="34"/>
  <c r="C86" i="34"/>
  <c r="B86" i="34"/>
  <c r="A86" i="34"/>
  <c r="D85" i="34"/>
  <c r="C85" i="34"/>
  <c r="B85" i="34"/>
  <c r="A85" i="34"/>
  <c r="D84" i="34"/>
  <c r="C84" i="34"/>
  <c r="B84" i="34"/>
  <c r="A84" i="34"/>
  <c r="D83" i="34"/>
  <c r="C83" i="34"/>
  <c r="B83" i="34"/>
  <c r="A83" i="34"/>
  <c r="D82" i="34"/>
  <c r="C82" i="34"/>
  <c r="B82" i="34"/>
  <c r="A82" i="34"/>
  <c r="D81" i="34"/>
  <c r="C81" i="34"/>
  <c r="B81" i="34"/>
  <c r="A81" i="34"/>
  <c r="D80" i="34"/>
  <c r="C80" i="34"/>
  <c r="B80" i="34"/>
  <c r="A80" i="34"/>
  <c r="D79" i="34"/>
  <c r="C79" i="34"/>
  <c r="B79" i="34"/>
  <c r="A79" i="34"/>
  <c r="D78" i="34"/>
  <c r="C78" i="34"/>
  <c r="B78" i="34"/>
  <c r="A78" i="34"/>
  <c r="D77" i="34"/>
  <c r="C77" i="34"/>
  <c r="B77" i="34"/>
  <c r="A77" i="34"/>
  <c r="D76" i="34"/>
  <c r="C76" i="34"/>
  <c r="B76" i="34"/>
  <c r="A76" i="34"/>
  <c r="D75" i="34"/>
  <c r="C75" i="34"/>
  <c r="B75" i="34"/>
  <c r="A75" i="34"/>
  <c r="D74" i="34"/>
  <c r="C74" i="34"/>
  <c r="B74" i="34"/>
  <c r="A74" i="34"/>
  <c r="D73" i="34"/>
  <c r="C73" i="34"/>
  <c r="B73" i="34"/>
  <c r="A73" i="34"/>
  <c r="D72" i="34"/>
  <c r="C72" i="34"/>
  <c r="B72" i="34"/>
  <c r="A72" i="34"/>
  <c r="D71" i="34"/>
  <c r="C71" i="34"/>
  <c r="B71" i="34"/>
  <c r="A71" i="34"/>
  <c r="D70" i="34"/>
  <c r="C70" i="34"/>
  <c r="B70" i="34"/>
  <c r="A70" i="34"/>
  <c r="D69" i="34"/>
  <c r="C69" i="34"/>
  <c r="B69" i="34"/>
  <c r="A69" i="34"/>
  <c r="D68" i="34"/>
  <c r="C68" i="34"/>
  <c r="B68" i="34"/>
  <c r="A68" i="34"/>
  <c r="D67" i="34"/>
  <c r="C67" i="34"/>
  <c r="B67" i="34"/>
  <c r="A67" i="34"/>
  <c r="D66" i="34"/>
  <c r="C66" i="34"/>
  <c r="B66" i="34"/>
  <c r="A66" i="34"/>
  <c r="D65" i="34"/>
  <c r="C65" i="34"/>
  <c r="B65" i="34"/>
  <c r="A65" i="34"/>
  <c r="D64" i="34"/>
  <c r="C64" i="34"/>
  <c r="B64" i="34"/>
  <c r="A64" i="34"/>
  <c r="D63" i="34"/>
  <c r="C63" i="34"/>
  <c r="B63" i="34"/>
  <c r="A63" i="34"/>
  <c r="D62" i="34"/>
  <c r="C62" i="34"/>
  <c r="B62" i="34"/>
  <c r="A62" i="34"/>
  <c r="D61" i="34"/>
  <c r="C61" i="34"/>
  <c r="B61" i="34"/>
  <c r="A61" i="34"/>
  <c r="D60" i="34"/>
  <c r="C60" i="34"/>
  <c r="B60" i="34"/>
  <c r="A60" i="34"/>
  <c r="D59" i="34"/>
  <c r="C59" i="34"/>
  <c r="B59" i="34"/>
  <c r="A59" i="34"/>
  <c r="D58" i="34"/>
  <c r="C58" i="34"/>
  <c r="B58" i="34"/>
  <c r="A58" i="34"/>
  <c r="D57" i="34"/>
  <c r="C57" i="34"/>
  <c r="B57" i="34"/>
  <c r="A57" i="34"/>
  <c r="D56" i="34"/>
  <c r="C56" i="34"/>
  <c r="B56" i="34"/>
  <c r="A56" i="34"/>
  <c r="D55" i="34"/>
  <c r="C55" i="34"/>
  <c r="B55" i="34"/>
  <c r="A55" i="34"/>
  <c r="D54" i="34"/>
  <c r="C54" i="34"/>
  <c r="B54" i="34"/>
  <c r="A54" i="34"/>
  <c r="D53" i="34"/>
  <c r="C53" i="34"/>
  <c r="B53" i="34"/>
  <c r="A53" i="34"/>
  <c r="D52" i="34"/>
  <c r="C52" i="34"/>
  <c r="B52" i="34"/>
  <c r="A52" i="34"/>
  <c r="D51" i="34"/>
  <c r="C51" i="34"/>
  <c r="B51" i="34"/>
  <c r="A51" i="34"/>
  <c r="D50" i="34"/>
  <c r="C50" i="34"/>
  <c r="B50" i="34"/>
  <c r="A50" i="34"/>
  <c r="D49" i="34"/>
  <c r="C49" i="34"/>
  <c r="B49" i="34"/>
  <c r="A49" i="34"/>
  <c r="D48" i="34"/>
  <c r="C48" i="34"/>
  <c r="B48" i="34"/>
  <c r="A48" i="34"/>
  <c r="D47" i="34"/>
  <c r="C47" i="34"/>
  <c r="B47" i="34"/>
  <c r="A47" i="34"/>
  <c r="D46" i="34"/>
  <c r="C46" i="34"/>
  <c r="B46" i="34"/>
  <c r="A46" i="34"/>
  <c r="D45" i="34"/>
  <c r="C45" i="34"/>
  <c r="B45" i="34"/>
  <c r="A45" i="34"/>
  <c r="D44" i="34"/>
  <c r="C44" i="34"/>
  <c r="B44" i="34"/>
  <c r="A44" i="34"/>
  <c r="D43" i="34"/>
  <c r="C43" i="34"/>
  <c r="B43" i="34"/>
  <c r="A43" i="34"/>
  <c r="D42" i="34"/>
  <c r="C42" i="34"/>
  <c r="B42" i="34"/>
  <c r="A42" i="34"/>
  <c r="D41" i="34"/>
  <c r="C41" i="34"/>
  <c r="B41" i="34"/>
  <c r="A41" i="34"/>
  <c r="D40" i="34"/>
  <c r="C40" i="34"/>
  <c r="B40" i="34"/>
  <c r="A40" i="34"/>
  <c r="D39" i="34"/>
  <c r="C39" i="34"/>
  <c r="B39" i="34"/>
  <c r="A39" i="34"/>
  <c r="D38" i="34"/>
  <c r="C38" i="34"/>
  <c r="B38" i="34"/>
  <c r="A38" i="34"/>
  <c r="D37" i="34"/>
  <c r="C37" i="34"/>
  <c r="B37" i="34"/>
  <c r="A37" i="34"/>
  <c r="D36" i="34"/>
  <c r="C36" i="34"/>
  <c r="B36" i="34"/>
  <c r="A36" i="34"/>
  <c r="D35" i="34"/>
  <c r="C35" i="34"/>
  <c r="B35" i="34"/>
  <c r="A35" i="34"/>
  <c r="D34" i="34"/>
  <c r="C34" i="34"/>
  <c r="B34" i="34"/>
  <c r="A34" i="34"/>
  <c r="D33" i="34"/>
  <c r="C33" i="34"/>
  <c r="B33" i="34"/>
  <c r="A33" i="34"/>
  <c r="D32" i="34"/>
  <c r="C32" i="34"/>
  <c r="B32" i="34"/>
  <c r="A32" i="34"/>
  <c r="D31" i="34"/>
  <c r="C31" i="34"/>
  <c r="B31" i="34"/>
  <c r="A31" i="34"/>
  <c r="D30" i="34"/>
  <c r="C30" i="34"/>
  <c r="B30" i="34"/>
  <c r="A30" i="34"/>
  <c r="D29" i="34"/>
  <c r="C29" i="34"/>
  <c r="B29" i="34"/>
  <c r="A29" i="34"/>
  <c r="D28" i="34"/>
  <c r="C28" i="34"/>
  <c r="B28" i="34"/>
  <c r="A28" i="34"/>
  <c r="D27" i="34"/>
  <c r="C27" i="34"/>
  <c r="B27" i="34"/>
  <c r="A27" i="34"/>
  <c r="D26" i="34"/>
  <c r="C26" i="34"/>
  <c r="B26" i="34"/>
  <c r="A26" i="34"/>
  <c r="D25" i="34"/>
  <c r="C25" i="34"/>
  <c r="B25" i="34"/>
  <c r="A25" i="34"/>
  <c r="D24" i="34"/>
  <c r="C24" i="34"/>
  <c r="B24" i="34"/>
  <c r="A24" i="34"/>
  <c r="D23" i="34"/>
  <c r="C23" i="34"/>
  <c r="B23" i="34"/>
  <c r="A23" i="34"/>
  <c r="D22" i="34"/>
  <c r="C22" i="34"/>
  <c r="B22" i="34"/>
  <c r="A22" i="34"/>
  <c r="D21" i="34"/>
  <c r="C21" i="34"/>
  <c r="B21" i="34"/>
  <c r="A21" i="34"/>
  <c r="D20" i="34"/>
  <c r="C20" i="34"/>
  <c r="B20" i="34"/>
  <c r="A20" i="34"/>
  <c r="D19" i="34"/>
  <c r="C19" i="34"/>
  <c r="B19" i="34"/>
  <c r="A19" i="34"/>
  <c r="D18" i="34"/>
  <c r="C18" i="34"/>
  <c r="B18" i="34"/>
  <c r="A18" i="34"/>
  <c r="D17" i="34"/>
  <c r="C17" i="34"/>
  <c r="B17" i="34"/>
  <c r="A17" i="34"/>
  <c r="D16" i="34"/>
  <c r="C16" i="34"/>
  <c r="B16" i="34"/>
  <c r="A16" i="34"/>
  <c r="D15" i="34"/>
  <c r="C15" i="34"/>
  <c r="B15" i="34"/>
  <c r="A15" i="34"/>
  <c r="D14" i="34"/>
  <c r="C14" i="34"/>
  <c r="B14" i="34"/>
  <c r="A14" i="34"/>
  <c r="D13" i="34"/>
  <c r="C13" i="34"/>
  <c r="B13" i="34"/>
  <c r="A13" i="34"/>
  <c r="D12" i="34"/>
  <c r="C12" i="34"/>
  <c r="B12" i="34"/>
  <c r="A12" i="34"/>
  <c r="D11" i="34"/>
  <c r="C11" i="34"/>
  <c r="B11" i="34"/>
  <c r="A11" i="34"/>
  <c r="D10" i="34"/>
  <c r="C10" i="34"/>
  <c r="B10" i="34"/>
  <c r="A10" i="34"/>
  <c r="D9" i="34"/>
  <c r="C9" i="34"/>
  <c r="B9" i="34"/>
  <c r="A9" i="34"/>
  <c r="D8" i="34"/>
  <c r="C8" i="34"/>
  <c r="B8" i="34"/>
  <c r="A8" i="34"/>
  <c r="D7" i="34"/>
  <c r="C7" i="34"/>
  <c r="B7" i="34"/>
  <c r="A7" i="34"/>
  <c r="D6" i="34"/>
  <c r="C6" i="34"/>
  <c r="B6" i="34"/>
  <c r="A6" i="34"/>
  <c r="D5" i="34"/>
  <c r="C5" i="34"/>
  <c r="B5" i="34"/>
  <c r="A5" i="34"/>
  <c r="D4" i="34"/>
  <c r="C4" i="34"/>
  <c r="B4" i="34"/>
  <c r="A4" i="34"/>
  <c r="D3" i="34"/>
  <c r="C3" i="34"/>
  <c r="B3" i="34"/>
  <c r="A3" i="34"/>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3" i="1"/>
  <c r="D122" i="33"/>
  <c r="C122" i="33"/>
  <c r="B122" i="33"/>
  <c r="A122" i="33"/>
  <c r="D121" i="33"/>
  <c r="C121" i="33"/>
  <c r="B121" i="33"/>
  <c r="A121" i="33"/>
  <c r="D120" i="33"/>
  <c r="C120" i="33"/>
  <c r="B120" i="33"/>
  <c r="A120" i="33"/>
  <c r="D119" i="33"/>
  <c r="C119" i="33"/>
  <c r="B119" i="33"/>
  <c r="A119" i="33"/>
  <c r="D118" i="33"/>
  <c r="C118" i="33"/>
  <c r="B118" i="33"/>
  <c r="A118" i="33"/>
  <c r="D117" i="33"/>
  <c r="C117" i="33"/>
  <c r="B117" i="33"/>
  <c r="A117" i="33"/>
  <c r="D116" i="33"/>
  <c r="C116" i="33"/>
  <c r="B116" i="33"/>
  <c r="A116" i="33"/>
  <c r="D115" i="33"/>
  <c r="C115" i="33"/>
  <c r="B115" i="33"/>
  <c r="A115" i="33"/>
  <c r="D114" i="33"/>
  <c r="C114" i="33"/>
  <c r="B114" i="33"/>
  <c r="A114" i="33"/>
  <c r="D113" i="33"/>
  <c r="C113" i="33"/>
  <c r="B113" i="33"/>
  <c r="A113" i="33"/>
  <c r="D112" i="33"/>
  <c r="C112" i="33"/>
  <c r="B112" i="33"/>
  <c r="A112" i="33"/>
  <c r="D111" i="33"/>
  <c r="C111" i="33"/>
  <c r="B111" i="33"/>
  <c r="A111" i="33"/>
  <c r="D110" i="33"/>
  <c r="C110" i="33"/>
  <c r="B110" i="33"/>
  <c r="A110" i="33"/>
  <c r="D109" i="33"/>
  <c r="C109" i="33"/>
  <c r="B109" i="33"/>
  <c r="A109" i="33"/>
  <c r="D108" i="33"/>
  <c r="C108" i="33"/>
  <c r="B108" i="33"/>
  <c r="A108" i="33"/>
  <c r="D107" i="33"/>
  <c r="C107" i="33"/>
  <c r="B107" i="33"/>
  <c r="A107" i="33"/>
  <c r="D106" i="33"/>
  <c r="C106" i="33"/>
  <c r="B106" i="33"/>
  <c r="A106" i="33"/>
  <c r="D105" i="33"/>
  <c r="C105" i="33"/>
  <c r="B105" i="33"/>
  <c r="A105" i="33"/>
  <c r="D104" i="33"/>
  <c r="C104" i="33"/>
  <c r="B104" i="33"/>
  <c r="A104" i="33"/>
  <c r="D103" i="33"/>
  <c r="C103" i="33"/>
  <c r="B103" i="33"/>
  <c r="A103" i="33"/>
  <c r="D102" i="33"/>
  <c r="C102" i="33"/>
  <c r="B102" i="33"/>
  <c r="A102" i="33"/>
  <c r="D101" i="33"/>
  <c r="C101" i="33"/>
  <c r="B101" i="33"/>
  <c r="A101" i="33"/>
  <c r="D100" i="33"/>
  <c r="C100" i="33"/>
  <c r="B100" i="33"/>
  <c r="A100" i="33"/>
  <c r="D99" i="33"/>
  <c r="C99" i="33"/>
  <c r="B99" i="33"/>
  <c r="A99" i="33"/>
  <c r="D98" i="33"/>
  <c r="C98" i="33"/>
  <c r="B98" i="33"/>
  <c r="A98" i="33"/>
  <c r="D97" i="33"/>
  <c r="C97" i="33"/>
  <c r="B97" i="33"/>
  <c r="A97" i="33"/>
  <c r="D96" i="33"/>
  <c r="C96" i="33"/>
  <c r="B96" i="33"/>
  <c r="A96" i="33"/>
  <c r="D95" i="33"/>
  <c r="C95" i="33"/>
  <c r="B95" i="33"/>
  <c r="A95" i="33"/>
  <c r="D94" i="33"/>
  <c r="C94" i="33"/>
  <c r="B94" i="33"/>
  <c r="A94" i="33"/>
  <c r="D93" i="33"/>
  <c r="C93" i="33"/>
  <c r="B93" i="33"/>
  <c r="A93" i="33"/>
  <c r="D92" i="33"/>
  <c r="C92" i="33"/>
  <c r="B92" i="33"/>
  <c r="A92" i="33"/>
  <c r="D91" i="33"/>
  <c r="C91" i="33"/>
  <c r="B91" i="33"/>
  <c r="A91" i="33"/>
  <c r="D90" i="33"/>
  <c r="C90" i="33"/>
  <c r="B90" i="33"/>
  <c r="A90" i="33"/>
  <c r="D89" i="33"/>
  <c r="C89" i="33"/>
  <c r="B89" i="33"/>
  <c r="A89" i="33"/>
  <c r="D88" i="33"/>
  <c r="C88" i="33"/>
  <c r="B88" i="33"/>
  <c r="A88" i="33"/>
  <c r="D87" i="33"/>
  <c r="C87" i="33"/>
  <c r="B87" i="33"/>
  <c r="A87" i="33"/>
  <c r="D86" i="33"/>
  <c r="C86" i="33"/>
  <c r="B86" i="33"/>
  <c r="A86" i="33"/>
  <c r="D85" i="33"/>
  <c r="C85" i="33"/>
  <c r="B85" i="33"/>
  <c r="A85" i="33"/>
  <c r="D84" i="33"/>
  <c r="C84" i="33"/>
  <c r="B84" i="33"/>
  <c r="A84" i="33"/>
  <c r="D83" i="33"/>
  <c r="C83" i="33"/>
  <c r="B83" i="33"/>
  <c r="A83" i="33"/>
  <c r="D82" i="33"/>
  <c r="C82" i="33"/>
  <c r="B82" i="33"/>
  <c r="A82" i="33"/>
  <c r="D81" i="33"/>
  <c r="C81" i="33"/>
  <c r="B81" i="33"/>
  <c r="A81" i="33"/>
  <c r="D80" i="33"/>
  <c r="C80" i="33"/>
  <c r="B80" i="33"/>
  <c r="A80" i="33"/>
  <c r="D79" i="33"/>
  <c r="C79" i="33"/>
  <c r="B79" i="33"/>
  <c r="A79" i="33"/>
  <c r="D78" i="33"/>
  <c r="C78" i="33"/>
  <c r="B78" i="33"/>
  <c r="A78" i="33"/>
  <c r="D77" i="33"/>
  <c r="C77" i="33"/>
  <c r="B77" i="33"/>
  <c r="A77" i="33"/>
  <c r="D76" i="33"/>
  <c r="C76" i="33"/>
  <c r="B76" i="33"/>
  <c r="A76" i="33"/>
  <c r="D75" i="33"/>
  <c r="C75" i="33"/>
  <c r="B75" i="33"/>
  <c r="A75" i="33"/>
  <c r="D74" i="33"/>
  <c r="C74" i="33"/>
  <c r="B74" i="33"/>
  <c r="A74" i="33"/>
  <c r="D73" i="33"/>
  <c r="C73" i="33"/>
  <c r="B73" i="33"/>
  <c r="A73" i="33"/>
  <c r="D72" i="33"/>
  <c r="C72" i="33"/>
  <c r="B72" i="33"/>
  <c r="A72" i="33"/>
  <c r="D71" i="33"/>
  <c r="C71" i="33"/>
  <c r="B71" i="33"/>
  <c r="A71" i="33"/>
  <c r="D70" i="33"/>
  <c r="C70" i="33"/>
  <c r="B70" i="33"/>
  <c r="A70" i="33"/>
  <c r="D69" i="33"/>
  <c r="C69" i="33"/>
  <c r="B69" i="33"/>
  <c r="A69" i="33"/>
  <c r="D68" i="33"/>
  <c r="C68" i="33"/>
  <c r="B68" i="33"/>
  <c r="A68" i="33"/>
  <c r="D67" i="33"/>
  <c r="C67" i="33"/>
  <c r="B67" i="33"/>
  <c r="A67" i="33"/>
  <c r="D66" i="33"/>
  <c r="C66" i="33"/>
  <c r="B66" i="33"/>
  <c r="A66" i="33"/>
  <c r="D65" i="33"/>
  <c r="C65" i="33"/>
  <c r="B65" i="33"/>
  <c r="A65" i="33"/>
  <c r="D64" i="33"/>
  <c r="C64" i="33"/>
  <c r="B64" i="33"/>
  <c r="A64" i="33"/>
  <c r="D63" i="33"/>
  <c r="C63" i="33"/>
  <c r="B63" i="33"/>
  <c r="A63" i="33"/>
  <c r="D62" i="33"/>
  <c r="C62" i="33"/>
  <c r="B62" i="33"/>
  <c r="A62" i="33"/>
  <c r="D61" i="33"/>
  <c r="C61" i="33"/>
  <c r="B61" i="33"/>
  <c r="A61" i="33"/>
  <c r="D60" i="33"/>
  <c r="C60" i="33"/>
  <c r="B60" i="33"/>
  <c r="A60" i="33"/>
  <c r="D59" i="33"/>
  <c r="C59" i="33"/>
  <c r="B59" i="33"/>
  <c r="A59" i="33"/>
  <c r="D58" i="33"/>
  <c r="C58" i="33"/>
  <c r="B58" i="33"/>
  <c r="A58" i="33"/>
  <c r="D57" i="33"/>
  <c r="C57" i="33"/>
  <c r="B57" i="33"/>
  <c r="A57" i="33"/>
  <c r="D56" i="33"/>
  <c r="C56" i="33"/>
  <c r="B56" i="33"/>
  <c r="A56" i="33"/>
  <c r="D55" i="33"/>
  <c r="C55" i="33"/>
  <c r="B55" i="33"/>
  <c r="A55" i="33"/>
  <c r="D54" i="33"/>
  <c r="C54" i="33"/>
  <c r="B54" i="33"/>
  <c r="A54" i="33"/>
  <c r="D53" i="33"/>
  <c r="C53" i="33"/>
  <c r="B53" i="33"/>
  <c r="A53" i="33"/>
  <c r="D52" i="33"/>
  <c r="C52" i="33"/>
  <c r="B52" i="33"/>
  <c r="A52" i="33"/>
  <c r="D51" i="33"/>
  <c r="C51" i="33"/>
  <c r="B51" i="33"/>
  <c r="A51" i="33"/>
  <c r="D50" i="33"/>
  <c r="C50" i="33"/>
  <c r="B50" i="33"/>
  <c r="A50" i="33"/>
  <c r="D49" i="33"/>
  <c r="C49" i="33"/>
  <c r="B49" i="33"/>
  <c r="A49" i="33"/>
  <c r="D48" i="33"/>
  <c r="C48" i="33"/>
  <c r="B48" i="33"/>
  <c r="A48" i="33"/>
  <c r="D47" i="33"/>
  <c r="C47" i="33"/>
  <c r="B47" i="33"/>
  <c r="A47" i="33"/>
  <c r="D46" i="33"/>
  <c r="C46" i="33"/>
  <c r="B46" i="33"/>
  <c r="A46" i="33"/>
  <c r="D45" i="33"/>
  <c r="C45" i="33"/>
  <c r="B45" i="33"/>
  <c r="A45" i="33"/>
  <c r="D44" i="33"/>
  <c r="C44" i="33"/>
  <c r="B44" i="33"/>
  <c r="A44" i="33"/>
  <c r="D43" i="33"/>
  <c r="C43" i="33"/>
  <c r="B43" i="33"/>
  <c r="A43" i="33"/>
  <c r="D42" i="33"/>
  <c r="C42" i="33"/>
  <c r="B42" i="33"/>
  <c r="A42" i="33"/>
  <c r="D41" i="33"/>
  <c r="C41" i="33"/>
  <c r="B41" i="33"/>
  <c r="A41" i="33"/>
  <c r="D40" i="33"/>
  <c r="C40" i="33"/>
  <c r="B40" i="33"/>
  <c r="A40" i="33"/>
  <c r="D39" i="33"/>
  <c r="C39" i="33"/>
  <c r="B39" i="33"/>
  <c r="A39" i="33"/>
  <c r="D38" i="33"/>
  <c r="C38" i="33"/>
  <c r="B38" i="33"/>
  <c r="A38" i="33"/>
  <c r="D37" i="33"/>
  <c r="C37" i="33"/>
  <c r="B37" i="33"/>
  <c r="A37" i="33"/>
  <c r="D36" i="33"/>
  <c r="C36" i="33"/>
  <c r="B36" i="33"/>
  <c r="A36" i="33"/>
  <c r="D35" i="33"/>
  <c r="C35" i="33"/>
  <c r="B35" i="33"/>
  <c r="A35" i="33"/>
  <c r="D34" i="33"/>
  <c r="C34" i="33"/>
  <c r="B34" i="33"/>
  <c r="A34" i="33"/>
  <c r="D33" i="33"/>
  <c r="C33" i="33"/>
  <c r="B33" i="33"/>
  <c r="A33" i="33"/>
  <c r="D32" i="33"/>
  <c r="C32" i="33"/>
  <c r="B32" i="33"/>
  <c r="A32" i="33"/>
  <c r="D31" i="33"/>
  <c r="C31" i="33"/>
  <c r="B31" i="33"/>
  <c r="A31" i="33"/>
  <c r="D30" i="33"/>
  <c r="C30" i="33"/>
  <c r="B30" i="33"/>
  <c r="A30" i="33"/>
  <c r="D29" i="33"/>
  <c r="C29" i="33"/>
  <c r="B29" i="33"/>
  <c r="A29" i="33"/>
  <c r="D28" i="33"/>
  <c r="C28" i="33"/>
  <c r="B28" i="33"/>
  <c r="A28" i="33"/>
  <c r="D27" i="33"/>
  <c r="C27" i="33"/>
  <c r="B27" i="33"/>
  <c r="A27" i="33"/>
  <c r="D26" i="33"/>
  <c r="C26" i="33"/>
  <c r="B26" i="33"/>
  <c r="A26" i="33"/>
  <c r="D25" i="33"/>
  <c r="C25" i="33"/>
  <c r="B25" i="33"/>
  <c r="A25" i="33"/>
  <c r="D24" i="33"/>
  <c r="C24" i="33"/>
  <c r="B24" i="33"/>
  <c r="A24" i="33"/>
  <c r="D23" i="33"/>
  <c r="C23" i="33"/>
  <c r="B23" i="33"/>
  <c r="A23" i="33"/>
  <c r="D22" i="33"/>
  <c r="C22" i="33"/>
  <c r="B22" i="33"/>
  <c r="A22" i="33"/>
  <c r="D21" i="33"/>
  <c r="C21" i="33"/>
  <c r="B21" i="33"/>
  <c r="A21" i="33"/>
  <c r="D20" i="33"/>
  <c r="C20" i="33"/>
  <c r="B20" i="33"/>
  <c r="A20" i="33"/>
  <c r="D19" i="33"/>
  <c r="C19" i="33"/>
  <c r="B19" i="33"/>
  <c r="A19" i="33"/>
  <c r="D18" i="33"/>
  <c r="C18" i="33"/>
  <c r="B18" i="33"/>
  <c r="A18" i="33"/>
  <c r="D17" i="33"/>
  <c r="C17" i="33"/>
  <c r="B17" i="33"/>
  <c r="A17" i="33"/>
  <c r="D16" i="33"/>
  <c r="C16" i="33"/>
  <c r="B16" i="33"/>
  <c r="A16" i="33"/>
  <c r="D15" i="33"/>
  <c r="C15" i="33"/>
  <c r="B15" i="33"/>
  <c r="A15" i="33"/>
  <c r="D14" i="33"/>
  <c r="C14" i="33"/>
  <c r="B14" i="33"/>
  <c r="A14" i="33"/>
  <c r="D13" i="33"/>
  <c r="C13" i="33"/>
  <c r="B13" i="33"/>
  <c r="A13" i="33"/>
  <c r="D12" i="33"/>
  <c r="C12" i="33"/>
  <c r="B12" i="33"/>
  <c r="A12" i="33"/>
  <c r="D11" i="33"/>
  <c r="C11" i="33"/>
  <c r="B11" i="33"/>
  <c r="A11" i="33"/>
  <c r="D10" i="33"/>
  <c r="C10" i="33"/>
  <c r="B10" i="33"/>
  <c r="A10" i="33"/>
  <c r="D9" i="33"/>
  <c r="C9" i="33"/>
  <c r="B9" i="33"/>
  <c r="A9" i="33"/>
  <c r="D8" i="33"/>
  <c r="C8" i="33"/>
  <c r="B8" i="33"/>
  <c r="A8" i="33"/>
  <c r="D7" i="33"/>
  <c r="C7" i="33"/>
  <c r="B7" i="33"/>
  <c r="A7" i="33"/>
  <c r="D6" i="33"/>
  <c r="C6" i="33"/>
  <c r="B6" i="33"/>
  <c r="A6" i="33"/>
  <c r="D5" i="33"/>
  <c r="C5" i="33"/>
  <c r="B5" i="33"/>
  <c r="A5" i="33"/>
  <c r="D4" i="33"/>
  <c r="C4" i="33"/>
  <c r="B4" i="33"/>
  <c r="A4" i="33"/>
  <c r="D3" i="33"/>
  <c r="C3" i="33"/>
  <c r="B3" i="33"/>
  <c r="A3" i="33"/>
  <c r="S12" i="5" l="1"/>
  <c r="Q74" i="5"/>
  <c r="R12" i="5"/>
  <c r="Q12" i="5"/>
  <c r="T12" i="5"/>
  <c r="S74" i="5"/>
  <c r="Q7" i="5"/>
  <c r="T74" i="5"/>
  <c r="U7" i="5"/>
  <c r="R7" i="5"/>
  <c r="R74" i="5"/>
  <c r="U50" i="5"/>
  <c r="S50" i="5"/>
  <c r="Q50" i="5"/>
  <c r="T50" i="5"/>
  <c r="R50" i="5"/>
  <c r="U30" i="5"/>
  <c r="S30" i="5"/>
  <c r="Q30" i="5"/>
  <c r="T30" i="5"/>
  <c r="R30" i="5"/>
  <c r="U62" i="5"/>
  <c r="S62" i="5"/>
  <c r="Q62" i="5"/>
  <c r="T62" i="5"/>
  <c r="R62" i="5"/>
  <c r="U18" i="5"/>
  <c r="S18" i="5"/>
  <c r="Q18" i="5"/>
  <c r="T18" i="5"/>
  <c r="R18" i="5"/>
  <c r="T32" i="5"/>
  <c r="R32" i="5"/>
  <c r="U32" i="5"/>
  <c r="S32" i="5"/>
  <c r="Q32" i="5"/>
  <c r="T64" i="5"/>
  <c r="R64" i="5"/>
  <c r="U64" i="5"/>
  <c r="S64" i="5"/>
  <c r="Q64" i="5"/>
  <c r="T37" i="5"/>
  <c r="U37" i="5"/>
  <c r="S37" i="5"/>
  <c r="Q37" i="5"/>
  <c r="R37" i="5"/>
  <c r="U15" i="5"/>
  <c r="S15" i="5"/>
  <c r="T15" i="5"/>
  <c r="R15" i="5"/>
  <c r="Q15" i="5"/>
  <c r="U22" i="5"/>
  <c r="S22" i="5"/>
  <c r="Q22" i="5"/>
  <c r="T22" i="5"/>
  <c r="R22" i="5"/>
  <c r="U42" i="5"/>
  <c r="S42" i="5"/>
  <c r="Q42" i="5"/>
  <c r="T42" i="5"/>
  <c r="R42" i="5"/>
  <c r="U58" i="5"/>
  <c r="S58" i="5"/>
  <c r="Q58" i="5"/>
  <c r="T58" i="5"/>
  <c r="R58" i="5"/>
  <c r="U35" i="5"/>
  <c r="S35" i="5"/>
  <c r="T35" i="5"/>
  <c r="R35" i="5"/>
  <c r="Q35" i="5"/>
  <c r="T85" i="5"/>
  <c r="U85" i="5"/>
  <c r="S85" i="5"/>
  <c r="Q85" i="5"/>
  <c r="R85" i="5"/>
  <c r="T68" i="5"/>
  <c r="R68" i="5"/>
  <c r="U68" i="5"/>
  <c r="S68" i="5"/>
  <c r="Q68" i="5"/>
  <c r="U79" i="5"/>
  <c r="T79" i="5"/>
  <c r="R79" i="5"/>
  <c r="S79" i="5"/>
  <c r="Q79" i="5"/>
  <c r="T25" i="5"/>
  <c r="U25" i="5"/>
  <c r="S25" i="5"/>
  <c r="Q25" i="5"/>
  <c r="R25" i="5"/>
  <c r="T57" i="5"/>
  <c r="U57" i="5"/>
  <c r="S57" i="5"/>
  <c r="Q57" i="5"/>
  <c r="R57" i="5"/>
  <c r="T44" i="5"/>
  <c r="R44" i="5"/>
  <c r="U44" i="5"/>
  <c r="S44" i="5"/>
  <c r="Q44" i="5"/>
  <c r="T29" i="5"/>
  <c r="U29" i="5"/>
  <c r="S29" i="5"/>
  <c r="Q29" i="5"/>
  <c r="R29" i="5"/>
  <c r="T61" i="5"/>
  <c r="U61" i="5"/>
  <c r="S61" i="5"/>
  <c r="Q61" i="5"/>
  <c r="R61" i="5"/>
  <c r="U34" i="5"/>
  <c r="S34" i="5"/>
  <c r="Q34" i="5"/>
  <c r="T34" i="5"/>
  <c r="R34" i="5"/>
  <c r="U54" i="5"/>
  <c r="S54" i="5"/>
  <c r="Q54" i="5"/>
  <c r="T54" i="5"/>
  <c r="R54" i="5"/>
  <c r="T4" i="5"/>
  <c r="U4" i="5"/>
  <c r="S4" i="5"/>
  <c r="Q4" i="5"/>
  <c r="R4" i="5"/>
  <c r="T81" i="5"/>
  <c r="U81" i="5"/>
  <c r="S81" i="5"/>
  <c r="Q81" i="5"/>
  <c r="R81" i="5"/>
  <c r="U75" i="5"/>
  <c r="T75" i="5"/>
  <c r="R75" i="5"/>
  <c r="Q75" i="5"/>
  <c r="S75" i="5"/>
  <c r="U10" i="5"/>
  <c r="S10" i="5"/>
  <c r="T10" i="5"/>
  <c r="R10" i="5"/>
  <c r="Q10" i="5"/>
  <c r="T24" i="5"/>
  <c r="R24" i="5"/>
  <c r="U24" i="5"/>
  <c r="S24" i="5"/>
  <c r="Q24" i="5"/>
  <c r="T56" i="5"/>
  <c r="R56" i="5"/>
  <c r="U56" i="5"/>
  <c r="S56" i="5"/>
  <c r="Q56" i="5"/>
  <c r="T53" i="5"/>
  <c r="U53" i="5"/>
  <c r="S53" i="5"/>
  <c r="Q53" i="5"/>
  <c r="R53" i="5"/>
  <c r="U31" i="5"/>
  <c r="S31" i="5"/>
  <c r="T31" i="5"/>
  <c r="R31" i="5"/>
  <c r="Q31" i="5"/>
  <c r="U63" i="5"/>
  <c r="T63" i="5"/>
  <c r="R63" i="5"/>
  <c r="Q63" i="5"/>
  <c r="S63" i="5"/>
  <c r="U59" i="5"/>
  <c r="T59" i="5"/>
  <c r="R59" i="5"/>
  <c r="Q59" i="5"/>
  <c r="S59" i="5"/>
  <c r="U51" i="5"/>
  <c r="T51" i="5"/>
  <c r="R51" i="5"/>
  <c r="S51" i="5"/>
  <c r="Q51" i="5"/>
  <c r="T77" i="5"/>
  <c r="U77" i="5"/>
  <c r="S77" i="5"/>
  <c r="Q77" i="5"/>
  <c r="R77" i="5"/>
  <c r="T76" i="5"/>
  <c r="R76" i="5"/>
  <c r="U76" i="5"/>
  <c r="S76" i="5"/>
  <c r="Q76" i="5"/>
  <c r="U71" i="5"/>
  <c r="T71" i="5"/>
  <c r="R71" i="5"/>
  <c r="Q71" i="5"/>
  <c r="S71" i="5"/>
  <c r="U70" i="5"/>
  <c r="S70" i="5"/>
  <c r="Q70" i="5"/>
  <c r="T70" i="5"/>
  <c r="R70" i="5"/>
  <c r="U6" i="5"/>
  <c r="S6" i="5"/>
  <c r="T6" i="5"/>
  <c r="R6" i="5"/>
  <c r="Q6" i="5"/>
  <c r="T33" i="5"/>
  <c r="U33" i="5"/>
  <c r="S33" i="5"/>
  <c r="Q33" i="5"/>
  <c r="R33" i="5"/>
  <c r="T16" i="5"/>
  <c r="R16" i="5"/>
  <c r="U16" i="5"/>
  <c r="S16" i="5"/>
  <c r="Q16" i="5"/>
  <c r="T48" i="5"/>
  <c r="R48" i="5"/>
  <c r="U48" i="5"/>
  <c r="S48" i="5"/>
  <c r="Q48" i="5"/>
  <c r="U47" i="5"/>
  <c r="T47" i="5"/>
  <c r="R47" i="5"/>
  <c r="Q47" i="5"/>
  <c r="S47" i="5"/>
  <c r="U27" i="5"/>
  <c r="S27" i="5"/>
  <c r="T27" i="5"/>
  <c r="R27" i="5"/>
  <c r="Q27" i="5"/>
  <c r="T69" i="5"/>
  <c r="U69" i="5"/>
  <c r="S69" i="5"/>
  <c r="Q69" i="5"/>
  <c r="R69" i="5"/>
  <c r="U38" i="5"/>
  <c r="S38" i="5"/>
  <c r="Q38" i="5"/>
  <c r="T38" i="5"/>
  <c r="R38" i="5"/>
  <c r="T84" i="5"/>
  <c r="R84" i="5"/>
  <c r="U84" i="5"/>
  <c r="S84" i="5"/>
  <c r="Q84" i="5"/>
  <c r="U82" i="5"/>
  <c r="S82" i="5"/>
  <c r="Q82" i="5"/>
  <c r="T82" i="5"/>
  <c r="R82" i="5"/>
  <c r="T28" i="5"/>
  <c r="R28" i="5"/>
  <c r="U28" i="5"/>
  <c r="S28" i="5"/>
  <c r="Q28" i="5"/>
  <c r="T60" i="5"/>
  <c r="R60" i="5"/>
  <c r="U60" i="5"/>
  <c r="S60" i="5"/>
  <c r="Q60" i="5"/>
  <c r="U39" i="5"/>
  <c r="S39" i="5"/>
  <c r="T39" i="5"/>
  <c r="R39" i="5"/>
  <c r="Q39" i="5"/>
  <c r="U19" i="5"/>
  <c r="S19" i="5"/>
  <c r="T19" i="5"/>
  <c r="R19" i="5"/>
  <c r="Q19" i="5"/>
  <c r="T65" i="5"/>
  <c r="U65" i="5"/>
  <c r="S65" i="5"/>
  <c r="Q65" i="5"/>
  <c r="R65" i="5"/>
  <c r="T80" i="5"/>
  <c r="R80" i="5"/>
  <c r="U80" i="5"/>
  <c r="S80" i="5"/>
  <c r="Q80" i="5"/>
  <c r="U78" i="5"/>
  <c r="S78" i="5"/>
  <c r="Q78" i="5"/>
  <c r="T78" i="5"/>
  <c r="R78" i="5"/>
  <c r="T21" i="5"/>
  <c r="U21" i="5"/>
  <c r="S21" i="5"/>
  <c r="Q21" i="5"/>
  <c r="R21" i="5"/>
  <c r="T49" i="5"/>
  <c r="U49" i="5"/>
  <c r="S49" i="5"/>
  <c r="Q49" i="5"/>
  <c r="R49" i="5"/>
  <c r="T40" i="5"/>
  <c r="R40" i="5"/>
  <c r="U40" i="5"/>
  <c r="S40" i="5"/>
  <c r="Q40" i="5"/>
  <c r="T17" i="5"/>
  <c r="U17" i="5"/>
  <c r="S17" i="5"/>
  <c r="Q17" i="5"/>
  <c r="R17" i="5"/>
  <c r="U5" i="5"/>
  <c r="S5" i="5"/>
  <c r="Q5" i="5"/>
  <c r="T5" i="5"/>
  <c r="R5" i="5"/>
  <c r="T41" i="5"/>
  <c r="U41" i="5"/>
  <c r="S41" i="5"/>
  <c r="Q41" i="5"/>
  <c r="R41" i="5"/>
  <c r="T20" i="5"/>
  <c r="R20" i="5"/>
  <c r="U20" i="5"/>
  <c r="S20" i="5"/>
  <c r="Q20" i="5"/>
  <c r="T36" i="5"/>
  <c r="R36" i="5"/>
  <c r="U36" i="5"/>
  <c r="S36" i="5"/>
  <c r="Q36" i="5"/>
  <c r="T52" i="5"/>
  <c r="R52" i="5"/>
  <c r="U52" i="5"/>
  <c r="S52" i="5"/>
  <c r="Q52" i="5"/>
  <c r="U9" i="5"/>
  <c r="S9" i="5"/>
  <c r="Q9" i="5"/>
  <c r="T9" i="5"/>
  <c r="R9" i="5"/>
  <c r="T45" i="5"/>
  <c r="U45" i="5"/>
  <c r="S45" i="5"/>
  <c r="Q45" i="5"/>
  <c r="R45" i="5"/>
  <c r="U23" i="5"/>
  <c r="S23" i="5"/>
  <c r="T23" i="5"/>
  <c r="R23" i="5"/>
  <c r="Q23" i="5"/>
  <c r="U55" i="5"/>
  <c r="T55" i="5"/>
  <c r="R55" i="5"/>
  <c r="S55" i="5"/>
  <c r="Q55" i="5"/>
  <c r="U26" i="5"/>
  <c r="S26" i="5"/>
  <c r="Q26" i="5"/>
  <c r="T26" i="5"/>
  <c r="R26" i="5"/>
  <c r="U46" i="5"/>
  <c r="S46" i="5"/>
  <c r="Q46" i="5"/>
  <c r="T46" i="5"/>
  <c r="R46" i="5"/>
  <c r="U43" i="5"/>
  <c r="S43" i="5"/>
  <c r="T43" i="5"/>
  <c r="R43" i="5"/>
  <c r="Q43" i="5"/>
  <c r="T8" i="5"/>
  <c r="U8" i="5"/>
  <c r="S8" i="5"/>
  <c r="Q8" i="5"/>
  <c r="R8" i="5"/>
  <c r="T73" i="5"/>
  <c r="U73" i="5"/>
  <c r="S73" i="5"/>
  <c r="Q73" i="5"/>
  <c r="R73" i="5"/>
  <c r="T13" i="5"/>
  <c r="U13" i="5"/>
  <c r="S13" i="5"/>
  <c r="Q13" i="5"/>
  <c r="R13" i="5"/>
  <c r="T72" i="5"/>
  <c r="R72" i="5"/>
  <c r="U72" i="5"/>
  <c r="S72" i="5"/>
  <c r="Q72" i="5"/>
  <c r="U67" i="5"/>
  <c r="T67" i="5"/>
  <c r="R67" i="5"/>
  <c r="S67" i="5"/>
  <c r="Q67" i="5"/>
  <c r="U83" i="5"/>
  <c r="T83" i="5"/>
  <c r="R83" i="5"/>
  <c r="S83" i="5"/>
  <c r="Q83" i="5"/>
  <c r="U66" i="5"/>
  <c r="S66" i="5"/>
  <c r="Q66" i="5"/>
  <c r="T66" i="5"/>
  <c r="R66" i="5"/>
  <c r="U86" i="5"/>
  <c r="S86" i="5"/>
  <c r="Q86" i="5"/>
  <c r="T86" i="5"/>
  <c r="R86" i="5"/>
  <c r="U3" i="5"/>
  <c r="Q3" i="5"/>
  <c r="T3" i="5"/>
  <c r="R3" i="5"/>
  <c r="S3" i="5"/>
  <c r="H3" i="9"/>
  <c r="I2" i="5" l="1"/>
  <c r="H2" i="5"/>
  <c r="J2" i="5" l="1"/>
  <c r="K2" i="5" s="1"/>
  <c r="R2" i="5" l="1"/>
  <c r="S2" i="5"/>
  <c r="U2" i="5"/>
  <c r="T2" i="5"/>
  <c r="Q2" i="5"/>
  <c r="C10" i="6" l="1"/>
  <c r="G10" i="1"/>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4" i="13"/>
  <c r="C5" i="13"/>
  <c r="C6" i="13"/>
  <c r="C7" i="13"/>
  <c r="C8" i="13"/>
  <c r="C9" i="1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G3" i="1" l="1"/>
  <c r="J3" i="1" s="1"/>
  <c r="L8" i="9" l="1"/>
  <c r="L9" i="9"/>
  <c r="L10" i="9"/>
  <c r="L11" i="9"/>
  <c r="L12" i="9"/>
  <c r="L13" i="9"/>
  <c r="L14" i="9"/>
  <c r="L15" i="9"/>
  <c r="L16" i="9"/>
  <c r="L17" i="9"/>
  <c r="L18" i="9"/>
  <c r="L19" i="9"/>
  <c r="L20" i="9"/>
  <c r="L21" i="9"/>
  <c r="L22" i="9"/>
  <c r="L23" i="9"/>
  <c r="L24" i="9"/>
  <c r="L25" i="9"/>
  <c r="L26" i="9"/>
  <c r="L27" i="9"/>
  <c r="L4" i="9"/>
  <c r="L6" i="9"/>
  <c r="L7" i="9"/>
  <c r="L3" i="9"/>
  <c r="G4" i="1" l="1"/>
  <c r="G5" i="1"/>
  <c r="J5" i="1" s="1"/>
  <c r="G4" i="13" s="1"/>
  <c r="G6" i="1"/>
  <c r="G7" i="1"/>
  <c r="G8" i="1"/>
  <c r="G9"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J3" i="3"/>
  <c r="K3" i="3"/>
  <c r="J4" i="3"/>
  <c r="K4" i="3"/>
  <c r="J5" i="3"/>
  <c r="K5" i="3"/>
  <c r="J6" i="3"/>
  <c r="K6" i="3"/>
  <c r="J7" i="3"/>
  <c r="K7" i="3"/>
  <c r="J8" i="3"/>
  <c r="K8" i="3"/>
  <c r="J9" i="3"/>
  <c r="K9" i="3"/>
  <c r="J10" i="3"/>
  <c r="K10" i="3"/>
  <c r="J11" i="3"/>
  <c r="K11" i="3"/>
  <c r="J12" i="3"/>
  <c r="K12" i="3"/>
  <c r="J13" i="3"/>
  <c r="K13" i="3"/>
  <c r="J14" i="3"/>
  <c r="K14" i="3"/>
  <c r="J15" i="3"/>
  <c r="K15" i="3"/>
  <c r="J16" i="3"/>
  <c r="K16" i="3"/>
  <c r="J17" i="3"/>
  <c r="K17" i="3"/>
  <c r="J18" i="3"/>
  <c r="K18" i="3"/>
  <c r="J19" i="3"/>
  <c r="K19" i="3"/>
  <c r="J20" i="3"/>
  <c r="K20" i="3"/>
  <c r="J21" i="3"/>
  <c r="K21" i="3"/>
  <c r="J22" i="3"/>
  <c r="K22" i="3"/>
  <c r="J23" i="3"/>
  <c r="K23" i="3"/>
  <c r="J25" i="3"/>
  <c r="K25" i="3"/>
  <c r="J26" i="3"/>
  <c r="K26" i="3"/>
  <c r="J27" i="3"/>
  <c r="K27" i="3"/>
  <c r="K2" i="3"/>
  <c r="J2" i="3"/>
  <c r="E2" i="25" l="1"/>
  <c r="H2" i="13" s="1"/>
  <c r="E120" i="25"/>
  <c r="H120" i="13" s="1"/>
  <c r="E118" i="25"/>
  <c r="H118" i="13" s="1"/>
  <c r="E116" i="25"/>
  <c r="H116" i="13" s="1"/>
  <c r="E114" i="25"/>
  <c r="H114" i="13" s="1"/>
  <c r="E112" i="25"/>
  <c r="H112" i="13" s="1"/>
  <c r="E110" i="25"/>
  <c r="H110" i="13" s="1"/>
  <c r="E108" i="25"/>
  <c r="H108" i="13" s="1"/>
  <c r="E106" i="25"/>
  <c r="H106" i="13" s="1"/>
  <c r="E104" i="25"/>
  <c r="H104" i="13" s="1"/>
  <c r="E102" i="25"/>
  <c r="H102" i="13" s="1"/>
  <c r="E100" i="25"/>
  <c r="H100" i="13" s="1"/>
  <c r="E98" i="25"/>
  <c r="H98" i="13" s="1"/>
  <c r="E96" i="25"/>
  <c r="H96" i="13" s="1"/>
  <c r="E94" i="25"/>
  <c r="H94" i="13" s="1"/>
  <c r="E92" i="25"/>
  <c r="H92" i="13" s="1"/>
  <c r="E90" i="25"/>
  <c r="H90" i="13" s="1"/>
  <c r="E88" i="25"/>
  <c r="H88" i="13" s="1"/>
  <c r="E86" i="25"/>
  <c r="H86" i="13" s="1"/>
  <c r="E84" i="25"/>
  <c r="H84" i="13" s="1"/>
  <c r="E82" i="25"/>
  <c r="H82" i="13" s="1"/>
  <c r="E80" i="25"/>
  <c r="H80" i="13" s="1"/>
  <c r="E78" i="25"/>
  <c r="H78" i="13" s="1"/>
  <c r="E76" i="25"/>
  <c r="H76" i="13" s="1"/>
  <c r="E74" i="25"/>
  <c r="H74" i="13" s="1"/>
  <c r="E72" i="25"/>
  <c r="H72" i="13" s="1"/>
  <c r="E70" i="25"/>
  <c r="H70" i="13" s="1"/>
  <c r="E68" i="25"/>
  <c r="H68" i="13" s="1"/>
  <c r="E66" i="25"/>
  <c r="H66" i="13" s="1"/>
  <c r="E64" i="25"/>
  <c r="H64" i="13" s="1"/>
  <c r="E62" i="25"/>
  <c r="H62" i="13" s="1"/>
  <c r="E60" i="25"/>
  <c r="H60" i="13" s="1"/>
  <c r="E58" i="25"/>
  <c r="H58" i="13" s="1"/>
  <c r="E56" i="25"/>
  <c r="H56" i="13" s="1"/>
  <c r="E54" i="25"/>
  <c r="H54" i="13" s="1"/>
  <c r="E52" i="25"/>
  <c r="H52" i="13" s="1"/>
  <c r="E50" i="25"/>
  <c r="H50" i="13" s="1"/>
  <c r="E48" i="25"/>
  <c r="H48" i="13" s="1"/>
  <c r="E46" i="25"/>
  <c r="H46" i="13" s="1"/>
  <c r="E44" i="25"/>
  <c r="H44" i="13" s="1"/>
  <c r="E121" i="25"/>
  <c r="H121" i="13" s="1"/>
  <c r="E119" i="25"/>
  <c r="H119" i="13" s="1"/>
  <c r="E117" i="25"/>
  <c r="H117" i="13" s="1"/>
  <c r="E115" i="25"/>
  <c r="H115" i="13" s="1"/>
  <c r="E113" i="25"/>
  <c r="H113" i="13" s="1"/>
  <c r="E111" i="25"/>
  <c r="H111" i="13" s="1"/>
  <c r="E109" i="25"/>
  <c r="H109" i="13" s="1"/>
  <c r="E107" i="25"/>
  <c r="H107" i="13" s="1"/>
  <c r="E105" i="25"/>
  <c r="H105" i="13" s="1"/>
  <c r="E103" i="25"/>
  <c r="H103" i="13" s="1"/>
  <c r="E101" i="25"/>
  <c r="H101" i="13" s="1"/>
  <c r="E99" i="25"/>
  <c r="H99" i="13" s="1"/>
  <c r="E97" i="25"/>
  <c r="H97" i="13" s="1"/>
  <c r="E95" i="25"/>
  <c r="H95" i="13" s="1"/>
  <c r="E93" i="25"/>
  <c r="H93" i="13" s="1"/>
  <c r="E91" i="25"/>
  <c r="H91" i="13" s="1"/>
  <c r="E89" i="25"/>
  <c r="H89" i="13" s="1"/>
  <c r="E87" i="25"/>
  <c r="H87" i="13" s="1"/>
  <c r="E85" i="25"/>
  <c r="H85" i="13" s="1"/>
  <c r="E83" i="25"/>
  <c r="H83" i="13" s="1"/>
  <c r="E81" i="25"/>
  <c r="H81" i="13" s="1"/>
  <c r="E79" i="25"/>
  <c r="H79" i="13" s="1"/>
  <c r="E77" i="25"/>
  <c r="H77" i="13" s="1"/>
  <c r="E75" i="25"/>
  <c r="H75" i="13" s="1"/>
  <c r="E73" i="25"/>
  <c r="H73" i="13" s="1"/>
  <c r="E71" i="25"/>
  <c r="H71" i="13" s="1"/>
  <c r="E69" i="25"/>
  <c r="H69" i="13" s="1"/>
  <c r="E67" i="25"/>
  <c r="H67" i="13" s="1"/>
  <c r="E65" i="25"/>
  <c r="H65" i="13" s="1"/>
  <c r="E63" i="25"/>
  <c r="H63" i="13" s="1"/>
  <c r="E61" i="25"/>
  <c r="H61" i="13" s="1"/>
  <c r="E59" i="25"/>
  <c r="H59" i="13" s="1"/>
  <c r="E57" i="25"/>
  <c r="H57" i="13" s="1"/>
  <c r="E55" i="25"/>
  <c r="H55" i="13" s="1"/>
  <c r="E53" i="25"/>
  <c r="H53" i="13" s="1"/>
  <c r="E51" i="25"/>
  <c r="H51" i="13" s="1"/>
  <c r="E49" i="25"/>
  <c r="H49" i="13" s="1"/>
  <c r="E47" i="25"/>
  <c r="H47" i="13" s="1"/>
  <c r="E45" i="25"/>
  <c r="H45" i="13" s="1"/>
  <c r="E43" i="25"/>
  <c r="H43" i="13" s="1"/>
  <c r="E41" i="25"/>
  <c r="H41" i="13" s="1"/>
  <c r="E39" i="25"/>
  <c r="H39" i="13" s="1"/>
  <c r="E37" i="25"/>
  <c r="H37" i="13" s="1"/>
  <c r="E35" i="25"/>
  <c r="H35" i="13" s="1"/>
  <c r="E33" i="25"/>
  <c r="H33" i="13" s="1"/>
  <c r="E31" i="25"/>
  <c r="H31" i="13" s="1"/>
  <c r="E29" i="25"/>
  <c r="H29" i="13" s="1"/>
  <c r="E27" i="25"/>
  <c r="H27" i="13" s="1"/>
  <c r="E25" i="25"/>
  <c r="H25" i="13" s="1"/>
  <c r="E23" i="25"/>
  <c r="H23" i="13" s="1"/>
  <c r="E21" i="25"/>
  <c r="H21" i="13" s="1"/>
  <c r="E19" i="25"/>
  <c r="H19" i="13" s="1"/>
  <c r="E17" i="25"/>
  <c r="H17" i="13" s="1"/>
  <c r="E15" i="25"/>
  <c r="H15" i="13" s="1"/>
  <c r="E13" i="25"/>
  <c r="H13" i="13" s="1"/>
  <c r="E11" i="25"/>
  <c r="H11" i="13" s="1"/>
  <c r="E9" i="25"/>
  <c r="H9" i="13" s="1"/>
  <c r="E7" i="25"/>
  <c r="H7" i="13" s="1"/>
  <c r="E5" i="25"/>
  <c r="H5" i="13" s="1"/>
  <c r="E3" i="25"/>
  <c r="H3" i="13" s="1"/>
  <c r="E42" i="25"/>
  <c r="H42" i="13" s="1"/>
  <c r="E40" i="25"/>
  <c r="H40" i="13" s="1"/>
  <c r="E38" i="25"/>
  <c r="H38" i="13" s="1"/>
  <c r="E36" i="25"/>
  <c r="H36" i="13" s="1"/>
  <c r="E34" i="25"/>
  <c r="H34" i="13" s="1"/>
  <c r="E32" i="25"/>
  <c r="H32" i="13" s="1"/>
  <c r="E30" i="25"/>
  <c r="H30" i="13" s="1"/>
  <c r="E28" i="25"/>
  <c r="H28" i="13" s="1"/>
  <c r="E26" i="25"/>
  <c r="H26" i="13" s="1"/>
  <c r="E24" i="25"/>
  <c r="H24" i="13" s="1"/>
  <c r="E22" i="25"/>
  <c r="H22" i="13" s="1"/>
  <c r="E20" i="25"/>
  <c r="H20" i="13" s="1"/>
  <c r="E18" i="25"/>
  <c r="H18" i="13" s="1"/>
  <c r="E16" i="25"/>
  <c r="H16" i="13" s="1"/>
  <c r="E14" i="25"/>
  <c r="H14" i="13" s="1"/>
  <c r="E12" i="25"/>
  <c r="H12" i="13" s="1"/>
  <c r="E10" i="25"/>
  <c r="H10" i="13" s="1"/>
  <c r="E8" i="25"/>
  <c r="H8" i="13" s="1"/>
  <c r="E6" i="25"/>
  <c r="H6" i="13" s="1"/>
  <c r="E4" i="25"/>
  <c r="H4" i="13" s="1"/>
  <c r="F121" i="13"/>
  <c r="J122" i="1"/>
  <c r="F119" i="13"/>
  <c r="J120" i="1"/>
  <c r="F117" i="13"/>
  <c r="J118" i="1"/>
  <c r="K118" i="1" s="1"/>
  <c r="F115" i="13"/>
  <c r="J116" i="1"/>
  <c r="F113" i="13"/>
  <c r="J114" i="1"/>
  <c r="F111" i="13"/>
  <c r="J112" i="1"/>
  <c r="F109" i="13"/>
  <c r="J110" i="1"/>
  <c r="K110" i="1" s="1"/>
  <c r="F107" i="13"/>
  <c r="J108" i="1"/>
  <c r="F105" i="13"/>
  <c r="J106" i="1"/>
  <c r="K106" i="1" s="1"/>
  <c r="F103" i="13"/>
  <c r="J104" i="1"/>
  <c r="F101" i="13"/>
  <c r="J102" i="1"/>
  <c r="K102" i="1" s="1"/>
  <c r="F99" i="13"/>
  <c r="J100" i="1"/>
  <c r="F97" i="13"/>
  <c r="J98" i="1"/>
  <c r="K98" i="1" s="1"/>
  <c r="F95" i="13"/>
  <c r="J96" i="1"/>
  <c r="F93" i="13"/>
  <c r="J94" i="1"/>
  <c r="K94" i="1" s="1"/>
  <c r="F91" i="13"/>
  <c r="J92" i="1"/>
  <c r="F89" i="13"/>
  <c r="J90" i="1"/>
  <c r="K90" i="1" s="1"/>
  <c r="F87" i="13"/>
  <c r="J88" i="1"/>
  <c r="F85" i="13"/>
  <c r="J86" i="1"/>
  <c r="K86" i="1" s="1"/>
  <c r="F83" i="13"/>
  <c r="J84" i="1"/>
  <c r="F81" i="13"/>
  <c r="J82" i="1"/>
  <c r="K82" i="1" s="1"/>
  <c r="F79" i="13"/>
  <c r="J80" i="1"/>
  <c r="F77" i="13"/>
  <c r="J78" i="1"/>
  <c r="K78" i="1" s="1"/>
  <c r="F75" i="13"/>
  <c r="J76" i="1"/>
  <c r="F73" i="13"/>
  <c r="J74" i="1"/>
  <c r="K74" i="1" s="1"/>
  <c r="F71" i="13"/>
  <c r="J72" i="1"/>
  <c r="F69" i="13"/>
  <c r="J70" i="1"/>
  <c r="K70" i="1" s="1"/>
  <c r="F67" i="13"/>
  <c r="J68" i="1"/>
  <c r="F65" i="13"/>
  <c r="J66" i="1"/>
  <c r="K66" i="1" s="1"/>
  <c r="F63" i="13"/>
  <c r="J64" i="1"/>
  <c r="F61" i="13"/>
  <c r="J62" i="1"/>
  <c r="K62" i="1" s="1"/>
  <c r="F59" i="13"/>
  <c r="J60" i="1"/>
  <c r="F57" i="13"/>
  <c r="J58" i="1"/>
  <c r="K58" i="1" s="1"/>
  <c r="F55" i="13"/>
  <c r="J56" i="1"/>
  <c r="F53" i="13"/>
  <c r="J54" i="1"/>
  <c r="K54" i="1" s="1"/>
  <c r="F51" i="13"/>
  <c r="J52" i="1"/>
  <c r="F49" i="13"/>
  <c r="J50" i="1"/>
  <c r="K50" i="1" s="1"/>
  <c r="F47" i="13"/>
  <c r="J48" i="1"/>
  <c r="F45" i="13"/>
  <c r="J46" i="1"/>
  <c r="K46" i="1" s="1"/>
  <c r="F43" i="13"/>
  <c r="J44" i="1"/>
  <c r="F41" i="13"/>
  <c r="J42" i="1"/>
  <c r="K42" i="1" s="1"/>
  <c r="F39" i="13"/>
  <c r="J40" i="1"/>
  <c r="F37" i="13"/>
  <c r="J38" i="1"/>
  <c r="K38" i="1" s="1"/>
  <c r="F35" i="13"/>
  <c r="J36" i="1"/>
  <c r="F33" i="13"/>
  <c r="J34" i="1"/>
  <c r="K34" i="1" s="1"/>
  <c r="F31" i="13"/>
  <c r="J32" i="1"/>
  <c r="F29" i="13"/>
  <c r="J30" i="1"/>
  <c r="K30" i="1" s="1"/>
  <c r="F27" i="13"/>
  <c r="J28" i="1"/>
  <c r="F25" i="13"/>
  <c r="J26" i="1"/>
  <c r="K26" i="1" s="1"/>
  <c r="F23" i="13"/>
  <c r="J24" i="1"/>
  <c r="F21" i="13"/>
  <c r="J22" i="1"/>
  <c r="K22" i="1" s="1"/>
  <c r="F19" i="13"/>
  <c r="J20" i="1"/>
  <c r="K20" i="1" s="1"/>
  <c r="F17" i="13"/>
  <c r="J18" i="1"/>
  <c r="K18" i="1" s="1"/>
  <c r="F15" i="13"/>
  <c r="J16" i="1"/>
  <c r="F13" i="13"/>
  <c r="J14" i="1"/>
  <c r="K14" i="1" s="1"/>
  <c r="F11" i="13"/>
  <c r="J12" i="1"/>
  <c r="F9" i="13"/>
  <c r="J10" i="1"/>
  <c r="F7" i="13"/>
  <c r="J8" i="1"/>
  <c r="F7" i="25" s="1"/>
  <c r="I7" i="13" s="1"/>
  <c r="F5" i="13"/>
  <c r="J6" i="1"/>
  <c r="K6" i="1" s="1"/>
  <c r="F3" i="13"/>
  <c r="J4" i="1"/>
  <c r="F3" i="25" s="1"/>
  <c r="I3" i="13" s="1"/>
  <c r="K3" i="1"/>
  <c r="F2" i="13"/>
  <c r="F120" i="13"/>
  <c r="J121" i="1"/>
  <c r="F118" i="13"/>
  <c r="J119" i="1"/>
  <c r="F116" i="13"/>
  <c r="J117" i="1"/>
  <c r="F114" i="13"/>
  <c r="J115" i="1"/>
  <c r="F112" i="13"/>
  <c r="J113" i="1"/>
  <c r="F110" i="13"/>
  <c r="J111" i="1"/>
  <c r="F108" i="13"/>
  <c r="J109" i="1"/>
  <c r="F106" i="13"/>
  <c r="J107" i="1"/>
  <c r="F104" i="13"/>
  <c r="J105" i="1"/>
  <c r="F102" i="13"/>
  <c r="J103" i="1"/>
  <c r="F100" i="13"/>
  <c r="J101" i="1"/>
  <c r="F98" i="13"/>
  <c r="J99" i="1"/>
  <c r="F96" i="13"/>
  <c r="J97" i="1"/>
  <c r="F94" i="13"/>
  <c r="J95" i="1"/>
  <c r="F92" i="13"/>
  <c r="J93" i="1"/>
  <c r="F90" i="13"/>
  <c r="J91" i="1"/>
  <c r="F88" i="13"/>
  <c r="J89" i="1"/>
  <c r="F86" i="13"/>
  <c r="J87" i="1"/>
  <c r="F84" i="13"/>
  <c r="J85" i="1"/>
  <c r="F82" i="13"/>
  <c r="J83" i="1"/>
  <c r="F80" i="13"/>
  <c r="J81" i="1"/>
  <c r="F78" i="13"/>
  <c r="J79" i="1"/>
  <c r="F76" i="13"/>
  <c r="J77" i="1"/>
  <c r="F74" i="13"/>
  <c r="J75" i="1"/>
  <c r="F72" i="13"/>
  <c r="J73" i="1"/>
  <c r="F70" i="13"/>
  <c r="J71" i="1"/>
  <c r="F68" i="13"/>
  <c r="J69" i="1"/>
  <c r="F66" i="13"/>
  <c r="J67" i="1"/>
  <c r="F64" i="13"/>
  <c r="J65" i="1"/>
  <c r="F62" i="13"/>
  <c r="J63" i="1"/>
  <c r="F60" i="13"/>
  <c r="J61" i="1"/>
  <c r="F58" i="13"/>
  <c r="J59" i="1"/>
  <c r="F56" i="13"/>
  <c r="J57" i="1"/>
  <c r="F54" i="13"/>
  <c r="J55" i="1"/>
  <c r="F52" i="13"/>
  <c r="J53" i="1"/>
  <c r="F50" i="13"/>
  <c r="J51" i="1"/>
  <c r="F48" i="13"/>
  <c r="J49" i="1"/>
  <c r="F46" i="13"/>
  <c r="J47" i="1"/>
  <c r="F44" i="13"/>
  <c r="J45" i="1"/>
  <c r="F42" i="13"/>
  <c r="J43" i="1"/>
  <c r="F40" i="13"/>
  <c r="J41" i="1"/>
  <c r="F38" i="13"/>
  <c r="J39" i="1"/>
  <c r="F36" i="13"/>
  <c r="J37" i="1"/>
  <c r="F34" i="13"/>
  <c r="J35" i="1"/>
  <c r="F32" i="13"/>
  <c r="J33" i="1"/>
  <c r="F30" i="13"/>
  <c r="J31" i="1"/>
  <c r="F28" i="13"/>
  <c r="J29" i="1"/>
  <c r="F26" i="13"/>
  <c r="J27" i="1"/>
  <c r="F24" i="13"/>
  <c r="J25" i="1"/>
  <c r="F22" i="13"/>
  <c r="J23" i="1"/>
  <c r="F20" i="13"/>
  <c r="J21" i="1"/>
  <c r="F18" i="13"/>
  <c r="J19" i="1"/>
  <c r="F16" i="13"/>
  <c r="J17" i="1"/>
  <c r="F14" i="13"/>
  <c r="J15" i="1"/>
  <c r="F12" i="13"/>
  <c r="J13" i="1"/>
  <c r="F10" i="13"/>
  <c r="J11" i="1"/>
  <c r="K11" i="1" s="1"/>
  <c r="F8" i="13"/>
  <c r="J9" i="1"/>
  <c r="K9" i="1" s="1"/>
  <c r="F6" i="13"/>
  <c r="J7" i="1"/>
  <c r="K7" i="1" s="1"/>
  <c r="F4" i="13"/>
  <c r="K5" i="1"/>
  <c r="F5" i="25" l="1"/>
  <c r="I5" i="13" s="1"/>
  <c r="K10" i="1"/>
  <c r="F9" i="25"/>
  <c r="I9" i="13" s="1"/>
  <c r="G7" i="25"/>
  <c r="G3" i="25"/>
  <c r="F8" i="25"/>
  <c r="I8" i="13" s="1"/>
  <c r="F6" i="25"/>
  <c r="I6" i="13" s="1"/>
  <c r="G6" i="13"/>
  <c r="G10" i="13"/>
  <c r="G3" i="13"/>
  <c r="L3" i="13" s="1"/>
  <c r="G7" i="13"/>
  <c r="L7" i="13" s="1"/>
  <c r="G11" i="13"/>
  <c r="G15" i="13"/>
  <c r="G19" i="13"/>
  <c r="G23" i="13"/>
  <c r="G27" i="13"/>
  <c r="G31" i="13"/>
  <c r="G35" i="13"/>
  <c r="G39" i="13"/>
  <c r="G43" i="13"/>
  <c r="G47" i="13"/>
  <c r="G51" i="13"/>
  <c r="G55" i="13"/>
  <c r="G59" i="13"/>
  <c r="G63" i="13"/>
  <c r="G67" i="13"/>
  <c r="G71" i="13"/>
  <c r="G75" i="13"/>
  <c r="G79" i="13"/>
  <c r="G83" i="13"/>
  <c r="G87" i="13"/>
  <c r="G91" i="13"/>
  <c r="G95" i="13"/>
  <c r="G99" i="13"/>
  <c r="G103" i="13"/>
  <c r="G107" i="13"/>
  <c r="G111" i="13"/>
  <c r="G119" i="13"/>
  <c r="G121" i="13"/>
  <c r="G8" i="13"/>
  <c r="G12" i="13"/>
  <c r="G14" i="13"/>
  <c r="G16" i="13"/>
  <c r="G18" i="13"/>
  <c r="G20" i="13"/>
  <c r="G22" i="13"/>
  <c r="G24" i="13"/>
  <c r="G26" i="13"/>
  <c r="G28" i="13"/>
  <c r="G30" i="13"/>
  <c r="G32" i="13"/>
  <c r="G34" i="13"/>
  <c r="G36" i="13"/>
  <c r="G38" i="13"/>
  <c r="G40" i="13"/>
  <c r="G42" i="13"/>
  <c r="G44" i="13"/>
  <c r="G46" i="13"/>
  <c r="G48" i="13"/>
  <c r="G50" i="13"/>
  <c r="G52" i="13"/>
  <c r="G54" i="13"/>
  <c r="G56" i="13"/>
  <c r="G58" i="13"/>
  <c r="G60" i="13"/>
  <c r="G62" i="13"/>
  <c r="G64" i="13"/>
  <c r="G66" i="13"/>
  <c r="G68" i="13"/>
  <c r="G70" i="13"/>
  <c r="G72" i="13"/>
  <c r="G74" i="13"/>
  <c r="G76" i="13"/>
  <c r="G78" i="13"/>
  <c r="G80" i="13"/>
  <c r="G82" i="13"/>
  <c r="G84" i="13"/>
  <c r="G86" i="13"/>
  <c r="G88" i="13"/>
  <c r="G90" i="13"/>
  <c r="G92" i="13"/>
  <c r="G94" i="13"/>
  <c r="G96" i="13"/>
  <c r="G98" i="13"/>
  <c r="G100" i="13"/>
  <c r="G102" i="13"/>
  <c r="G104" i="13"/>
  <c r="G106" i="13"/>
  <c r="G108" i="13"/>
  <c r="G110" i="13"/>
  <c r="G112" i="13"/>
  <c r="G114" i="13"/>
  <c r="G116" i="13"/>
  <c r="G118" i="13"/>
  <c r="G120" i="13"/>
  <c r="G2" i="13"/>
  <c r="K4" i="1"/>
  <c r="G5" i="13"/>
  <c r="K8" i="1"/>
  <c r="G9" i="13"/>
  <c r="K12" i="1"/>
  <c r="G13" i="13"/>
  <c r="K16" i="1"/>
  <c r="G17" i="13"/>
  <c r="G21" i="13"/>
  <c r="K24" i="1"/>
  <c r="G25" i="13"/>
  <c r="K28" i="1"/>
  <c r="G29" i="13"/>
  <c r="K32" i="1"/>
  <c r="G33" i="13"/>
  <c r="K36" i="1"/>
  <c r="G37" i="13"/>
  <c r="K40" i="1"/>
  <c r="G41" i="13"/>
  <c r="K44" i="1"/>
  <c r="G45" i="13"/>
  <c r="K48" i="1"/>
  <c r="G49" i="13"/>
  <c r="K52" i="1"/>
  <c r="G53" i="13"/>
  <c r="K56" i="1"/>
  <c r="G57" i="13"/>
  <c r="K60" i="1"/>
  <c r="G61" i="13"/>
  <c r="K64" i="1"/>
  <c r="G65" i="13"/>
  <c r="K68" i="1"/>
  <c r="G69" i="13"/>
  <c r="K72" i="1"/>
  <c r="G73" i="13"/>
  <c r="K76" i="1"/>
  <c r="G77" i="13"/>
  <c r="K80" i="1"/>
  <c r="G81" i="13"/>
  <c r="K84" i="1"/>
  <c r="G85" i="13"/>
  <c r="K88" i="1"/>
  <c r="G89" i="13"/>
  <c r="K92" i="1"/>
  <c r="G93" i="13"/>
  <c r="K96" i="1"/>
  <c r="G97" i="13"/>
  <c r="K100" i="1"/>
  <c r="G101" i="13"/>
  <c r="K104" i="1"/>
  <c r="G105" i="13"/>
  <c r="K108" i="1"/>
  <c r="G109" i="13"/>
  <c r="K112" i="1"/>
  <c r="G113" i="13"/>
  <c r="G115" i="13"/>
  <c r="G117" i="13"/>
  <c r="K122" i="1"/>
  <c r="K13" i="1"/>
  <c r="K15" i="1"/>
  <c r="K17" i="1"/>
  <c r="K19" i="1"/>
  <c r="K21" i="1"/>
  <c r="K23" i="1"/>
  <c r="K25" i="1"/>
  <c r="K27" i="1"/>
  <c r="K29" i="1"/>
  <c r="K31" i="1"/>
  <c r="K33" i="1"/>
  <c r="K35" i="1"/>
  <c r="K37" i="1"/>
  <c r="K39" i="1"/>
  <c r="K41" i="1"/>
  <c r="K43" i="1"/>
  <c r="K45" i="1"/>
  <c r="K47" i="1"/>
  <c r="K49" i="1"/>
  <c r="K51" i="1"/>
  <c r="K53" i="1"/>
  <c r="K55" i="1"/>
  <c r="K57" i="1"/>
  <c r="K59" i="1"/>
  <c r="K61" i="1"/>
  <c r="K63" i="1"/>
  <c r="K65" i="1"/>
  <c r="K67" i="1"/>
  <c r="K69" i="1"/>
  <c r="K71" i="1"/>
  <c r="K73" i="1"/>
  <c r="K75" i="1"/>
  <c r="K77" i="1"/>
  <c r="K79" i="1"/>
  <c r="K81" i="1"/>
  <c r="K83" i="1"/>
  <c r="K85" i="1"/>
  <c r="K87" i="1"/>
  <c r="K89" i="1"/>
  <c r="K91" i="1"/>
  <c r="K93" i="1"/>
  <c r="K95" i="1"/>
  <c r="K97" i="1"/>
  <c r="K99" i="1"/>
  <c r="K101" i="1"/>
  <c r="K103" i="1"/>
  <c r="K105" i="1"/>
  <c r="K107" i="1"/>
  <c r="K109" i="1"/>
  <c r="K111" i="1"/>
  <c r="K113" i="1"/>
  <c r="K115" i="1"/>
  <c r="K117" i="1"/>
  <c r="K119" i="1"/>
  <c r="K121" i="1"/>
  <c r="K120" i="1"/>
  <c r="K114" i="1"/>
  <c r="K116" i="1"/>
  <c r="G5" i="25" l="1"/>
  <c r="L9" i="13"/>
  <c r="G9" i="25"/>
  <c r="L5" i="13"/>
  <c r="G6" i="25"/>
  <c r="L6" i="13"/>
  <c r="G8" i="25"/>
  <c r="L8" i="13"/>
  <c r="C4" i="6"/>
  <c r="C5" i="6"/>
  <c r="C6" i="6"/>
  <c r="C7" i="6"/>
  <c r="C8" i="6"/>
  <c r="C9"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D3" i="25" l="1"/>
  <c r="D4" i="25"/>
  <c r="D5" i="25"/>
  <c r="D6" i="25"/>
  <c r="D7"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3" i="25"/>
  <c r="D64" i="25"/>
  <c r="D65" i="25"/>
  <c r="D66" i="25"/>
  <c r="D67" i="25"/>
  <c r="D68" i="25"/>
  <c r="D69" i="25"/>
  <c r="D70" i="25"/>
  <c r="D71" i="25"/>
  <c r="D72" i="25"/>
  <c r="D73" i="25"/>
  <c r="D74" i="25"/>
  <c r="D75" i="25"/>
  <c r="D76" i="25"/>
  <c r="D77" i="25"/>
  <c r="D78" i="25"/>
  <c r="D79" i="25"/>
  <c r="D80" i="25"/>
  <c r="D81" i="25"/>
  <c r="D82" i="25"/>
  <c r="D83" i="25"/>
  <c r="D84" i="25"/>
  <c r="D85" i="25"/>
  <c r="D86" i="25"/>
  <c r="D87" i="25"/>
  <c r="D88" i="25"/>
  <c r="D89" i="25"/>
  <c r="D90" i="25"/>
  <c r="D91" i="25"/>
  <c r="D92" i="25"/>
  <c r="D93" i="25"/>
  <c r="D94" i="25"/>
  <c r="D95" i="25"/>
  <c r="D96" i="25"/>
  <c r="D97" i="25"/>
  <c r="D98" i="25"/>
  <c r="D99" i="25"/>
  <c r="D100" i="25"/>
  <c r="D101" i="25"/>
  <c r="D102" i="25"/>
  <c r="D103" i="25"/>
  <c r="D104" i="25"/>
  <c r="D105" i="25"/>
  <c r="D106" i="25"/>
  <c r="D107" i="25"/>
  <c r="D108" i="25"/>
  <c r="D109" i="25"/>
  <c r="D110" i="25"/>
  <c r="D111" i="25"/>
  <c r="D112" i="25"/>
  <c r="D113" i="25"/>
  <c r="D114" i="25"/>
  <c r="D115" i="25"/>
  <c r="D116" i="25"/>
  <c r="D117" i="25"/>
  <c r="D118" i="25"/>
  <c r="D119" i="25"/>
  <c r="D120" i="25"/>
  <c r="D121" i="25"/>
  <c r="D2" i="25"/>
  <c r="C3" i="25"/>
  <c r="C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102" i="25"/>
  <c r="C103" i="25"/>
  <c r="C104" i="25"/>
  <c r="C105" i="25"/>
  <c r="C106" i="25"/>
  <c r="C107" i="25"/>
  <c r="C108" i="25"/>
  <c r="C109" i="25"/>
  <c r="C110" i="25"/>
  <c r="C111" i="25"/>
  <c r="C112" i="25"/>
  <c r="C113" i="25"/>
  <c r="C114" i="25"/>
  <c r="C115" i="25"/>
  <c r="C116" i="25"/>
  <c r="C117" i="25"/>
  <c r="C118" i="25"/>
  <c r="C119" i="25"/>
  <c r="C120" i="25"/>
  <c r="C121" i="25"/>
  <c r="C2" i="25"/>
  <c r="B3" i="25"/>
  <c r="B4" i="25"/>
  <c r="B5" i="25"/>
  <c r="B6" i="25"/>
  <c r="B7" i="25"/>
  <c r="B8" i="25"/>
  <c r="B9" i="25"/>
  <c r="B10" i="25"/>
  <c r="B11" i="25"/>
  <c r="B12" i="25"/>
  <c r="B13" i="25"/>
  <c r="B14" i="25"/>
  <c r="B15" i="25"/>
  <c r="B16" i="25"/>
  <c r="B17" i="25"/>
  <c r="B18" i="25"/>
  <c r="B19" i="25"/>
  <c r="B20" i="25"/>
  <c r="B21" i="25"/>
  <c r="B22" i="25"/>
  <c r="B23" i="25"/>
  <c r="B24" i="25"/>
  <c r="B25" i="25"/>
  <c r="B26" i="25"/>
  <c r="B27" i="25"/>
  <c r="B28" i="25"/>
  <c r="B29" i="25"/>
  <c r="B30" i="25"/>
  <c r="B31" i="25"/>
  <c r="B32" i="25"/>
  <c r="B33" i="25"/>
  <c r="B34" i="25"/>
  <c r="B35" i="25"/>
  <c r="B36" i="25"/>
  <c r="B37" i="25"/>
  <c r="B38" i="25"/>
  <c r="B39" i="25"/>
  <c r="B40" i="25"/>
  <c r="B41" i="25"/>
  <c r="B42" i="25"/>
  <c r="B43" i="25"/>
  <c r="B44" i="25"/>
  <c r="B45" i="25"/>
  <c r="B46" i="25"/>
  <c r="B47" i="25"/>
  <c r="B48" i="25"/>
  <c r="B49" i="25"/>
  <c r="B50" i="25"/>
  <c r="B51" i="25"/>
  <c r="B52" i="25"/>
  <c r="B53" i="25"/>
  <c r="B54" i="25"/>
  <c r="B55" i="25"/>
  <c r="B56" i="25"/>
  <c r="B57" i="25"/>
  <c r="B58" i="25"/>
  <c r="B59" i="25"/>
  <c r="B60" i="25"/>
  <c r="B61" i="25"/>
  <c r="B62" i="25"/>
  <c r="B63" i="25"/>
  <c r="B64" i="25"/>
  <c r="B65" i="25"/>
  <c r="B66" i="25"/>
  <c r="B67" i="25"/>
  <c r="B68" i="25"/>
  <c r="B69" i="25"/>
  <c r="B70" i="25"/>
  <c r="B71" i="25"/>
  <c r="B72" i="25"/>
  <c r="B73" i="25"/>
  <c r="B74" i="25"/>
  <c r="B75" i="25"/>
  <c r="B76" i="25"/>
  <c r="B77" i="25"/>
  <c r="B78" i="25"/>
  <c r="B79" i="25"/>
  <c r="B80" i="25"/>
  <c r="B81" i="25"/>
  <c r="B82" i="25"/>
  <c r="B83" i="25"/>
  <c r="B84" i="25"/>
  <c r="B85" i="25"/>
  <c r="B86" i="25"/>
  <c r="B87" i="25"/>
  <c r="B88" i="25"/>
  <c r="B89" i="25"/>
  <c r="B90" i="25"/>
  <c r="B91" i="25"/>
  <c r="B92" i="25"/>
  <c r="B93" i="25"/>
  <c r="B94" i="25"/>
  <c r="B95" i="25"/>
  <c r="B96" i="25"/>
  <c r="B97" i="25"/>
  <c r="B98" i="25"/>
  <c r="B99" i="25"/>
  <c r="B100" i="25"/>
  <c r="B101" i="25"/>
  <c r="B102" i="25"/>
  <c r="B103" i="25"/>
  <c r="B104" i="25"/>
  <c r="B105" i="25"/>
  <c r="B106" i="25"/>
  <c r="B107" i="25"/>
  <c r="B108" i="25"/>
  <c r="B109" i="25"/>
  <c r="B110" i="25"/>
  <c r="B111" i="25"/>
  <c r="B112" i="25"/>
  <c r="B113" i="25"/>
  <c r="B114" i="25"/>
  <c r="B115" i="25"/>
  <c r="B116" i="25"/>
  <c r="B117" i="25"/>
  <c r="B118" i="25"/>
  <c r="B119" i="25"/>
  <c r="B120" i="25"/>
  <c r="B121" i="25"/>
  <c r="B2" i="25"/>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2" i="25"/>
  <c r="B12" i="15" l="1"/>
  <c r="D112" i="15" l="1"/>
  <c r="D113" i="15"/>
  <c r="D114" i="15"/>
  <c r="D115" i="15"/>
  <c r="D116" i="15"/>
  <c r="D117" i="15"/>
  <c r="D118" i="15"/>
  <c r="D119" i="15"/>
  <c r="D120" i="15"/>
  <c r="D121" i="15"/>
  <c r="C109" i="15"/>
  <c r="C110" i="15"/>
  <c r="C111" i="15"/>
  <c r="C112" i="15"/>
  <c r="C113" i="15"/>
  <c r="C114" i="15"/>
  <c r="C115" i="15"/>
  <c r="C116" i="15"/>
  <c r="C117" i="15"/>
  <c r="C118" i="15"/>
  <c r="C119" i="15"/>
  <c r="C120" i="15"/>
  <c r="C121" i="15"/>
  <c r="B109" i="15"/>
  <c r="B110" i="15"/>
  <c r="B111" i="15"/>
  <c r="B112" i="15"/>
  <c r="B113" i="15"/>
  <c r="B114" i="15"/>
  <c r="B115" i="15"/>
  <c r="B116" i="15"/>
  <c r="B117" i="15"/>
  <c r="B118" i="15"/>
  <c r="B119" i="15"/>
  <c r="B120" i="15"/>
  <c r="B121" i="15"/>
  <c r="D23" i="8"/>
  <c r="E23" i="8" s="1"/>
  <c r="D24" i="8"/>
  <c r="E24" i="8" s="1"/>
  <c r="D25" i="8"/>
  <c r="E25" i="8" s="1"/>
  <c r="D26" i="8"/>
  <c r="E26" i="8" s="1"/>
  <c r="D27" i="8"/>
  <c r="E27" i="8" s="1"/>
  <c r="D5" i="8"/>
  <c r="D6" i="8"/>
  <c r="D7" i="8"/>
  <c r="D8" i="8"/>
  <c r="D9" i="8"/>
  <c r="D10" i="8"/>
  <c r="D11" i="8"/>
  <c r="D12" i="8"/>
  <c r="D13" i="8"/>
  <c r="D14" i="8"/>
  <c r="D15" i="8"/>
  <c r="D16" i="8"/>
  <c r="D17" i="8"/>
  <c r="D18" i="8"/>
  <c r="E18" i="8" s="1"/>
  <c r="D19" i="8"/>
  <c r="E19" i="8" s="1"/>
  <c r="D20" i="8"/>
  <c r="E20" i="8" s="1"/>
  <c r="D21" i="8"/>
  <c r="E21" i="8" s="1"/>
  <c r="D22" i="8"/>
  <c r="E22" i="8" s="1"/>
  <c r="D28" i="8"/>
  <c r="E28" i="8" s="1"/>
  <c r="D29" i="8"/>
  <c r="E29" i="8" s="1"/>
  <c r="D30" i="8"/>
  <c r="E30" i="8" s="1"/>
  <c r="D31" i="8"/>
  <c r="E31" i="8" s="1"/>
  <c r="D32" i="8"/>
  <c r="E32" i="8" s="1"/>
  <c r="D33" i="8"/>
  <c r="E33" i="8" s="1"/>
  <c r="D34" i="8"/>
  <c r="E34" i="8" s="1"/>
  <c r="D35" i="8"/>
  <c r="E35" i="8" s="1"/>
  <c r="D36" i="8"/>
  <c r="E36" i="8" s="1"/>
  <c r="D37" i="8"/>
  <c r="E37" i="8" s="1"/>
  <c r="D38" i="8"/>
  <c r="E38" i="8" s="1"/>
  <c r="D39" i="8"/>
  <c r="E39" i="8" s="1"/>
  <c r="D40" i="8"/>
  <c r="E40" i="8" s="1"/>
  <c r="D41" i="8"/>
  <c r="E41" i="8" s="1"/>
  <c r="D42" i="8"/>
  <c r="E42" i="8" s="1"/>
  <c r="D43" i="8"/>
  <c r="E43" i="8" s="1"/>
  <c r="D44" i="8"/>
  <c r="E44" i="8" s="1"/>
  <c r="D45" i="8"/>
  <c r="E45" i="8" s="1"/>
  <c r="D46" i="8"/>
  <c r="E46" i="8" s="1"/>
  <c r="D47" i="8"/>
  <c r="E47" i="8" s="1"/>
  <c r="D48" i="8"/>
  <c r="E48" i="8" s="1"/>
  <c r="D49" i="8"/>
  <c r="E49" i="8" s="1"/>
  <c r="D50" i="8"/>
  <c r="E50" i="8" s="1"/>
  <c r="D51" i="8"/>
  <c r="E51" i="8" s="1"/>
  <c r="D52" i="8"/>
  <c r="E52" i="8" s="1"/>
  <c r="D53" i="8"/>
  <c r="E53" i="8" s="1"/>
  <c r="D54" i="8"/>
  <c r="E54" i="8" s="1"/>
  <c r="D55" i="8"/>
  <c r="E55" i="8" s="1"/>
  <c r="D56" i="8"/>
  <c r="E56" i="8" s="1"/>
  <c r="D57" i="8"/>
  <c r="E57" i="8" s="1"/>
  <c r="D58" i="8"/>
  <c r="E58" i="8" s="1"/>
  <c r="D59" i="8"/>
  <c r="E59" i="8" s="1"/>
  <c r="D60" i="8"/>
  <c r="E60" i="8" s="1"/>
  <c r="D61" i="8"/>
  <c r="E61" i="8" s="1"/>
  <c r="D62" i="8"/>
  <c r="E62" i="8" s="1"/>
  <c r="D63" i="8"/>
  <c r="E63" i="8" s="1"/>
  <c r="D64" i="8"/>
  <c r="E64" i="8" s="1"/>
  <c r="D65" i="8"/>
  <c r="E65" i="8" s="1"/>
  <c r="D66" i="8"/>
  <c r="E66" i="8" s="1"/>
  <c r="D67" i="8"/>
  <c r="E67" i="8" s="1"/>
  <c r="D68" i="8"/>
  <c r="E68" i="8" s="1"/>
  <c r="D69" i="8"/>
  <c r="E69" i="8" s="1"/>
  <c r="D70" i="8"/>
  <c r="E70" i="8" s="1"/>
  <c r="D71" i="8"/>
  <c r="E71" i="8" s="1"/>
  <c r="D72" i="8"/>
  <c r="E72" i="8" s="1"/>
  <c r="D73" i="8"/>
  <c r="E73" i="8" s="1"/>
  <c r="D74" i="8"/>
  <c r="E74" i="8" s="1"/>
  <c r="D75" i="8"/>
  <c r="E75" i="8" s="1"/>
  <c r="D76" i="8"/>
  <c r="E76" i="8" s="1"/>
  <c r="D77" i="8"/>
  <c r="E77" i="8" s="1"/>
  <c r="D78" i="8"/>
  <c r="E78" i="8" s="1"/>
  <c r="D79" i="8"/>
  <c r="E79" i="8" s="1"/>
  <c r="D80" i="8"/>
  <c r="E80" i="8" s="1"/>
  <c r="D81" i="8"/>
  <c r="E81" i="8" s="1"/>
  <c r="D82" i="8"/>
  <c r="E82" i="8" s="1"/>
  <c r="D83" i="8"/>
  <c r="E83" i="8" s="1"/>
  <c r="D84" i="8"/>
  <c r="E84" i="8" s="1"/>
  <c r="D85" i="8"/>
  <c r="E85" i="8" s="1"/>
  <c r="D86" i="8"/>
  <c r="E86" i="8" s="1"/>
  <c r="D87" i="8"/>
  <c r="E87" i="8" s="1"/>
  <c r="D88" i="8"/>
  <c r="E88" i="8" s="1"/>
  <c r="D89" i="8"/>
  <c r="E89" i="8" s="1"/>
  <c r="D90" i="8"/>
  <c r="E90" i="8" s="1"/>
  <c r="D91" i="8"/>
  <c r="E91" i="8" s="1"/>
  <c r="D92" i="8"/>
  <c r="E92" i="8" s="1"/>
  <c r="D93" i="8"/>
  <c r="E93" i="8" s="1"/>
  <c r="D94" i="8"/>
  <c r="E94" i="8" s="1"/>
  <c r="D95" i="8"/>
  <c r="E95" i="8" s="1"/>
  <c r="D96" i="8"/>
  <c r="E96" i="8" s="1"/>
  <c r="D97" i="8"/>
  <c r="E97" i="8" s="1"/>
  <c r="D98" i="8"/>
  <c r="E98" i="8" s="1"/>
  <c r="D99" i="8"/>
  <c r="E99" i="8" s="1"/>
  <c r="D100" i="8"/>
  <c r="E100" i="8" s="1"/>
  <c r="D101" i="8"/>
  <c r="E101" i="8" s="1"/>
  <c r="D102" i="8"/>
  <c r="E102" i="8" s="1"/>
  <c r="D103" i="8"/>
  <c r="E103" i="8" s="1"/>
  <c r="D104" i="8"/>
  <c r="E104" i="8" s="1"/>
  <c r="D105" i="8"/>
  <c r="E105" i="8" s="1"/>
  <c r="D106" i="8"/>
  <c r="E106" i="8" s="1"/>
  <c r="D107" i="8"/>
  <c r="E107" i="8" s="1"/>
  <c r="D108" i="8"/>
  <c r="E108" i="8" s="1"/>
  <c r="D109" i="8"/>
  <c r="E109" i="8" s="1"/>
  <c r="D110" i="8"/>
  <c r="E110" i="8" s="1"/>
  <c r="D111" i="8"/>
  <c r="E111" i="8" s="1"/>
  <c r="D112" i="8"/>
  <c r="E112" i="8" s="1"/>
  <c r="D113" i="8"/>
  <c r="E113" i="8" s="1"/>
  <c r="D114" i="8"/>
  <c r="E114" i="8" s="1"/>
  <c r="D115" i="8"/>
  <c r="E115" i="8" s="1"/>
  <c r="D116" i="8"/>
  <c r="E116" i="8" s="1"/>
  <c r="D117" i="8"/>
  <c r="E117" i="8" s="1"/>
  <c r="D118" i="8"/>
  <c r="E118" i="8" s="1"/>
  <c r="D119" i="8"/>
  <c r="E119" i="8" s="1"/>
  <c r="D120" i="8"/>
  <c r="E120" i="8" s="1"/>
  <c r="D121" i="8"/>
  <c r="E121" i="8" s="1"/>
  <c r="D122" i="8"/>
  <c r="E122" i="8" s="1"/>
  <c r="D123" i="8"/>
  <c r="E123" i="8" s="1"/>
  <c r="D4"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D57" i="6"/>
  <c r="M57" i="6" s="1"/>
  <c r="D58" i="6"/>
  <c r="M58" i="6" s="1"/>
  <c r="D59" i="6"/>
  <c r="M59" i="6" s="1"/>
  <c r="D60" i="6"/>
  <c r="M60" i="6" s="1"/>
  <c r="D61" i="6"/>
  <c r="M61" i="6" s="1"/>
  <c r="D62" i="6"/>
  <c r="M62" i="6" s="1"/>
  <c r="D63" i="6"/>
  <c r="M63" i="6" s="1"/>
  <c r="D64" i="6"/>
  <c r="M64" i="6" s="1"/>
  <c r="D65" i="6"/>
  <c r="M65" i="6" s="1"/>
  <c r="D66" i="6"/>
  <c r="M66" i="6" s="1"/>
  <c r="D67" i="6"/>
  <c r="M67" i="6" s="1"/>
  <c r="D68" i="6"/>
  <c r="M68" i="6" s="1"/>
  <c r="D69" i="6"/>
  <c r="M69" i="6" s="1"/>
  <c r="D70" i="6"/>
  <c r="M70" i="6" s="1"/>
  <c r="D71" i="6"/>
  <c r="M71" i="6" s="1"/>
  <c r="D72" i="6"/>
  <c r="M72" i="6" s="1"/>
  <c r="D73" i="6"/>
  <c r="M73" i="6" s="1"/>
  <c r="D74" i="6"/>
  <c r="M74" i="6" s="1"/>
  <c r="D75" i="6"/>
  <c r="M75" i="6" s="1"/>
  <c r="D76" i="6"/>
  <c r="M76" i="6" s="1"/>
  <c r="D77" i="6"/>
  <c r="M77" i="6" s="1"/>
  <c r="D78" i="6"/>
  <c r="M78" i="6" s="1"/>
  <c r="D79" i="6"/>
  <c r="M79" i="6" s="1"/>
  <c r="D80" i="6"/>
  <c r="M80" i="6" s="1"/>
  <c r="D81" i="6"/>
  <c r="M81" i="6" s="1"/>
  <c r="D82" i="6"/>
  <c r="M82" i="6" s="1"/>
  <c r="D83" i="6"/>
  <c r="M83" i="6" s="1"/>
  <c r="D84" i="6"/>
  <c r="M84" i="6" s="1"/>
  <c r="D85" i="6"/>
  <c r="M85" i="6" s="1"/>
  <c r="D86" i="6"/>
  <c r="M86" i="6" s="1"/>
  <c r="D87" i="6"/>
  <c r="M87" i="6" s="1"/>
  <c r="D88" i="6"/>
  <c r="M88" i="6" s="1"/>
  <c r="D89" i="6"/>
  <c r="M89" i="6" s="1"/>
  <c r="D90" i="6"/>
  <c r="M90" i="6" s="1"/>
  <c r="D91" i="6"/>
  <c r="M91" i="6" s="1"/>
  <c r="D92" i="6"/>
  <c r="M92" i="6" s="1"/>
  <c r="D93" i="6"/>
  <c r="M93" i="6" s="1"/>
  <c r="D94" i="6"/>
  <c r="M94" i="6" s="1"/>
  <c r="D95" i="6"/>
  <c r="M95" i="6" s="1"/>
  <c r="D96" i="6"/>
  <c r="M96" i="6" s="1"/>
  <c r="D97" i="6"/>
  <c r="M97" i="6" s="1"/>
  <c r="D98" i="6"/>
  <c r="M98" i="6" s="1"/>
  <c r="D99" i="6"/>
  <c r="M99" i="6" s="1"/>
  <c r="D100" i="6"/>
  <c r="M100" i="6" s="1"/>
  <c r="D101" i="6"/>
  <c r="M101" i="6" s="1"/>
  <c r="D102" i="6"/>
  <c r="M102" i="6" s="1"/>
  <c r="D103" i="6"/>
  <c r="M103" i="6" s="1"/>
  <c r="D104" i="6"/>
  <c r="M104" i="6" s="1"/>
  <c r="D105" i="6"/>
  <c r="M105" i="6" s="1"/>
  <c r="D106" i="6"/>
  <c r="M106" i="6" s="1"/>
  <c r="D107" i="6"/>
  <c r="M107" i="6" s="1"/>
  <c r="D108" i="6"/>
  <c r="M108" i="6" s="1"/>
  <c r="D109" i="6"/>
  <c r="M109" i="6" s="1"/>
  <c r="D110" i="6"/>
  <c r="M110" i="6" s="1"/>
  <c r="D111" i="6"/>
  <c r="M111" i="6" s="1"/>
  <c r="D112" i="6"/>
  <c r="M112" i="6" s="1"/>
  <c r="D113" i="6"/>
  <c r="M113" i="6" s="1"/>
  <c r="D114" i="6"/>
  <c r="M114" i="6" s="1"/>
  <c r="D115" i="6"/>
  <c r="M115" i="6" s="1"/>
  <c r="D116" i="6"/>
  <c r="M116" i="6" s="1"/>
  <c r="D117" i="6"/>
  <c r="M117" i="6" s="1"/>
  <c r="D118" i="6"/>
  <c r="M118" i="6" s="1"/>
  <c r="D119" i="6"/>
  <c r="M119" i="6" s="1"/>
  <c r="D120" i="6"/>
  <c r="M120" i="6" s="1"/>
  <c r="D121" i="6"/>
  <c r="M121" i="6" s="1"/>
  <c r="D122" i="6"/>
  <c r="M122" i="6" s="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F119" i="15" l="1"/>
  <c r="E119" i="15"/>
  <c r="F115" i="15"/>
  <c r="E115" i="15"/>
  <c r="F111" i="15"/>
  <c r="E111" i="15"/>
  <c r="E121" i="15"/>
  <c r="F121" i="15"/>
  <c r="E117" i="15"/>
  <c r="F117" i="15"/>
  <c r="E113" i="15"/>
  <c r="F113" i="15"/>
  <c r="E109" i="15"/>
  <c r="F109" i="15"/>
  <c r="F120" i="15"/>
  <c r="E120" i="15"/>
  <c r="E116" i="15"/>
  <c r="F116" i="15"/>
  <c r="F112" i="15"/>
  <c r="E112" i="15"/>
  <c r="E118" i="15"/>
  <c r="F118" i="15"/>
  <c r="F114" i="15"/>
  <c r="E114" i="15"/>
  <c r="E110" i="15"/>
  <c r="F110" i="15"/>
  <c r="L121" i="6"/>
  <c r="P121" i="6" s="1"/>
  <c r="Q121" i="6"/>
  <c r="F121" i="6"/>
  <c r="E121" i="6"/>
  <c r="L119" i="6"/>
  <c r="P119" i="6" s="1"/>
  <c r="Q119" i="6"/>
  <c r="F119" i="6"/>
  <c r="E119" i="6"/>
  <c r="L117" i="6"/>
  <c r="P117" i="6" s="1"/>
  <c r="Q117" i="6"/>
  <c r="F117" i="6"/>
  <c r="E117" i="6"/>
  <c r="L115" i="6"/>
  <c r="P115" i="6" s="1"/>
  <c r="Q115" i="6"/>
  <c r="F115" i="6"/>
  <c r="E115" i="6"/>
  <c r="L113" i="6"/>
  <c r="P113" i="6" s="1"/>
  <c r="Q113" i="6"/>
  <c r="F113" i="6"/>
  <c r="E113" i="6"/>
  <c r="L111" i="6"/>
  <c r="P111" i="6" s="1"/>
  <c r="Q111" i="6"/>
  <c r="F111" i="6"/>
  <c r="E111" i="6"/>
  <c r="L109" i="6"/>
  <c r="P109" i="6" s="1"/>
  <c r="Q109" i="6"/>
  <c r="F109" i="6"/>
  <c r="E109" i="6"/>
  <c r="L107" i="6"/>
  <c r="P107" i="6" s="1"/>
  <c r="Q107" i="6"/>
  <c r="F107" i="6"/>
  <c r="E107" i="6"/>
  <c r="L105" i="6"/>
  <c r="P105" i="6" s="1"/>
  <c r="Q105" i="6"/>
  <c r="F105" i="6"/>
  <c r="E105" i="6"/>
  <c r="L103" i="6"/>
  <c r="P103" i="6" s="1"/>
  <c r="Q103" i="6"/>
  <c r="F103" i="6"/>
  <c r="E103" i="6"/>
  <c r="L101" i="6"/>
  <c r="P101" i="6" s="1"/>
  <c r="Q101" i="6"/>
  <c r="F101" i="6"/>
  <c r="E101" i="6"/>
  <c r="L99" i="6"/>
  <c r="P99" i="6" s="1"/>
  <c r="Q99" i="6"/>
  <c r="F99" i="6"/>
  <c r="E99" i="6"/>
  <c r="L97" i="6"/>
  <c r="P97" i="6" s="1"/>
  <c r="Q97" i="6"/>
  <c r="F97" i="6"/>
  <c r="E97" i="6"/>
  <c r="L95" i="6"/>
  <c r="P95" i="6" s="1"/>
  <c r="Q95" i="6"/>
  <c r="F95" i="6"/>
  <c r="E95" i="6"/>
  <c r="L93" i="6"/>
  <c r="P93" i="6" s="1"/>
  <c r="Q93" i="6"/>
  <c r="F93" i="6"/>
  <c r="E93" i="6"/>
  <c r="L91" i="6"/>
  <c r="P91" i="6" s="1"/>
  <c r="Q91" i="6"/>
  <c r="F91" i="6"/>
  <c r="E91" i="6"/>
  <c r="L89" i="6"/>
  <c r="P89" i="6" s="1"/>
  <c r="Q89" i="6"/>
  <c r="F89" i="6"/>
  <c r="E89" i="6"/>
  <c r="L87" i="6"/>
  <c r="P87" i="6" s="1"/>
  <c r="Q87" i="6"/>
  <c r="F87" i="6"/>
  <c r="E87" i="6"/>
  <c r="Q85" i="6"/>
  <c r="L85" i="6"/>
  <c r="P85" i="6" s="1"/>
  <c r="F85" i="6"/>
  <c r="E85" i="6"/>
  <c r="L83" i="6"/>
  <c r="P83" i="6" s="1"/>
  <c r="Q83" i="6"/>
  <c r="F83" i="6"/>
  <c r="E83" i="6"/>
  <c r="Q81" i="6"/>
  <c r="L81" i="6"/>
  <c r="P81" i="6" s="1"/>
  <c r="F81" i="6"/>
  <c r="E81" i="6"/>
  <c r="L79" i="6"/>
  <c r="P79" i="6" s="1"/>
  <c r="Q79" i="6"/>
  <c r="F79" i="6"/>
  <c r="E79" i="6"/>
  <c r="Q77" i="6"/>
  <c r="L77" i="6"/>
  <c r="P77" i="6" s="1"/>
  <c r="F77" i="6"/>
  <c r="E77" i="6"/>
  <c r="L75" i="6"/>
  <c r="P75" i="6" s="1"/>
  <c r="F75" i="6"/>
  <c r="Q75" i="6"/>
  <c r="E75" i="6"/>
  <c r="Q73" i="6"/>
  <c r="L73" i="6"/>
  <c r="P73" i="6" s="1"/>
  <c r="F73" i="6"/>
  <c r="E73" i="6"/>
  <c r="L71" i="6"/>
  <c r="P71" i="6" s="1"/>
  <c r="F71" i="6"/>
  <c r="Q71" i="6"/>
  <c r="E71" i="6"/>
  <c r="Q69" i="6"/>
  <c r="L69" i="6"/>
  <c r="P69" i="6" s="1"/>
  <c r="F69" i="6"/>
  <c r="E69" i="6"/>
  <c r="Q67" i="6"/>
  <c r="L67" i="6"/>
  <c r="P67" i="6" s="1"/>
  <c r="F67" i="6"/>
  <c r="E67" i="6"/>
  <c r="Q65" i="6"/>
  <c r="L65" i="6"/>
  <c r="P65" i="6" s="1"/>
  <c r="F65" i="6"/>
  <c r="E65" i="6"/>
  <c r="Q63" i="6"/>
  <c r="L63" i="6"/>
  <c r="P63" i="6" s="1"/>
  <c r="F63" i="6"/>
  <c r="E63" i="6"/>
  <c r="Q61" i="6"/>
  <c r="L61" i="6"/>
  <c r="P61" i="6" s="1"/>
  <c r="F61" i="6"/>
  <c r="E61" i="6"/>
  <c r="Q59" i="6"/>
  <c r="L59" i="6"/>
  <c r="P59" i="6" s="1"/>
  <c r="F59" i="6"/>
  <c r="E59" i="6"/>
  <c r="Q57" i="6"/>
  <c r="L57" i="6"/>
  <c r="P57" i="6" s="1"/>
  <c r="F57" i="6"/>
  <c r="E57" i="6"/>
  <c r="Q122" i="6"/>
  <c r="L122" i="6"/>
  <c r="P122" i="6" s="1"/>
  <c r="F122" i="6"/>
  <c r="E122" i="6"/>
  <c r="Q120" i="6"/>
  <c r="L120" i="6"/>
  <c r="P120" i="6" s="1"/>
  <c r="F120" i="6"/>
  <c r="E120" i="6"/>
  <c r="Q118" i="6"/>
  <c r="L118" i="6"/>
  <c r="P118" i="6" s="1"/>
  <c r="F118" i="6"/>
  <c r="E118" i="6"/>
  <c r="Q116" i="6"/>
  <c r="L116" i="6"/>
  <c r="P116" i="6" s="1"/>
  <c r="F116" i="6"/>
  <c r="E116" i="6"/>
  <c r="Q114" i="6"/>
  <c r="L114" i="6"/>
  <c r="P114" i="6" s="1"/>
  <c r="F114" i="6"/>
  <c r="E114" i="6"/>
  <c r="Q112" i="6"/>
  <c r="L112" i="6"/>
  <c r="P112" i="6" s="1"/>
  <c r="F112" i="6"/>
  <c r="E112" i="6"/>
  <c r="Q110" i="6"/>
  <c r="L110" i="6"/>
  <c r="P110" i="6" s="1"/>
  <c r="F110" i="6"/>
  <c r="E110" i="6"/>
  <c r="Q108" i="6"/>
  <c r="L108" i="6"/>
  <c r="P108" i="6" s="1"/>
  <c r="F108" i="6"/>
  <c r="E108" i="6"/>
  <c r="Q106" i="6"/>
  <c r="L106" i="6"/>
  <c r="P106" i="6" s="1"/>
  <c r="F106" i="6"/>
  <c r="E106" i="6"/>
  <c r="Q104" i="6"/>
  <c r="L104" i="6"/>
  <c r="P104" i="6" s="1"/>
  <c r="F104" i="6"/>
  <c r="E104" i="6"/>
  <c r="Q102" i="6"/>
  <c r="L102" i="6"/>
  <c r="P102" i="6" s="1"/>
  <c r="F102" i="6"/>
  <c r="E102" i="6"/>
  <c r="Q100" i="6"/>
  <c r="L100" i="6"/>
  <c r="P100" i="6" s="1"/>
  <c r="F100" i="6"/>
  <c r="E100" i="6"/>
  <c r="Q98" i="6"/>
  <c r="L98" i="6"/>
  <c r="P98" i="6" s="1"/>
  <c r="F98" i="6"/>
  <c r="E98" i="6"/>
  <c r="Q96" i="6"/>
  <c r="L96" i="6"/>
  <c r="P96" i="6" s="1"/>
  <c r="F96" i="6"/>
  <c r="E96" i="6"/>
  <c r="Q94" i="6"/>
  <c r="L94" i="6"/>
  <c r="P94" i="6" s="1"/>
  <c r="F94" i="6"/>
  <c r="E94" i="6"/>
  <c r="Q92" i="6"/>
  <c r="L92" i="6"/>
  <c r="P92" i="6" s="1"/>
  <c r="F92" i="6"/>
  <c r="E92" i="6"/>
  <c r="Q90" i="6"/>
  <c r="L90" i="6"/>
  <c r="P90" i="6" s="1"/>
  <c r="F90" i="6"/>
  <c r="E90" i="6"/>
  <c r="Q88" i="6"/>
  <c r="L88" i="6"/>
  <c r="P88" i="6" s="1"/>
  <c r="F88" i="6"/>
  <c r="E88" i="6"/>
  <c r="Q86" i="6"/>
  <c r="L86" i="6"/>
  <c r="P86" i="6" s="1"/>
  <c r="F86" i="6"/>
  <c r="E86" i="6"/>
  <c r="Q84" i="6"/>
  <c r="L84" i="6"/>
  <c r="P84" i="6" s="1"/>
  <c r="F84" i="6"/>
  <c r="E84" i="6"/>
  <c r="Q82" i="6"/>
  <c r="L82" i="6"/>
  <c r="P82" i="6" s="1"/>
  <c r="F82" i="6"/>
  <c r="E82" i="6"/>
  <c r="Q80" i="6"/>
  <c r="L80" i="6"/>
  <c r="P80" i="6" s="1"/>
  <c r="F80" i="6"/>
  <c r="E80" i="6"/>
  <c r="Q78" i="6"/>
  <c r="L78" i="6"/>
  <c r="P78" i="6" s="1"/>
  <c r="F78" i="6"/>
  <c r="E78" i="6"/>
  <c r="Q76" i="6"/>
  <c r="L76" i="6"/>
  <c r="P76" i="6" s="1"/>
  <c r="F76" i="6"/>
  <c r="E76" i="6"/>
  <c r="Q74" i="6"/>
  <c r="L74" i="6"/>
  <c r="P74" i="6" s="1"/>
  <c r="F74" i="6"/>
  <c r="E74" i="6"/>
  <c r="Q72" i="6"/>
  <c r="L72" i="6"/>
  <c r="P72" i="6" s="1"/>
  <c r="F72" i="6"/>
  <c r="E72" i="6"/>
  <c r="Q70" i="6"/>
  <c r="L70" i="6"/>
  <c r="P70" i="6" s="1"/>
  <c r="F70" i="6"/>
  <c r="E70" i="6"/>
  <c r="Q68" i="6"/>
  <c r="L68" i="6"/>
  <c r="P68" i="6" s="1"/>
  <c r="F68" i="6"/>
  <c r="E68" i="6"/>
  <c r="Q66" i="6"/>
  <c r="L66" i="6"/>
  <c r="P66" i="6" s="1"/>
  <c r="F66" i="6"/>
  <c r="E66" i="6"/>
  <c r="Q64" i="6"/>
  <c r="L64" i="6"/>
  <c r="P64" i="6" s="1"/>
  <c r="F64" i="6"/>
  <c r="E64" i="6"/>
  <c r="Q62" i="6"/>
  <c r="L62" i="6"/>
  <c r="P62" i="6" s="1"/>
  <c r="F62" i="6"/>
  <c r="E62" i="6"/>
  <c r="Q60" i="6"/>
  <c r="L60" i="6"/>
  <c r="P60" i="6" s="1"/>
  <c r="F60" i="6"/>
  <c r="E60" i="6"/>
  <c r="Q58" i="6"/>
  <c r="L58" i="6"/>
  <c r="P58" i="6" s="1"/>
  <c r="F58" i="6"/>
  <c r="E58" i="6"/>
  <c r="O113" i="8"/>
  <c r="L113" i="8"/>
  <c r="N113" i="8" s="1"/>
  <c r="I112" i="34" s="1"/>
  <c r="H113" i="8"/>
  <c r="I113" i="8" s="1"/>
  <c r="K113" i="8" s="1"/>
  <c r="G112" i="34" s="1"/>
  <c r="G113" i="8"/>
  <c r="F112" i="34" s="1"/>
  <c r="O97" i="8"/>
  <c r="L97" i="8"/>
  <c r="N97" i="8" s="1"/>
  <c r="I96" i="34" s="1"/>
  <c r="H97" i="8"/>
  <c r="I97" i="8" s="1"/>
  <c r="K97" i="8" s="1"/>
  <c r="G96" i="34" s="1"/>
  <c r="G97" i="8"/>
  <c r="F96" i="34" s="1"/>
  <c r="O85" i="8"/>
  <c r="L85" i="8"/>
  <c r="N85" i="8" s="1"/>
  <c r="I84" i="34" s="1"/>
  <c r="H85" i="8"/>
  <c r="I85" i="8" s="1"/>
  <c r="K85" i="8" s="1"/>
  <c r="G84" i="34" s="1"/>
  <c r="G85" i="8"/>
  <c r="F84" i="34" s="1"/>
  <c r="O69" i="8"/>
  <c r="L69" i="8"/>
  <c r="N69" i="8" s="1"/>
  <c r="I68" i="34" s="1"/>
  <c r="H69" i="8"/>
  <c r="I69" i="8" s="1"/>
  <c r="K69" i="8" s="1"/>
  <c r="G68" i="34" s="1"/>
  <c r="G69" i="8"/>
  <c r="F68" i="34" s="1"/>
  <c r="O49" i="8"/>
  <c r="L49" i="8"/>
  <c r="N49" i="8" s="1"/>
  <c r="I48" i="34" s="1"/>
  <c r="H49" i="8"/>
  <c r="I49" i="8" s="1"/>
  <c r="K49" i="8" s="1"/>
  <c r="G48" i="34" s="1"/>
  <c r="G49" i="8"/>
  <c r="F48" i="34" s="1"/>
  <c r="O20" i="8"/>
  <c r="L20" i="8"/>
  <c r="N20" i="8" s="1"/>
  <c r="I19" i="34" s="1"/>
  <c r="H20" i="8"/>
  <c r="I20" i="8" s="1"/>
  <c r="K20" i="8" s="1"/>
  <c r="G19" i="34" s="1"/>
  <c r="G20" i="8"/>
  <c r="F19" i="34" s="1"/>
  <c r="G123" i="8"/>
  <c r="F122" i="34" s="1"/>
  <c r="O123" i="8"/>
  <c r="H123" i="8"/>
  <c r="I123" i="8" s="1"/>
  <c r="K123" i="8" s="1"/>
  <c r="G122" i="34" s="1"/>
  <c r="L123" i="8"/>
  <c r="N123" i="8" s="1"/>
  <c r="I122" i="34" s="1"/>
  <c r="G119" i="8"/>
  <c r="F118" i="34" s="1"/>
  <c r="L119" i="8"/>
  <c r="N119" i="8" s="1"/>
  <c r="I118" i="34" s="1"/>
  <c r="O119" i="8"/>
  <c r="H119" i="8"/>
  <c r="I119" i="8" s="1"/>
  <c r="K119" i="8" s="1"/>
  <c r="G118" i="34" s="1"/>
  <c r="G115" i="8"/>
  <c r="F114" i="34" s="1"/>
  <c r="L115" i="8"/>
  <c r="N115" i="8" s="1"/>
  <c r="I114" i="34" s="1"/>
  <c r="O115" i="8"/>
  <c r="H115" i="8"/>
  <c r="I115" i="8" s="1"/>
  <c r="K115" i="8" s="1"/>
  <c r="G114" i="34" s="1"/>
  <c r="G111" i="8"/>
  <c r="F110" i="34" s="1"/>
  <c r="O111" i="8"/>
  <c r="H111" i="8"/>
  <c r="I111" i="8" s="1"/>
  <c r="K111" i="8" s="1"/>
  <c r="G110" i="34" s="1"/>
  <c r="L111" i="8"/>
  <c r="N111" i="8" s="1"/>
  <c r="I110" i="34" s="1"/>
  <c r="G107" i="8"/>
  <c r="F106" i="34" s="1"/>
  <c r="O107" i="8"/>
  <c r="H107" i="8"/>
  <c r="I107" i="8" s="1"/>
  <c r="K107" i="8" s="1"/>
  <c r="G106" i="34" s="1"/>
  <c r="L107" i="8"/>
  <c r="N107" i="8" s="1"/>
  <c r="I106" i="34" s="1"/>
  <c r="G103" i="8"/>
  <c r="F102" i="34" s="1"/>
  <c r="L103" i="8"/>
  <c r="N103" i="8" s="1"/>
  <c r="I102" i="34" s="1"/>
  <c r="O103" i="8"/>
  <c r="H103" i="8"/>
  <c r="I103" i="8" s="1"/>
  <c r="K103" i="8" s="1"/>
  <c r="G102" i="34" s="1"/>
  <c r="G99" i="8"/>
  <c r="F98" i="34" s="1"/>
  <c r="L99" i="8"/>
  <c r="N99" i="8" s="1"/>
  <c r="I98" i="34" s="1"/>
  <c r="O99" i="8"/>
  <c r="H99" i="8"/>
  <c r="I99" i="8" s="1"/>
  <c r="K99" i="8" s="1"/>
  <c r="G98" i="34" s="1"/>
  <c r="G95" i="8"/>
  <c r="F94" i="34" s="1"/>
  <c r="O95" i="8"/>
  <c r="H95" i="8"/>
  <c r="I95" i="8" s="1"/>
  <c r="K95" i="8" s="1"/>
  <c r="G94" i="34" s="1"/>
  <c r="L95" i="8"/>
  <c r="N95" i="8" s="1"/>
  <c r="I94" i="34" s="1"/>
  <c r="G91" i="8"/>
  <c r="F90" i="34" s="1"/>
  <c r="O91" i="8"/>
  <c r="H91" i="8"/>
  <c r="I91" i="8" s="1"/>
  <c r="K91" i="8" s="1"/>
  <c r="G90" i="34" s="1"/>
  <c r="L91" i="8"/>
  <c r="N91" i="8" s="1"/>
  <c r="I90" i="34" s="1"/>
  <c r="G87" i="8"/>
  <c r="F86" i="34" s="1"/>
  <c r="L87" i="8"/>
  <c r="N87" i="8" s="1"/>
  <c r="I86" i="34" s="1"/>
  <c r="O87" i="8"/>
  <c r="H87" i="8"/>
  <c r="I87" i="8" s="1"/>
  <c r="K87" i="8" s="1"/>
  <c r="G86" i="34" s="1"/>
  <c r="G83" i="8"/>
  <c r="F82" i="34" s="1"/>
  <c r="L83" i="8"/>
  <c r="N83" i="8" s="1"/>
  <c r="I82" i="34" s="1"/>
  <c r="O83" i="8"/>
  <c r="H83" i="8"/>
  <c r="I83" i="8" s="1"/>
  <c r="K83" i="8" s="1"/>
  <c r="G82" i="34" s="1"/>
  <c r="G79" i="8"/>
  <c r="F78" i="34" s="1"/>
  <c r="O79" i="8"/>
  <c r="H79" i="8"/>
  <c r="I79" i="8" s="1"/>
  <c r="K79" i="8" s="1"/>
  <c r="G78" i="34" s="1"/>
  <c r="L79" i="8"/>
  <c r="N79" i="8" s="1"/>
  <c r="I78" i="34" s="1"/>
  <c r="G75" i="8"/>
  <c r="F74" i="34" s="1"/>
  <c r="L75" i="8"/>
  <c r="N75" i="8" s="1"/>
  <c r="I74" i="34" s="1"/>
  <c r="O75" i="8"/>
  <c r="H75" i="8"/>
  <c r="I75" i="8" s="1"/>
  <c r="K75" i="8" s="1"/>
  <c r="G74" i="34" s="1"/>
  <c r="G71" i="8"/>
  <c r="F70" i="34" s="1"/>
  <c r="L71" i="8"/>
  <c r="N71" i="8" s="1"/>
  <c r="I70" i="34" s="1"/>
  <c r="O71" i="8"/>
  <c r="H71" i="8"/>
  <c r="I71" i="8" s="1"/>
  <c r="K71" i="8" s="1"/>
  <c r="G70" i="34" s="1"/>
  <c r="G67" i="8"/>
  <c r="F66" i="34" s="1"/>
  <c r="H67" i="8"/>
  <c r="I67" i="8" s="1"/>
  <c r="K67" i="8" s="1"/>
  <c r="G66" i="34" s="1"/>
  <c r="L67" i="8"/>
  <c r="N67" i="8" s="1"/>
  <c r="I66" i="34" s="1"/>
  <c r="O67" i="8"/>
  <c r="G63" i="8"/>
  <c r="F62" i="34" s="1"/>
  <c r="O63" i="8"/>
  <c r="H63" i="8"/>
  <c r="I63" i="8" s="1"/>
  <c r="K63" i="8" s="1"/>
  <c r="G62" i="34" s="1"/>
  <c r="L63" i="8"/>
  <c r="N63" i="8" s="1"/>
  <c r="I62" i="34" s="1"/>
  <c r="G59" i="8"/>
  <c r="F58" i="34" s="1"/>
  <c r="O59" i="8"/>
  <c r="H59" i="8"/>
  <c r="I59" i="8" s="1"/>
  <c r="K59" i="8" s="1"/>
  <c r="G58" i="34" s="1"/>
  <c r="L59" i="8"/>
  <c r="N59" i="8" s="1"/>
  <c r="I58" i="34" s="1"/>
  <c r="G55" i="8"/>
  <c r="F54" i="34" s="1"/>
  <c r="L55" i="8"/>
  <c r="N55" i="8" s="1"/>
  <c r="I54" i="34" s="1"/>
  <c r="O55" i="8"/>
  <c r="H55" i="8"/>
  <c r="I55" i="8" s="1"/>
  <c r="K55" i="8" s="1"/>
  <c r="G54" i="34" s="1"/>
  <c r="G51" i="8"/>
  <c r="F50" i="34" s="1"/>
  <c r="O51" i="8"/>
  <c r="L51" i="8"/>
  <c r="N51" i="8" s="1"/>
  <c r="I50" i="34" s="1"/>
  <c r="H51" i="8"/>
  <c r="I51" i="8" s="1"/>
  <c r="K51" i="8" s="1"/>
  <c r="G50" i="34" s="1"/>
  <c r="G47" i="8"/>
  <c r="F46" i="34" s="1"/>
  <c r="O47" i="8"/>
  <c r="H47" i="8"/>
  <c r="I47" i="8" s="1"/>
  <c r="K47" i="8" s="1"/>
  <c r="G46" i="34" s="1"/>
  <c r="L47" i="8"/>
  <c r="N47" i="8" s="1"/>
  <c r="I46" i="34" s="1"/>
  <c r="G43" i="8"/>
  <c r="F42" i="34" s="1"/>
  <c r="O43" i="8"/>
  <c r="H43" i="8"/>
  <c r="I43" i="8" s="1"/>
  <c r="K43" i="8" s="1"/>
  <c r="G42" i="34" s="1"/>
  <c r="L43" i="8"/>
  <c r="N43" i="8" s="1"/>
  <c r="I42" i="34" s="1"/>
  <c r="L39" i="8"/>
  <c r="N39" i="8" s="1"/>
  <c r="I38" i="34" s="1"/>
  <c r="O39" i="8"/>
  <c r="H39" i="8"/>
  <c r="I39" i="8" s="1"/>
  <c r="K39" i="8" s="1"/>
  <c r="G38" i="34" s="1"/>
  <c r="G39" i="8"/>
  <c r="F38" i="34" s="1"/>
  <c r="L35" i="8"/>
  <c r="N35" i="8" s="1"/>
  <c r="I34" i="34" s="1"/>
  <c r="O35" i="8"/>
  <c r="H35" i="8"/>
  <c r="I35" i="8" s="1"/>
  <c r="K35" i="8" s="1"/>
  <c r="G34" i="34" s="1"/>
  <c r="G35" i="8"/>
  <c r="F34" i="34" s="1"/>
  <c r="O31" i="8"/>
  <c r="H31" i="8"/>
  <c r="I31" i="8" s="1"/>
  <c r="K31" i="8" s="1"/>
  <c r="G30" i="34" s="1"/>
  <c r="L31" i="8"/>
  <c r="N31" i="8" s="1"/>
  <c r="I30" i="34" s="1"/>
  <c r="G31" i="8"/>
  <c r="F30" i="34" s="1"/>
  <c r="O22" i="8"/>
  <c r="L22" i="8"/>
  <c r="N22" i="8" s="1"/>
  <c r="I21" i="34" s="1"/>
  <c r="H22" i="8"/>
  <c r="I22" i="8" s="1"/>
  <c r="K22" i="8" s="1"/>
  <c r="G21" i="34" s="1"/>
  <c r="G22" i="8"/>
  <c r="F21" i="34" s="1"/>
  <c r="O18" i="8"/>
  <c r="L18" i="8"/>
  <c r="N18" i="8" s="1"/>
  <c r="I17" i="34" s="1"/>
  <c r="H18" i="8"/>
  <c r="I18" i="8" s="1"/>
  <c r="K18" i="8" s="1"/>
  <c r="G17" i="34" s="1"/>
  <c r="G18" i="8"/>
  <c r="F17" i="34" s="1"/>
  <c r="N14" i="8"/>
  <c r="I13" i="34" s="1"/>
  <c r="I14" i="8"/>
  <c r="K14" i="8" s="1"/>
  <c r="G13" i="34" s="1"/>
  <c r="G14" i="8"/>
  <c r="F13" i="34" s="1"/>
  <c r="N10" i="8"/>
  <c r="I9" i="34" s="1"/>
  <c r="I10" i="8"/>
  <c r="K10" i="8" s="1"/>
  <c r="G9" i="34" s="1"/>
  <c r="G10" i="8"/>
  <c r="F9" i="34" s="1"/>
  <c r="N6" i="8"/>
  <c r="I5" i="34" s="1"/>
  <c r="I6" i="8"/>
  <c r="K6" i="8" s="1"/>
  <c r="G5" i="34" s="1"/>
  <c r="G6" i="8"/>
  <c r="F5" i="34" s="1"/>
  <c r="O25" i="8"/>
  <c r="L25" i="8"/>
  <c r="N25" i="8" s="1"/>
  <c r="I24" i="34" s="1"/>
  <c r="H25" i="8"/>
  <c r="I25" i="8" s="1"/>
  <c r="K25" i="8" s="1"/>
  <c r="G24" i="34" s="1"/>
  <c r="G25" i="8"/>
  <c r="F24" i="34" s="1"/>
  <c r="N4" i="8"/>
  <c r="I3" i="34" s="1"/>
  <c r="I4" i="8"/>
  <c r="K4" i="8" s="1"/>
  <c r="G3" i="34" s="1"/>
  <c r="G4" i="8"/>
  <c r="F3" i="34" s="1"/>
  <c r="O120" i="8"/>
  <c r="L120" i="8"/>
  <c r="N120" i="8" s="1"/>
  <c r="I119" i="34" s="1"/>
  <c r="H120" i="8"/>
  <c r="I120" i="8" s="1"/>
  <c r="K120" i="8" s="1"/>
  <c r="G119" i="34" s="1"/>
  <c r="G120" i="8"/>
  <c r="F119" i="34" s="1"/>
  <c r="O116" i="8"/>
  <c r="L116" i="8"/>
  <c r="N116" i="8" s="1"/>
  <c r="I115" i="34" s="1"/>
  <c r="H116" i="8"/>
  <c r="I116" i="8" s="1"/>
  <c r="K116" i="8" s="1"/>
  <c r="G115" i="34" s="1"/>
  <c r="G116" i="8"/>
  <c r="F115" i="34" s="1"/>
  <c r="O112" i="8"/>
  <c r="L112" i="8"/>
  <c r="N112" i="8" s="1"/>
  <c r="I111" i="34" s="1"/>
  <c r="H112" i="8"/>
  <c r="I112" i="8" s="1"/>
  <c r="K112" i="8" s="1"/>
  <c r="G111" i="34" s="1"/>
  <c r="G112" i="8"/>
  <c r="F111" i="34" s="1"/>
  <c r="O108" i="8"/>
  <c r="L108" i="8"/>
  <c r="N108" i="8" s="1"/>
  <c r="I107" i="34" s="1"/>
  <c r="H108" i="8"/>
  <c r="I108" i="8" s="1"/>
  <c r="K108" i="8" s="1"/>
  <c r="G107" i="34" s="1"/>
  <c r="G108" i="8"/>
  <c r="F107" i="34" s="1"/>
  <c r="O104" i="8"/>
  <c r="L104" i="8"/>
  <c r="N104" i="8" s="1"/>
  <c r="I103" i="34" s="1"/>
  <c r="H104" i="8"/>
  <c r="I104" i="8" s="1"/>
  <c r="K104" i="8" s="1"/>
  <c r="G103" i="34" s="1"/>
  <c r="G104" i="8"/>
  <c r="F103" i="34" s="1"/>
  <c r="O100" i="8"/>
  <c r="L100" i="8"/>
  <c r="N100" i="8" s="1"/>
  <c r="I99" i="34" s="1"/>
  <c r="H100" i="8"/>
  <c r="I100" i="8" s="1"/>
  <c r="K100" i="8" s="1"/>
  <c r="G99" i="34" s="1"/>
  <c r="G100" i="8"/>
  <c r="F99" i="34" s="1"/>
  <c r="O96" i="8"/>
  <c r="L96" i="8"/>
  <c r="N96" i="8" s="1"/>
  <c r="I95" i="34" s="1"/>
  <c r="H96" i="8"/>
  <c r="I96" i="8" s="1"/>
  <c r="K96" i="8" s="1"/>
  <c r="G95" i="34" s="1"/>
  <c r="G96" i="8"/>
  <c r="F95" i="34" s="1"/>
  <c r="O92" i="8"/>
  <c r="L92" i="8"/>
  <c r="N92" i="8" s="1"/>
  <c r="I91" i="34" s="1"/>
  <c r="H92" i="8"/>
  <c r="I92" i="8" s="1"/>
  <c r="K92" i="8" s="1"/>
  <c r="G91" i="34" s="1"/>
  <c r="G92" i="8"/>
  <c r="F91" i="34" s="1"/>
  <c r="O88" i="8"/>
  <c r="L88" i="8"/>
  <c r="N88" i="8" s="1"/>
  <c r="I87" i="34" s="1"/>
  <c r="H88" i="8"/>
  <c r="I88" i="8" s="1"/>
  <c r="K88" i="8" s="1"/>
  <c r="G87" i="34" s="1"/>
  <c r="G88" i="8"/>
  <c r="F87" i="34" s="1"/>
  <c r="O84" i="8"/>
  <c r="L84" i="8"/>
  <c r="N84" i="8" s="1"/>
  <c r="I83" i="34" s="1"/>
  <c r="H84" i="8"/>
  <c r="I84" i="8" s="1"/>
  <c r="K84" i="8" s="1"/>
  <c r="G83" i="34" s="1"/>
  <c r="G84" i="8"/>
  <c r="F83" i="34" s="1"/>
  <c r="O80" i="8"/>
  <c r="L80" i="8"/>
  <c r="N80" i="8" s="1"/>
  <c r="I79" i="34" s="1"/>
  <c r="H80" i="8"/>
  <c r="I80" i="8" s="1"/>
  <c r="K80" i="8" s="1"/>
  <c r="G79" i="34" s="1"/>
  <c r="G80" i="8"/>
  <c r="F79" i="34" s="1"/>
  <c r="O76" i="8"/>
  <c r="L76" i="8"/>
  <c r="N76" i="8" s="1"/>
  <c r="I75" i="34" s="1"/>
  <c r="H76" i="8"/>
  <c r="I76" i="8" s="1"/>
  <c r="K76" i="8" s="1"/>
  <c r="G75" i="34" s="1"/>
  <c r="G76" i="8"/>
  <c r="F75" i="34" s="1"/>
  <c r="O72" i="8"/>
  <c r="L72" i="8"/>
  <c r="N72" i="8" s="1"/>
  <c r="I71" i="34" s="1"/>
  <c r="H72" i="8"/>
  <c r="I72" i="8" s="1"/>
  <c r="K72" i="8" s="1"/>
  <c r="G71" i="34" s="1"/>
  <c r="G72" i="8"/>
  <c r="F71" i="34" s="1"/>
  <c r="O68" i="8"/>
  <c r="L68" i="8"/>
  <c r="N68" i="8" s="1"/>
  <c r="I67" i="34" s="1"/>
  <c r="H68" i="8"/>
  <c r="I68" i="8" s="1"/>
  <c r="K68" i="8" s="1"/>
  <c r="G67" i="34" s="1"/>
  <c r="G68" i="8"/>
  <c r="F67" i="34" s="1"/>
  <c r="O64" i="8"/>
  <c r="L64" i="8"/>
  <c r="N64" i="8" s="1"/>
  <c r="I63" i="34" s="1"/>
  <c r="H64" i="8"/>
  <c r="I64" i="8" s="1"/>
  <c r="K64" i="8" s="1"/>
  <c r="G63" i="34" s="1"/>
  <c r="G64" i="8"/>
  <c r="F63" i="34" s="1"/>
  <c r="O60" i="8"/>
  <c r="L60" i="8"/>
  <c r="N60" i="8" s="1"/>
  <c r="I59" i="34" s="1"/>
  <c r="H60" i="8"/>
  <c r="I60" i="8" s="1"/>
  <c r="K60" i="8" s="1"/>
  <c r="G59" i="34" s="1"/>
  <c r="G60" i="8"/>
  <c r="F59" i="34" s="1"/>
  <c r="O56" i="8"/>
  <c r="L56" i="8"/>
  <c r="N56" i="8" s="1"/>
  <c r="I55" i="34" s="1"/>
  <c r="H56" i="8"/>
  <c r="I56" i="8" s="1"/>
  <c r="K56" i="8" s="1"/>
  <c r="G55" i="34" s="1"/>
  <c r="G56" i="8"/>
  <c r="F55" i="34" s="1"/>
  <c r="O52" i="8"/>
  <c r="L52" i="8"/>
  <c r="N52" i="8" s="1"/>
  <c r="I51" i="34" s="1"/>
  <c r="H52" i="8"/>
  <c r="I52" i="8" s="1"/>
  <c r="K52" i="8" s="1"/>
  <c r="G51" i="34" s="1"/>
  <c r="G52" i="8"/>
  <c r="F51" i="34" s="1"/>
  <c r="O48" i="8"/>
  <c r="L48" i="8"/>
  <c r="N48" i="8" s="1"/>
  <c r="I47" i="34" s="1"/>
  <c r="H48" i="8"/>
  <c r="I48" i="8" s="1"/>
  <c r="K48" i="8" s="1"/>
  <c r="G47" i="34" s="1"/>
  <c r="G48" i="8"/>
  <c r="F47" i="34" s="1"/>
  <c r="O44" i="8"/>
  <c r="L44" i="8"/>
  <c r="N44" i="8" s="1"/>
  <c r="I43" i="34" s="1"/>
  <c r="H44" i="8"/>
  <c r="I44" i="8" s="1"/>
  <c r="K44" i="8" s="1"/>
  <c r="G43" i="34" s="1"/>
  <c r="G44" i="8"/>
  <c r="F43" i="34" s="1"/>
  <c r="O40" i="8"/>
  <c r="L40" i="8"/>
  <c r="N40" i="8" s="1"/>
  <c r="I39" i="34" s="1"/>
  <c r="H40" i="8"/>
  <c r="I40" i="8" s="1"/>
  <c r="K40" i="8" s="1"/>
  <c r="G39" i="34" s="1"/>
  <c r="G40" i="8"/>
  <c r="F39" i="34" s="1"/>
  <c r="O36" i="8"/>
  <c r="L36" i="8"/>
  <c r="N36" i="8" s="1"/>
  <c r="I35" i="34" s="1"/>
  <c r="H36" i="8"/>
  <c r="I36" i="8" s="1"/>
  <c r="K36" i="8" s="1"/>
  <c r="G35" i="34" s="1"/>
  <c r="G36" i="8"/>
  <c r="F35" i="34" s="1"/>
  <c r="O32" i="8"/>
  <c r="L32" i="8"/>
  <c r="N32" i="8" s="1"/>
  <c r="I31" i="34" s="1"/>
  <c r="H32" i="8"/>
  <c r="I32" i="8" s="1"/>
  <c r="K32" i="8" s="1"/>
  <c r="G31" i="34" s="1"/>
  <c r="G32" i="8"/>
  <c r="F31" i="34" s="1"/>
  <c r="O28" i="8"/>
  <c r="L28" i="8"/>
  <c r="N28" i="8" s="1"/>
  <c r="I27" i="34" s="1"/>
  <c r="H28" i="8"/>
  <c r="I28" i="8" s="1"/>
  <c r="K28" i="8" s="1"/>
  <c r="G27" i="34" s="1"/>
  <c r="G28" i="8"/>
  <c r="F27" i="34" s="1"/>
  <c r="H19" i="8"/>
  <c r="I19" i="8" s="1"/>
  <c r="K19" i="8" s="1"/>
  <c r="G18" i="34" s="1"/>
  <c r="L19" i="8"/>
  <c r="N19" i="8" s="1"/>
  <c r="I18" i="34" s="1"/>
  <c r="O19" i="8"/>
  <c r="G19" i="8"/>
  <c r="F18" i="34" s="1"/>
  <c r="I15" i="8"/>
  <c r="K15" i="8" s="1"/>
  <c r="G14" i="34" s="1"/>
  <c r="N15" i="8"/>
  <c r="I14" i="34" s="1"/>
  <c r="G15" i="8"/>
  <c r="F14" i="34" s="1"/>
  <c r="N11" i="8"/>
  <c r="I10" i="34" s="1"/>
  <c r="I11" i="8"/>
  <c r="K11" i="8" s="1"/>
  <c r="G10" i="34" s="1"/>
  <c r="G11" i="8"/>
  <c r="F10" i="34" s="1"/>
  <c r="N7" i="8"/>
  <c r="I6" i="34" s="1"/>
  <c r="G7" i="8"/>
  <c r="F6" i="34" s="1"/>
  <c r="I7" i="8"/>
  <c r="K7" i="8" s="1"/>
  <c r="G6" i="34" s="1"/>
  <c r="O26" i="8"/>
  <c r="L26" i="8"/>
  <c r="N26" i="8" s="1"/>
  <c r="I25" i="34" s="1"/>
  <c r="H26" i="8"/>
  <c r="I26" i="8" s="1"/>
  <c r="K26" i="8" s="1"/>
  <c r="G25" i="34" s="1"/>
  <c r="G26" i="8"/>
  <c r="F25" i="34" s="1"/>
  <c r="O121" i="8"/>
  <c r="L121" i="8"/>
  <c r="N121" i="8" s="1"/>
  <c r="I120" i="34" s="1"/>
  <c r="H121" i="8"/>
  <c r="I121" i="8" s="1"/>
  <c r="K121" i="8" s="1"/>
  <c r="G120" i="34" s="1"/>
  <c r="G121" i="8"/>
  <c r="F120" i="34" s="1"/>
  <c r="O117" i="8"/>
  <c r="L117" i="8"/>
  <c r="N117" i="8" s="1"/>
  <c r="I116" i="34" s="1"/>
  <c r="H117" i="8"/>
  <c r="I117" i="8" s="1"/>
  <c r="K117" i="8" s="1"/>
  <c r="G116" i="34" s="1"/>
  <c r="G117" i="8"/>
  <c r="F116" i="34" s="1"/>
  <c r="O109" i="8"/>
  <c r="L109" i="8"/>
  <c r="N109" i="8" s="1"/>
  <c r="I108" i="34" s="1"/>
  <c r="H109" i="8"/>
  <c r="I109" i="8" s="1"/>
  <c r="K109" i="8" s="1"/>
  <c r="G108" i="34" s="1"/>
  <c r="G109" i="8"/>
  <c r="F108" i="34" s="1"/>
  <c r="O105" i="8"/>
  <c r="L105" i="8"/>
  <c r="N105" i="8" s="1"/>
  <c r="I104" i="34" s="1"/>
  <c r="H105" i="8"/>
  <c r="I105" i="8" s="1"/>
  <c r="K105" i="8" s="1"/>
  <c r="G104" i="34" s="1"/>
  <c r="G105" i="8"/>
  <c r="F104" i="34" s="1"/>
  <c r="O101" i="8"/>
  <c r="L101" i="8"/>
  <c r="N101" i="8" s="1"/>
  <c r="I100" i="34" s="1"/>
  <c r="H101" i="8"/>
  <c r="I101" i="8" s="1"/>
  <c r="K101" i="8" s="1"/>
  <c r="G100" i="34" s="1"/>
  <c r="G101" i="8"/>
  <c r="F100" i="34" s="1"/>
  <c r="O93" i="8"/>
  <c r="L93" i="8"/>
  <c r="N93" i="8" s="1"/>
  <c r="I92" i="34" s="1"/>
  <c r="H93" i="8"/>
  <c r="I93" i="8" s="1"/>
  <c r="K93" i="8" s="1"/>
  <c r="G92" i="34" s="1"/>
  <c r="G93" i="8"/>
  <c r="F92" i="34" s="1"/>
  <c r="O89" i="8"/>
  <c r="L89" i="8"/>
  <c r="N89" i="8" s="1"/>
  <c r="I88" i="34" s="1"/>
  <c r="H89" i="8"/>
  <c r="I89" i="8" s="1"/>
  <c r="K89" i="8" s="1"/>
  <c r="G88" i="34" s="1"/>
  <c r="G89" i="8"/>
  <c r="F88" i="34" s="1"/>
  <c r="O81" i="8"/>
  <c r="L81" i="8"/>
  <c r="N81" i="8" s="1"/>
  <c r="I80" i="34" s="1"/>
  <c r="H81" i="8"/>
  <c r="I81" i="8" s="1"/>
  <c r="K81" i="8" s="1"/>
  <c r="G80" i="34" s="1"/>
  <c r="G81" i="8"/>
  <c r="F80" i="34" s="1"/>
  <c r="O77" i="8"/>
  <c r="L77" i="8"/>
  <c r="N77" i="8" s="1"/>
  <c r="I76" i="34" s="1"/>
  <c r="H77" i="8"/>
  <c r="I77" i="8" s="1"/>
  <c r="K77" i="8" s="1"/>
  <c r="G76" i="34" s="1"/>
  <c r="G77" i="8"/>
  <c r="F76" i="34" s="1"/>
  <c r="O73" i="8"/>
  <c r="L73" i="8"/>
  <c r="N73" i="8" s="1"/>
  <c r="I72" i="34" s="1"/>
  <c r="H73" i="8"/>
  <c r="I73" i="8" s="1"/>
  <c r="K73" i="8" s="1"/>
  <c r="G72" i="34" s="1"/>
  <c r="G73" i="8"/>
  <c r="F72" i="34" s="1"/>
  <c r="O65" i="8"/>
  <c r="L65" i="8"/>
  <c r="N65" i="8" s="1"/>
  <c r="I64" i="34" s="1"/>
  <c r="H65" i="8"/>
  <c r="I65" i="8" s="1"/>
  <c r="K65" i="8" s="1"/>
  <c r="G64" i="34" s="1"/>
  <c r="G65" i="8"/>
  <c r="F64" i="34" s="1"/>
  <c r="O61" i="8"/>
  <c r="L61" i="8"/>
  <c r="N61" i="8" s="1"/>
  <c r="I60" i="34" s="1"/>
  <c r="H61" i="8"/>
  <c r="I61" i="8" s="1"/>
  <c r="K61" i="8" s="1"/>
  <c r="G60" i="34" s="1"/>
  <c r="G61" i="8"/>
  <c r="F60" i="34" s="1"/>
  <c r="O57" i="8"/>
  <c r="L57" i="8"/>
  <c r="N57" i="8" s="1"/>
  <c r="I56" i="34" s="1"/>
  <c r="H57" i="8"/>
  <c r="I57" i="8" s="1"/>
  <c r="K57" i="8" s="1"/>
  <c r="G56" i="34" s="1"/>
  <c r="G57" i="8"/>
  <c r="F56" i="34" s="1"/>
  <c r="O53" i="8"/>
  <c r="L53" i="8"/>
  <c r="N53" i="8" s="1"/>
  <c r="I52" i="34" s="1"/>
  <c r="H53" i="8"/>
  <c r="I53" i="8" s="1"/>
  <c r="K53" i="8" s="1"/>
  <c r="G52" i="34" s="1"/>
  <c r="G53" i="8"/>
  <c r="F52" i="34" s="1"/>
  <c r="O45" i="8"/>
  <c r="L45" i="8"/>
  <c r="N45" i="8" s="1"/>
  <c r="I44" i="34" s="1"/>
  <c r="H45" i="8"/>
  <c r="I45" i="8" s="1"/>
  <c r="K45" i="8" s="1"/>
  <c r="G44" i="34" s="1"/>
  <c r="G45" i="8"/>
  <c r="F44" i="34" s="1"/>
  <c r="O41" i="8"/>
  <c r="L41" i="8"/>
  <c r="N41" i="8" s="1"/>
  <c r="I40" i="34" s="1"/>
  <c r="H41" i="8"/>
  <c r="I41" i="8" s="1"/>
  <c r="K41" i="8" s="1"/>
  <c r="G40" i="34" s="1"/>
  <c r="G41" i="8"/>
  <c r="F40" i="34" s="1"/>
  <c r="O37" i="8"/>
  <c r="L37" i="8"/>
  <c r="N37" i="8" s="1"/>
  <c r="I36" i="34" s="1"/>
  <c r="H37" i="8"/>
  <c r="I37" i="8" s="1"/>
  <c r="K37" i="8" s="1"/>
  <c r="G36" i="34" s="1"/>
  <c r="G37" i="8"/>
  <c r="F36" i="34" s="1"/>
  <c r="O33" i="8"/>
  <c r="L33" i="8"/>
  <c r="N33" i="8" s="1"/>
  <c r="I32" i="34" s="1"/>
  <c r="H33" i="8"/>
  <c r="I33" i="8" s="1"/>
  <c r="K33" i="8" s="1"/>
  <c r="G32" i="34" s="1"/>
  <c r="G33" i="8"/>
  <c r="F32" i="34" s="1"/>
  <c r="O29" i="8"/>
  <c r="L29" i="8"/>
  <c r="N29" i="8" s="1"/>
  <c r="I28" i="34" s="1"/>
  <c r="H29" i="8"/>
  <c r="I29" i="8" s="1"/>
  <c r="K29" i="8" s="1"/>
  <c r="G28" i="34" s="1"/>
  <c r="G29" i="8"/>
  <c r="F28" i="34" s="1"/>
  <c r="N16" i="8"/>
  <c r="I15" i="34" s="1"/>
  <c r="H16" i="8"/>
  <c r="I16" i="8" s="1"/>
  <c r="K16" i="8" s="1"/>
  <c r="G15" i="34" s="1"/>
  <c r="G16" i="8"/>
  <c r="F15" i="34" s="1"/>
  <c r="N12" i="8"/>
  <c r="I11" i="34" s="1"/>
  <c r="I12" i="8"/>
  <c r="K12" i="8" s="1"/>
  <c r="G11" i="34" s="1"/>
  <c r="G12" i="8"/>
  <c r="F11" i="34" s="1"/>
  <c r="N8" i="8"/>
  <c r="I7" i="34" s="1"/>
  <c r="I8" i="8"/>
  <c r="K8" i="8" s="1"/>
  <c r="G7" i="34" s="1"/>
  <c r="G8" i="8"/>
  <c r="F7" i="34" s="1"/>
  <c r="O27" i="8"/>
  <c r="H27" i="8"/>
  <c r="I27" i="8" s="1"/>
  <c r="K27" i="8" s="1"/>
  <c r="G26" i="34" s="1"/>
  <c r="L27" i="8"/>
  <c r="N27" i="8" s="1"/>
  <c r="I26" i="34" s="1"/>
  <c r="G27" i="8"/>
  <c r="F26" i="34" s="1"/>
  <c r="L23" i="8"/>
  <c r="N23" i="8" s="1"/>
  <c r="I22" i="34" s="1"/>
  <c r="O23" i="8"/>
  <c r="H23" i="8"/>
  <c r="I23" i="8" s="1"/>
  <c r="K23" i="8" s="1"/>
  <c r="G22" i="34" s="1"/>
  <c r="G23" i="8"/>
  <c r="F22" i="34" s="1"/>
  <c r="O122" i="8"/>
  <c r="L122" i="8"/>
  <c r="N122" i="8" s="1"/>
  <c r="I121" i="34" s="1"/>
  <c r="H122" i="8"/>
  <c r="I122" i="8" s="1"/>
  <c r="K122" i="8" s="1"/>
  <c r="G121" i="34" s="1"/>
  <c r="G122" i="8"/>
  <c r="F121" i="34" s="1"/>
  <c r="O118" i="8"/>
  <c r="L118" i="8"/>
  <c r="N118" i="8" s="1"/>
  <c r="I117" i="34" s="1"/>
  <c r="H118" i="8"/>
  <c r="I118" i="8" s="1"/>
  <c r="K118" i="8" s="1"/>
  <c r="G117" i="34" s="1"/>
  <c r="G118" i="8"/>
  <c r="F117" i="34" s="1"/>
  <c r="O114" i="8"/>
  <c r="L114" i="8"/>
  <c r="N114" i="8" s="1"/>
  <c r="I113" i="34" s="1"/>
  <c r="H114" i="8"/>
  <c r="I114" i="8" s="1"/>
  <c r="K114" i="8" s="1"/>
  <c r="G113" i="34" s="1"/>
  <c r="G114" i="8"/>
  <c r="F113" i="34" s="1"/>
  <c r="O110" i="8"/>
  <c r="L110" i="8"/>
  <c r="N110" i="8" s="1"/>
  <c r="I109" i="34" s="1"/>
  <c r="H110" i="8"/>
  <c r="I110" i="8" s="1"/>
  <c r="K110" i="8" s="1"/>
  <c r="G109" i="34" s="1"/>
  <c r="G110" i="8"/>
  <c r="F109" i="34" s="1"/>
  <c r="O106" i="8"/>
  <c r="L106" i="8"/>
  <c r="N106" i="8" s="1"/>
  <c r="I105" i="34" s="1"/>
  <c r="H106" i="8"/>
  <c r="I106" i="8" s="1"/>
  <c r="K106" i="8" s="1"/>
  <c r="G105" i="34" s="1"/>
  <c r="G106" i="8"/>
  <c r="F105" i="34" s="1"/>
  <c r="O102" i="8"/>
  <c r="L102" i="8"/>
  <c r="N102" i="8" s="1"/>
  <c r="I101" i="34" s="1"/>
  <c r="H102" i="8"/>
  <c r="I102" i="8" s="1"/>
  <c r="K102" i="8" s="1"/>
  <c r="G101" i="34" s="1"/>
  <c r="G102" i="8"/>
  <c r="F101" i="34" s="1"/>
  <c r="O98" i="8"/>
  <c r="L98" i="8"/>
  <c r="N98" i="8" s="1"/>
  <c r="I97" i="34" s="1"/>
  <c r="H98" i="8"/>
  <c r="I98" i="8" s="1"/>
  <c r="K98" i="8" s="1"/>
  <c r="G97" i="34" s="1"/>
  <c r="G98" i="8"/>
  <c r="F97" i="34" s="1"/>
  <c r="O94" i="8"/>
  <c r="L94" i="8"/>
  <c r="N94" i="8" s="1"/>
  <c r="I93" i="34" s="1"/>
  <c r="H94" i="8"/>
  <c r="I94" i="8" s="1"/>
  <c r="K94" i="8" s="1"/>
  <c r="G93" i="34" s="1"/>
  <c r="G94" i="8"/>
  <c r="F93" i="34" s="1"/>
  <c r="O90" i="8"/>
  <c r="L90" i="8"/>
  <c r="N90" i="8" s="1"/>
  <c r="I89" i="34" s="1"/>
  <c r="H90" i="8"/>
  <c r="I90" i="8" s="1"/>
  <c r="K90" i="8" s="1"/>
  <c r="G89" i="34" s="1"/>
  <c r="G90" i="8"/>
  <c r="F89" i="34" s="1"/>
  <c r="O86" i="8"/>
  <c r="L86" i="8"/>
  <c r="N86" i="8" s="1"/>
  <c r="I85" i="34" s="1"/>
  <c r="H86" i="8"/>
  <c r="I86" i="8" s="1"/>
  <c r="K86" i="8" s="1"/>
  <c r="G85" i="34" s="1"/>
  <c r="G86" i="8"/>
  <c r="F85" i="34" s="1"/>
  <c r="O82" i="8"/>
  <c r="L82" i="8"/>
  <c r="N82" i="8" s="1"/>
  <c r="I81" i="34" s="1"/>
  <c r="H82" i="8"/>
  <c r="I82" i="8" s="1"/>
  <c r="K82" i="8" s="1"/>
  <c r="G81" i="34" s="1"/>
  <c r="G82" i="8"/>
  <c r="F81" i="34" s="1"/>
  <c r="O78" i="8"/>
  <c r="L78" i="8"/>
  <c r="N78" i="8" s="1"/>
  <c r="I77" i="34" s="1"/>
  <c r="H78" i="8"/>
  <c r="I78" i="8" s="1"/>
  <c r="K78" i="8" s="1"/>
  <c r="G77" i="34" s="1"/>
  <c r="G78" i="8"/>
  <c r="F77" i="34" s="1"/>
  <c r="O74" i="8"/>
  <c r="L74" i="8"/>
  <c r="N74" i="8" s="1"/>
  <c r="I73" i="34" s="1"/>
  <c r="H74" i="8"/>
  <c r="I74" i="8" s="1"/>
  <c r="K74" i="8" s="1"/>
  <c r="G73" i="34" s="1"/>
  <c r="G74" i="8"/>
  <c r="F73" i="34" s="1"/>
  <c r="O70" i="8"/>
  <c r="L70" i="8"/>
  <c r="N70" i="8" s="1"/>
  <c r="I69" i="34" s="1"/>
  <c r="H70" i="8"/>
  <c r="I70" i="8" s="1"/>
  <c r="K70" i="8" s="1"/>
  <c r="G69" i="34" s="1"/>
  <c r="G70" i="8"/>
  <c r="F69" i="34" s="1"/>
  <c r="O66" i="8"/>
  <c r="L66" i="8"/>
  <c r="N66" i="8" s="1"/>
  <c r="I65" i="34" s="1"/>
  <c r="H66" i="8"/>
  <c r="I66" i="8" s="1"/>
  <c r="K66" i="8" s="1"/>
  <c r="G65" i="34" s="1"/>
  <c r="G66" i="8"/>
  <c r="F65" i="34" s="1"/>
  <c r="O62" i="8"/>
  <c r="L62" i="8"/>
  <c r="N62" i="8" s="1"/>
  <c r="I61" i="34" s="1"/>
  <c r="H62" i="8"/>
  <c r="I62" i="8" s="1"/>
  <c r="K62" i="8" s="1"/>
  <c r="G61" i="34" s="1"/>
  <c r="G62" i="8"/>
  <c r="F61" i="34" s="1"/>
  <c r="O58" i="8"/>
  <c r="L58" i="8"/>
  <c r="N58" i="8" s="1"/>
  <c r="I57" i="34" s="1"/>
  <c r="H58" i="8"/>
  <c r="I58" i="8" s="1"/>
  <c r="K58" i="8" s="1"/>
  <c r="G57" i="34" s="1"/>
  <c r="G58" i="8"/>
  <c r="F57" i="34" s="1"/>
  <c r="O54" i="8"/>
  <c r="L54" i="8"/>
  <c r="N54" i="8" s="1"/>
  <c r="I53" i="34" s="1"/>
  <c r="H54" i="8"/>
  <c r="I54" i="8" s="1"/>
  <c r="K54" i="8" s="1"/>
  <c r="G53" i="34" s="1"/>
  <c r="G54" i="8"/>
  <c r="F53" i="34" s="1"/>
  <c r="O50" i="8"/>
  <c r="L50" i="8"/>
  <c r="N50" i="8" s="1"/>
  <c r="I49" i="34" s="1"/>
  <c r="H50" i="8"/>
  <c r="I50" i="8" s="1"/>
  <c r="K50" i="8" s="1"/>
  <c r="G49" i="34" s="1"/>
  <c r="G50" i="8"/>
  <c r="F49" i="34" s="1"/>
  <c r="O46" i="8"/>
  <c r="L46" i="8"/>
  <c r="N46" i="8" s="1"/>
  <c r="I45" i="34" s="1"/>
  <c r="H46" i="8"/>
  <c r="I46" i="8" s="1"/>
  <c r="K46" i="8" s="1"/>
  <c r="G45" i="34" s="1"/>
  <c r="G46" i="8"/>
  <c r="F45" i="34" s="1"/>
  <c r="O42" i="8"/>
  <c r="L42" i="8"/>
  <c r="N42" i="8" s="1"/>
  <c r="I41" i="34" s="1"/>
  <c r="H42" i="8"/>
  <c r="I42" i="8" s="1"/>
  <c r="K42" i="8" s="1"/>
  <c r="G41" i="34" s="1"/>
  <c r="G42" i="8"/>
  <c r="F41" i="34" s="1"/>
  <c r="O38" i="8"/>
  <c r="L38" i="8"/>
  <c r="N38" i="8" s="1"/>
  <c r="I37" i="34" s="1"/>
  <c r="H38" i="8"/>
  <c r="I38" i="8" s="1"/>
  <c r="K38" i="8" s="1"/>
  <c r="G37" i="34" s="1"/>
  <c r="G38" i="8"/>
  <c r="F37" i="34" s="1"/>
  <c r="O34" i="8"/>
  <c r="L34" i="8"/>
  <c r="N34" i="8" s="1"/>
  <c r="I33" i="34" s="1"/>
  <c r="H34" i="8"/>
  <c r="I34" i="8" s="1"/>
  <c r="K34" i="8" s="1"/>
  <c r="G33" i="34" s="1"/>
  <c r="G34" i="8"/>
  <c r="F33" i="34" s="1"/>
  <c r="O30" i="8"/>
  <c r="L30" i="8"/>
  <c r="N30" i="8" s="1"/>
  <c r="I29" i="34" s="1"/>
  <c r="H30" i="8"/>
  <c r="I30" i="8" s="1"/>
  <c r="K30" i="8" s="1"/>
  <c r="G29" i="34" s="1"/>
  <c r="G30" i="8"/>
  <c r="F29" i="34" s="1"/>
  <c r="O21" i="8"/>
  <c r="L21" i="8"/>
  <c r="N21" i="8" s="1"/>
  <c r="I20" i="34" s="1"/>
  <c r="H21" i="8"/>
  <c r="I21" i="8" s="1"/>
  <c r="K21" i="8" s="1"/>
  <c r="G20" i="34" s="1"/>
  <c r="G21" i="8"/>
  <c r="F20" i="34" s="1"/>
  <c r="O17" i="8"/>
  <c r="L17" i="8"/>
  <c r="N17" i="8" s="1"/>
  <c r="I16" i="34" s="1"/>
  <c r="H17" i="8"/>
  <c r="I17" i="8" s="1"/>
  <c r="K17" i="8" s="1"/>
  <c r="G16" i="34" s="1"/>
  <c r="G17" i="8"/>
  <c r="F16" i="34" s="1"/>
  <c r="N13" i="8"/>
  <c r="I12" i="34" s="1"/>
  <c r="I13" i="8"/>
  <c r="K13" i="8" s="1"/>
  <c r="G12" i="34" s="1"/>
  <c r="G13" i="8"/>
  <c r="F12" i="34" s="1"/>
  <c r="N9" i="8"/>
  <c r="I8" i="34" s="1"/>
  <c r="I9" i="8"/>
  <c r="K9" i="8" s="1"/>
  <c r="G8" i="34" s="1"/>
  <c r="G9" i="8"/>
  <c r="F8" i="34" s="1"/>
  <c r="N5" i="8"/>
  <c r="I4" i="34" s="1"/>
  <c r="I5" i="8"/>
  <c r="K5" i="8" s="1"/>
  <c r="G4" i="34" s="1"/>
  <c r="G5" i="8"/>
  <c r="F4" i="34" s="1"/>
  <c r="O24" i="8"/>
  <c r="L24" i="8"/>
  <c r="N24" i="8" s="1"/>
  <c r="I23" i="34" s="1"/>
  <c r="H24" i="8"/>
  <c r="I24" i="8" s="1"/>
  <c r="K24" i="8" s="1"/>
  <c r="G23" i="34" s="1"/>
  <c r="G24" i="8"/>
  <c r="F23" i="34" s="1"/>
  <c r="D2" i="13"/>
  <c r="C3" i="13"/>
  <c r="C2"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2" i="13"/>
  <c r="A2" i="13"/>
  <c r="G115" i="15" l="1"/>
  <c r="G112" i="15"/>
  <c r="G120" i="15"/>
  <c r="G113" i="15"/>
  <c r="R97" i="6"/>
  <c r="H97" i="34" s="1"/>
  <c r="R99" i="6"/>
  <c r="H99" i="34" s="1"/>
  <c r="R101" i="6"/>
  <c r="H101" i="34" s="1"/>
  <c r="R103" i="6"/>
  <c r="H103" i="34" s="1"/>
  <c r="R105" i="6"/>
  <c r="H105" i="34" s="1"/>
  <c r="R107" i="6"/>
  <c r="H107" i="34" s="1"/>
  <c r="R109" i="6"/>
  <c r="H109" i="34" s="1"/>
  <c r="R111" i="6"/>
  <c r="H111" i="34" s="1"/>
  <c r="R113" i="6"/>
  <c r="H113" i="34" s="1"/>
  <c r="R115" i="6"/>
  <c r="H115" i="34" s="1"/>
  <c r="R117" i="6"/>
  <c r="H117" i="34" s="1"/>
  <c r="R119" i="6"/>
  <c r="H119" i="34" s="1"/>
  <c r="R121" i="6"/>
  <c r="H121" i="34" s="1"/>
  <c r="G111" i="15"/>
  <c r="G119" i="15"/>
  <c r="G116" i="15"/>
  <c r="R79" i="6"/>
  <c r="H79" i="34" s="1"/>
  <c r="R83" i="6"/>
  <c r="H83" i="34" s="1"/>
  <c r="R87" i="6"/>
  <c r="H87" i="34" s="1"/>
  <c r="R89" i="6"/>
  <c r="H89" i="34" s="1"/>
  <c r="R91" i="6"/>
  <c r="H91" i="34" s="1"/>
  <c r="R93" i="6"/>
  <c r="H93" i="34" s="1"/>
  <c r="R95" i="6"/>
  <c r="H95" i="34" s="1"/>
  <c r="G118" i="15"/>
  <c r="G117" i="15"/>
  <c r="G110" i="15"/>
  <c r="G109" i="15"/>
  <c r="G114" i="15"/>
  <c r="G121" i="15"/>
  <c r="R58" i="6"/>
  <c r="H58" i="34" s="1"/>
  <c r="R60" i="6"/>
  <c r="H60" i="34" s="1"/>
  <c r="R62" i="6"/>
  <c r="H62" i="34" s="1"/>
  <c r="R64" i="6"/>
  <c r="H64" i="34" s="1"/>
  <c r="R66" i="6"/>
  <c r="H66" i="34" s="1"/>
  <c r="R68" i="6"/>
  <c r="H68" i="34" s="1"/>
  <c r="R70" i="6"/>
  <c r="H70" i="34" s="1"/>
  <c r="R72" i="6"/>
  <c r="H72" i="34" s="1"/>
  <c r="R74" i="6"/>
  <c r="H74" i="34" s="1"/>
  <c r="R76" i="6"/>
  <c r="H76" i="34" s="1"/>
  <c r="R78" i="6"/>
  <c r="H78" i="34" s="1"/>
  <c r="R80" i="6"/>
  <c r="H80" i="34" s="1"/>
  <c r="R82" i="6"/>
  <c r="H82" i="34" s="1"/>
  <c r="R84" i="6"/>
  <c r="H84" i="34" s="1"/>
  <c r="R86" i="6"/>
  <c r="H86" i="34" s="1"/>
  <c r="R88" i="6"/>
  <c r="H88" i="34" s="1"/>
  <c r="R90" i="6"/>
  <c r="H90" i="34" s="1"/>
  <c r="R92" i="6"/>
  <c r="H92" i="34" s="1"/>
  <c r="R94" i="6"/>
  <c r="H94" i="34" s="1"/>
  <c r="R96" i="6"/>
  <c r="H96" i="34" s="1"/>
  <c r="R98" i="6"/>
  <c r="H98" i="34" s="1"/>
  <c r="R100" i="6"/>
  <c r="H100" i="34" s="1"/>
  <c r="R102" i="6"/>
  <c r="H102" i="34" s="1"/>
  <c r="R104" i="6"/>
  <c r="H104" i="34" s="1"/>
  <c r="R106" i="6"/>
  <c r="H106" i="34" s="1"/>
  <c r="R108" i="6"/>
  <c r="H108" i="34" s="1"/>
  <c r="R110" i="6"/>
  <c r="H110" i="34" s="1"/>
  <c r="R112" i="6"/>
  <c r="H112" i="34" s="1"/>
  <c r="R114" i="6"/>
  <c r="H114" i="34" s="1"/>
  <c r="R116" i="6"/>
  <c r="H116" i="34" s="1"/>
  <c r="R118" i="6"/>
  <c r="H118" i="34" s="1"/>
  <c r="R120" i="6"/>
  <c r="H120" i="34" s="1"/>
  <c r="R122" i="6"/>
  <c r="H122" i="34" s="1"/>
  <c r="R57" i="6"/>
  <c r="H57" i="34" s="1"/>
  <c r="R59" i="6"/>
  <c r="H59" i="34" s="1"/>
  <c r="R61" i="6"/>
  <c r="H61" i="34" s="1"/>
  <c r="R63" i="6"/>
  <c r="H63" i="34" s="1"/>
  <c r="R65" i="6"/>
  <c r="H65" i="34" s="1"/>
  <c r="R67" i="6"/>
  <c r="H67" i="34" s="1"/>
  <c r="R69" i="6"/>
  <c r="H69" i="34" s="1"/>
  <c r="R73" i="6"/>
  <c r="H73" i="34" s="1"/>
  <c r="R77" i="6"/>
  <c r="H77" i="34" s="1"/>
  <c r="R81" i="6"/>
  <c r="H81" i="34" s="1"/>
  <c r="R85" i="6"/>
  <c r="H85" i="34" s="1"/>
  <c r="R71" i="6"/>
  <c r="H71" i="34" s="1"/>
  <c r="R75" i="6"/>
  <c r="H75" i="34" s="1"/>
  <c r="P13" i="8"/>
  <c r="R13" i="8" s="1"/>
  <c r="J12" i="34" s="1"/>
  <c r="P21" i="8"/>
  <c r="R21" i="8" s="1"/>
  <c r="J20" i="34" s="1"/>
  <c r="P34" i="8"/>
  <c r="R34" i="8" s="1"/>
  <c r="J33" i="34" s="1"/>
  <c r="P42" i="8"/>
  <c r="R42" i="8" s="1"/>
  <c r="J41" i="34" s="1"/>
  <c r="P50" i="8"/>
  <c r="R50" i="8" s="1"/>
  <c r="J49" i="34" s="1"/>
  <c r="P58" i="8"/>
  <c r="R58" i="8" s="1"/>
  <c r="J57" i="34" s="1"/>
  <c r="P66" i="8"/>
  <c r="R66" i="8" s="1"/>
  <c r="J65" i="34" s="1"/>
  <c r="P74" i="8"/>
  <c r="R74" i="8" s="1"/>
  <c r="J73" i="34" s="1"/>
  <c r="P82" i="8"/>
  <c r="R82" i="8" s="1"/>
  <c r="J81" i="34" s="1"/>
  <c r="P90" i="8"/>
  <c r="R90" i="8" s="1"/>
  <c r="J89" i="34" s="1"/>
  <c r="P98" i="8"/>
  <c r="R98" i="8" s="1"/>
  <c r="J97" i="34" s="1"/>
  <c r="P106" i="8"/>
  <c r="R106" i="8" s="1"/>
  <c r="J105" i="34" s="1"/>
  <c r="P114" i="8"/>
  <c r="R114" i="8" s="1"/>
  <c r="J113" i="34" s="1"/>
  <c r="P122" i="8"/>
  <c r="R122" i="8" s="1"/>
  <c r="J121" i="34" s="1"/>
  <c r="P27" i="8"/>
  <c r="R27" i="8" s="1"/>
  <c r="J26" i="34" s="1"/>
  <c r="P12" i="8"/>
  <c r="R12" i="8" s="1"/>
  <c r="J11" i="34" s="1"/>
  <c r="P29" i="8"/>
  <c r="R29" i="8" s="1"/>
  <c r="J28" i="34" s="1"/>
  <c r="P37" i="8"/>
  <c r="R37" i="8" s="1"/>
  <c r="J36" i="34" s="1"/>
  <c r="P45" i="8"/>
  <c r="R45" i="8" s="1"/>
  <c r="J44" i="34" s="1"/>
  <c r="P57" i="8"/>
  <c r="R57" i="8" s="1"/>
  <c r="J56" i="34" s="1"/>
  <c r="P61" i="8"/>
  <c r="R61" i="8" s="1"/>
  <c r="J60" i="34" s="1"/>
  <c r="P73" i="8"/>
  <c r="R73" i="8" s="1"/>
  <c r="J72" i="34" s="1"/>
  <c r="P81" i="8"/>
  <c r="R81" i="8" s="1"/>
  <c r="J80" i="34" s="1"/>
  <c r="P93" i="8"/>
  <c r="R93" i="8" s="1"/>
  <c r="J92" i="34" s="1"/>
  <c r="P105" i="8"/>
  <c r="R105" i="8" s="1"/>
  <c r="J104" i="34" s="1"/>
  <c r="P109" i="8"/>
  <c r="R109" i="8" s="1"/>
  <c r="J108" i="34" s="1"/>
  <c r="P117" i="8"/>
  <c r="R117" i="8" s="1"/>
  <c r="J116" i="34" s="1"/>
  <c r="P121" i="8"/>
  <c r="R121" i="8" s="1"/>
  <c r="J120" i="34" s="1"/>
  <c r="P15" i="8"/>
  <c r="R15" i="8" s="1"/>
  <c r="J14" i="34" s="1"/>
  <c r="P28" i="8"/>
  <c r="R28" i="8" s="1"/>
  <c r="J27" i="34" s="1"/>
  <c r="P36" i="8"/>
  <c r="R36" i="8" s="1"/>
  <c r="J35" i="34" s="1"/>
  <c r="P44" i="8"/>
  <c r="R44" i="8" s="1"/>
  <c r="J43" i="34" s="1"/>
  <c r="P56" i="8"/>
  <c r="R56" i="8" s="1"/>
  <c r="J55" i="34" s="1"/>
  <c r="P64" i="8"/>
  <c r="R64" i="8" s="1"/>
  <c r="J63" i="34" s="1"/>
  <c r="P72" i="8"/>
  <c r="R72" i="8" s="1"/>
  <c r="J71" i="34" s="1"/>
  <c r="P80" i="8"/>
  <c r="R80" i="8" s="1"/>
  <c r="J79" i="34" s="1"/>
  <c r="P88" i="8"/>
  <c r="R88" i="8" s="1"/>
  <c r="J87" i="34" s="1"/>
  <c r="P96" i="8"/>
  <c r="R96" i="8" s="1"/>
  <c r="J95" i="34" s="1"/>
  <c r="P104" i="8"/>
  <c r="R104" i="8" s="1"/>
  <c r="J103" i="34" s="1"/>
  <c r="P112" i="8"/>
  <c r="R112" i="8" s="1"/>
  <c r="J111" i="34" s="1"/>
  <c r="P120" i="8"/>
  <c r="R120" i="8" s="1"/>
  <c r="J119" i="34" s="1"/>
  <c r="P4" i="8"/>
  <c r="R4" i="8" s="1"/>
  <c r="J3" i="34" s="1"/>
  <c r="P10" i="8"/>
  <c r="R10" i="8" s="1"/>
  <c r="J9" i="34" s="1"/>
  <c r="P18" i="8"/>
  <c r="R18" i="8" s="1"/>
  <c r="J17" i="34" s="1"/>
  <c r="P22" i="8"/>
  <c r="R22" i="8" s="1"/>
  <c r="J21" i="34" s="1"/>
  <c r="P97" i="8"/>
  <c r="R97" i="8" s="1"/>
  <c r="J96" i="34" s="1"/>
  <c r="P23" i="8"/>
  <c r="R23" i="8" s="1"/>
  <c r="J22" i="34" s="1"/>
  <c r="P11" i="8"/>
  <c r="R11" i="8" s="1"/>
  <c r="J10" i="34" s="1"/>
  <c r="P35" i="8"/>
  <c r="R35" i="8" s="1"/>
  <c r="J34" i="34" s="1"/>
  <c r="P43" i="8"/>
  <c r="R43" i="8" s="1"/>
  <c r="J42" i="34" s="1"/>
  <c r="P51" i="8"/>
  <c r="R51" i="8" s="1"/>
  <c r="J50" i="34" s="1"/>
  <c r="P59" i="8"/>
  <c r="R59" i="8" s="1"/>
  <c r="J58" i="34" s="1"/>
  <c r="P63" i="8"/>
  <c r="R63" i="8" s="1"/>
  <c r="J62" i="34" s="1"/>
  <c r="P91" i="8"/>
  <c r="R91" i="8" s="1"/>
  <c r="J90" i="34" s="1"/>
  <c r="P107" i="8"/>
  <c r="R107" i="8" s="1"/>
  <c r="J106" i="34" s="1"/>
  <c r="P123" i="8"/>
  <c r="R123" i="8" s="1"/>
  <c r="J122" i="34" s="1"/>
  <c r="P19" i="8"/>
  <c r="R19" i="8" s="1"/>
  <c r="J18" i="34" s="1"/>
  <c r="P55" i="8"/>
  <c r="R55" i="8" s="1"/>
  <c r="J54" i="34" s="1"/>
  <c r="P71" i="8"/>
  <c r="R71" i="8" s="1"/>
  <c r="J70" i="34" s="1"/>
  <c r="P75" i="8"/>
  <c r="R75" i="8" s="1"/>
  <c r="J74" i="34" s="1"/>
  <c r="P83" i="8"/>
  <c r="R83" i="8" s="1"/>
  <c r="J82" i="34" s="1"/>
  <c r="P87" i="8"/>
  <c r="R87" i="8" s="1"/>
  <c r="J86" i="34" s="1"/>
  <c r="P99" i="8"/>
  <c r="R99" i="8" s="1"/>
  <c r="J98" i="34" s="1"/>
  <c r="P103" i="8"/>
  <c r="R103" i="8" s="1"/>
  <c r="J102" i="34" s="1"/>
  <c r="P115" i="8"/>
  <c r="R115" i="8" s="1"/>
  <c r="J114" i="34" s="1"/>
  <c r="P119" i="8"/>
  <c r="R119" i="8" s="1"/>
  <c r="J118" i="34" s="1"/>
  <c r="P24" i="8"/>
  <c r="R24" i="8" s="1"/>
  <c r="J23" i="34" s="1"/>
  <c r="P5" i="8"/>
  <c r="R5" i="8" s="1"/>
  <c r="J4" i="34" s="1"/>
  <c r="P9" i="8"/>
  <c r="R9" i="8" s="1"/>
  <c r="J8" i="34" s="1"/>
  <c r="P17" i="8"/>
  <c r="R17" i="8" s="1"/>
  <c r="J16" i="34" s="1"/>
  <c r="P30" i="8"/>
  <c r="R30" i="8" s="1"/>
  <c r="J29" i="34" s="1"/>
  <c r="P38" i="8"/>
  <c r="R38" i="8" s="1"/>
  <c r="J37" i="34" s="1"/>
  <c r="P46" i="8"/>
  <c r="R46" i="8" s="1"/>
  <c r="J45" i="34" s="1"/>
  <c r="P54" i="8"/>
  <c r="R54" i="8" s="1"/>
  <c r="J53" i="34" s="1"/>
  <c r="P62" i="8"/>
  <c r="R62" i="8" s="1"/>
  <c r="J61" i="34" s="1"/>
  <c r="P70" i="8"/>
  <c r="R70" i="8" s="1"/>
  <c r="J69" i="34" s="1"/>
  <c r="P78" i="8"/>
  <c r="R78" i="8" s="1"/>
  <c r="J77" i="34" s="1"/>
  <c r="P86" i="8"/>
  <c r="R86" i="8" s="1"/>
  <c r="J85" i="34" s="1"/>
  <c r="P94" i="8"/>
  <c r="R94" i="8" s="1"/>
  <c r="J93" i="34" s="1"/>
  <c r="P102" i="8"/>
  <c r="R102" i="8" s="1"/>
  <c r="J101" i="34" s="1"/>
  <c r="P110" i="8"/>
  <c r="R110" i="8" s="1"/>
  <c r="J109" i="34" s="1"/>
  <c r="P118" i="8"/>
  <c r="R118" i="8" s="1"/>
  <c r="J117" i="34" s="1"/>
  <c r="P8" i="8"/>
  <c r="R8" i="8" s="1"/>
  <c r="J7" i="34" s="1"/>
  <c r="P16" i="8"/>
  <c r="R16" i="8" s="1"/>
  <c r="J15" i="34" s="1"/>
  <c r="P33" i="8"/>
  <c r="R33" i="8" s="1"/>
  <c r="J32" i="34" s="1"/>
  <c r="P41" i="8"/>
  <c r="R41" i="8" s="1"/>
  <c r="J40" i="34" s="1"/>
  <c r="P53" i="8"/>
  <c r="R53" i="8" s="1"/>
  <c r="J52" i="34" s="1"/>
  <c r="P65" i="8"/>
  <c r="R65" i="8" s="1"/>
  <c r="J64" i="34" s="1"/>
  <c r="P77" i="8"/>
  <c r="R77" i="8" s="1"/>
  <c r="J76" i="34" s="1"/>
  <c r="P89" i="8"/>
  <c r="R89" i="8" s="1"/>
  <c r="J88" i="34" s="1"/>
  <c r="P101" i="8"/>
  <c r="R101" i="8" s="1"/>
  <c r="J100" i="34" s="1"/>
  <c r="P26" i="8"/>
  <c r="R26" i="8" s="1"/>
  <c r="J25" i="34" s="1"/>
  <c r="P32" i="8"/>
  <c r="R32" i="8" s="1"/>
  <c r="J31" i="34" s="1"/>
  <c r="P40" i="8"/>
  <c r="R40" i="8" s="1"/>
  <c r="J39" i="34" s="1"/>
  <c r="P48" i="8"/>
  <c r="R48" i="8" s="1"/>
  <c r="J47" i="34" s="1"/>
  <c r="P52" i="8"/>
  <c r="R52" i="8" s="1"/>
  <c r="J51" i="34" s="1"/>
  <c r="P60" i="8"/>
  <c r="R60" i="8" s="1"/>
  <c r="J59" i="34" s="1"/>
  <c r="P68" i="8"/>
  <c r="R68" i="8" s="1"/>
  <c r="J67" i="34" s="1"/>
  <c r="P76" i="8"/>
  <c r="R76" i="8" s="1"/>
  <c r="J75" i="34" s="1"/>
  <c r="P84" i="8"/>
  <c r="R84" i="8" s="1"/>
  <c r="J83" i="34" s="1"/>
  <c r="P92" i="8"/>
  <c r="R92" i="8" s="1"/>
  <c r="J91" i="34" s="1"/>
  <c r="P100" i="8"/>
  <c r="R100" i="8" s="1"/>
  <c r="J99" i="34" s="1"/>
  <c r="P108" i="8"/>
  <c r="R108" i="8" s="1"/>
  <c r="J107" i="34" s="1"/>
  <c r="P106" i="13" s="1"/>
  <c r="P116" i="8"/>
  <c r="R116" i="8" s="1"/>
  <c r="J115" i="34" s="1"/>
  <c r="P25" i="8"/>
  <c r="R25" i="8" s="1"/>
  <c r="J24" i="34" s="1"/>
  <c r="P6" i="8"/>
  <c r="R6" i="8" s="1"/>
  <c r="J5" i="34" s="1"/>
  <c r="P14" i="8"/>
  <c r="R14" i="8" s="1"/>
  <c r="J13" i="34" s="1"/>
  <c r="P31" i="8"/>
  <c r="R31" i="8" s="1"/>
  <c r="J30" i="34" s="1"/>
  <c r="P20" i="8"/>
  <c r="R20" i="8" s="1"/>
  <c r="J19" i="34" s="1"/>
  <c r="P49" i="8"/>
  <c r="R49" i="8" s="1"/>
  <c r="J48" i="34" s="1"/>
  <c r="P69" i="8"/>
  <c r="R69" i="8" s="1"/>
  <c r="J68" i="34" s="1"/>
  <c r="P85" i="8"/>
  <c r="R85" i="8" s="1"/>
  <c r="J84" i="34" s="1"/>
  <c r="P113" i="8"/>
  <c r="R113" i="8" s="1"/>
  <c r="J112" i="34" s="1"/>
  <c r="P39" i="8"/>
  <c r="R39" i="8" s="1"/>
  <c r="J38" i="34" s="1"/>
  <c r="P47" i="8"/>
  <c r="R47" i="8" s="1"/>
  <c r="J46" i="34" s="1"/>
  <c r="P79" i="8"/>
  <c r="R79" i="8" s="1"/>
  <c r="J78" i="34" s="1"/>
  <c r="P95" i="8"/>
  <c r="R95" i="8" s="1"/>
  <c r="J94" i="34" s="1"/>
  <c r="P111" i="8"/>
  <c r="R111" i="8" s="1"/>
  <c r="J110" i="34" s="1"/>
  <c r="P7" i="8"/>
  <c r="R7" i="8" s="1"/>
  <c r="J6" i="34" s="1"/>
  <c r="P67" i="8"/>
  <c r="R67" i="8" s="1"/>
  <c r="J66" i="34" s="1"/>
  <c r="F3" i="22"/>
  <c r="F7" i="22"/>
  <c r="F11" i="22"/>
  <c r="E5" i="22"/>
  <c r="E9" i="22"/>
  <c r="F6" i="22"/>
  <c r="F10" i="22"/>
  <c r="E4" i="22"/>
  <c r="E8" i="22"/>
  <c r="E2" i="22"/>
  <c r="F5" i="22"/>
  <c r="F9" i="22"/>
  <c r="E3" i="22"/>
  <c r="E7" i="22"/>
  <c r="E11" i="22"/>
  <c r="F4" i="22"/>
  <c r="F8" i="22"/>
  <c r="F2" i="22"/>
  <c r="E6" i="22"/>
  <c r="E10" i="22"/>
  <c r="C6" i="22"/>
  <c r="C8" i="22"/>
  <c r="C5" i="22"/>
  <c r="C11" i="22"/>
  <c r="C4" i="22"/>
  <c r="C10" i="22"/>
  <c r="C3" i="22"/>
  <c r="C7" i="22"/>
  <c r="C9" i="22"/>
  <c r="C2" i="22"/>
  <c r="D6" i="22"/>
  <c r="D10" i="22"/>
  <c r="D7" i="22"/>
  <c r="D3" i="22"/>
  <c r="D2" i="22"/>
  <c r="D4" i="22"/>
  <c r="D9" i="22"/>
  <c r="D11" i="22"/>
  <c r="D5" i="22"/>
  <c r="D8" i="22"/>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2" i="15"/>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2" i="15"/>
  <c r="E2" i="15" s="1"/>
  <c r="B3" i="15"/>
  <c r="B4" i="15"/>
  <c r="B5" i="15"/>
  <c r="B6" i="15"/>
  <c r="B7" i="15"/>
  <c r="B8" i="15"/>
  <c r="B9" i="15"/>
  <c r="B10" i="15"/>
  <c r="B11"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2" i="15"/>
  <c r="A121"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2" i="15"/>
  <c r="P116" i="13" l="1"/>
  <c r="P94" i="13"/>
  <c r="E102" i="15"/>
  <c r="F102" i="15"/>
  <c r="F90" i="15"/>
  <c r="E90" i="15"/>
  <c r="F82" i="15"/>
  <c r="E82" i="15"/>
  <c r="E70" i="15"/>
  <c r="F70" i="15"/>
  <c r="E62" i="15"/>
  <c r="F62" i="15"/>
  <c r="F50" i="15"/>
  <c r="E50" i="15"/>
  <c r="E42" i="15"/>
  <c r="F42" i="15"/>
  <c r="E34" i="15"/>
  <c r="F34" i="15"/>
  <c r="E26" i="15"/>
  <c r="F26" i="15"/>
  <c r="E18" i="15"/>
  <c r="F18" i="15"/>
  <c r="F107" i="15"/>
  <c r="E107" i="15"/>
  <c r="F103" i="15"/>
  <c r="E103" i="15"/>
  <c r="F95" i="15"/>
  <c r="E95" i="15"/>
  <c r="F83" i="15"/>
  <c r="E83" i="15"/>
  <c r="F75" i="15"/>
  <c r="E75" i="15"/>
  <c r="F67" i="15"/>
  <c r="E67" i="15"/>
  <c r="F59" i="15"/>
  <c r="E59" i="15"/>
  <c r="F51" i="15"/>
  <c r="E51" i="15"/>
  <c r="F47" i="15"/>
  <c r="E47" i="15"/>
  <c r="F39" i="15"/>
  <c r="E39" i="15"/>
  <c r="F31" i="15"/>
  <c r="E31" i="15"/>
  <c r="F23" i="15"/>
  <c r="E23" i="15"/>
  <c r="E108" i="15"/>
  <c r="F108" i="15"/>
  <c r="F104" i="15"/>
  <c r="E104" i="15"/>
  <c r="E100" i="15"/>
  <c r="F100" i="15"/>
  <c r="F96" i="15"/>
  <c r="E96" i="15"/>
  <c r="E92" i="15"/>
  <c r="F92" i="15"/>
  <c r="F88" i="15"/>
  <c r="E88" i="15"/>
  <c r="F84" i="15"/>
  <c r="E84" i="15"/>
  <c r="E80" i="15"/>
  <c r="F80" i="15"/>
  <c r="F76" i="15"/>
  <c r="E76" i="15"/>
  <c r="E72" i="15"/>
  <c r="F72" i="15"/>
  <c r="F68" i="15"/>
  <c r="E68" i="15"/>
  <c r="E64" i="15"/>
  <c r="F64" i="15"/>
  <c r="F60" i="15"/>
  <c r="E60" i="15"/>
  <c r="E56" i="15"/>
  <c r="F56" i="15"/>
  <c r="F52" i="15"/>
  <c r="E52" i="15"/>
  <c r="E48" i="15"/>
  <c r="F48" i="15"/>
  <c r="F44" i="15"/>
  <c r="E44" i="15"/>
  <c r="E40" i="15"/>
  <c r="F40" i="15"/>
  <c r="F36" i="15"/>
  <c r="E36" i="15"/>
  <c r="E32" i="15"/>
  <c r="F32" i="15"/>
  <c r="F28" i="15"/>
  <c r="E28" i="15"/>
  <c r="E24" i="15"/>
  <c r="F24" i="15"/>
  <c r="F20" i="15"/>
  <c r="E20" i="15"/>
  <c r="E16" i="15"/>
  <c r="F16" i="15"/>
  <c r="F106" i="15"/>
  <c r="E106" i="15"/>
  <c r="F98" i="15"/>
  <c r="E98" i="15"/>
  <c r="E94" i="15"/>
  <c r="F94" i="15"/>
  <c r="E86" i="15"/>
  <c r="F86" i="15"/>
  <c r="E78" i="15"/>
  <c r="F78" i="15"/>
  <c r="F74" i="15"/>
  <c r="E74" i="15"/>
  <c r="F66" i="15"/>
  <c r="E66" i="15"/>
  <c r="F58" i="15"/>
  <c r="E58" i="15"/>
  <c r="E54" i="15"/>
  <c r="F54" i="15"/>
  <c r="E46" i="15"/>
  <c r="F46" i="15"/>
  <c r="F38" i="15"/>
  <c r="E38" i="15"/>
  <c r="F30" i="15"/>
  <c r="E30" i="15"/>
  <c r="F22" i="15"/>
  <c r="E22" i="15"/>
  <c r="F99" i="15"/>
  <c r="E99" i="15"/>
  <c r="F91" i="15"/>
  <c r="E91" i="15"/>
  <c r="F87" i="15"/>
  <c r="E87" i="15"/>
  <c r="F79" i="15"/>
  <c r="E79" i="15"/>
  <c r="F71" i="15"/>
  <c r="E71" i="15"/>
  <c r="F63" i="15"/>
  <c r="E63" i="15"/>
  <c r="F55" i="15"/>
  <c r="E55" i="15"/>
  <c r="F43" i="15"/>
  <c r="E43" i="15"/>
  <c r="F35" i="15"/>
  <c r="E35" i="15"/>
  <c r="F27" i="15"/>
  <c r="E27" i="15"/>
  <c r="F19" i="15"/>
  <c r="E19" i="15"/>
  <c r="E105" i="15"/>
  <c r="F105" i="15"/>
  <c r="E101" i="15"/>
  <c r="F101" i="15"/>
  <c r="E97" i="15"/>
  <c r="F97" i="15"/>
  <c r="E93" i="15"/>
  <c r="F93" i="15"/>
  <c r="E89" i="15"/>
  <c r="F89" i="15"/>
  <c r="E85" i="15"/>
  <c r="F85" i="15"/>
  <c r="E81" i="15"/>
  <c r="F81" i="15"/>
  <c r="E77" i="15"/>
  <c r="F77" i="15"/>
  <c r="E73" i="15"/>
  <c r="F73" i="15"/>
  <c r="E69" i="15"/>
  <c r="F69" i="15"/>
  <c r="E65" i="15"/>
  <c r="F65" i="15"/>
  <c r="E61" i="15"/>
  <c r="F61" i="15"/>
  <c r="E57" i="15"/>
  <c r="F57" i="15"/>
  <c r="E53" i="15"/>
  <c r="F53" i="15"/>
  <c r="E49" i="15"/>
  <c r="F49" i="15"/>
  <c r="E45" i="15"/>
  <c r="F45" i="15"/>
  <c r="E41" i="15"/>
  <c r="F41" i="15"/>
  <c r="E37" i="15"/>
  <c r="F37" i="15"/>
  <c r="E33" i="15"/>
  <c r="F33" i="15"/>
  <c r="E29" i="15"/>
  <c r="F29" i="15"/>
  <c r="E25" i="15"/>
  <c r="F25" i="15"/>
  <c r="E21" i="15"/>
  <c r="F21" i="15"/>
  <c r="E17" i="15"/>
  <c r="F17" i="15"/>
  <c r="E14" i="15"/>
  <c r="F14" i="15"/>
  <c r="F10" i="15"/>
  <c r="E10" i="15"/>
  <c r="F11" i="15"/>
  <c r="E11" i="15"/>
  <c r="F12" i="15"/>
  <c r="E12" i="15"/>
  <c r="F8" i="15"/>
  <c r="E8" i="15"/>
  <c r="F4" i="15"/>
  <c r="E4" i="15"/>
  <c r="E6" i="15"/>
  <c r="F6" i="15"/>
  <c r="F15" i="15"/>
  <c r="E15" i="15"/>
  <c r="F7" i="15"/>
  <c r="E7" i="15"/>
  <c r="E13" i="15"/>
  <c r="F13" i="15"/>
  <c r="E9" i="15"/>
  <c r="F9" i="15"/>
  <c r="E5" i="15"/>
  <c r="F5" i="15"/>
  <c r="E3" i="15"/>
  <c r="F3" i="15"/>
  <c r="P90" i="13"/>
  <c r="P108" i="13"/>
  <c r="P86" i="13"/>
  <c r="P100" i="13"/>
  <c r="P102" i="13"/>
  <c r="P114" i="13"/>
  <c r="P82" i="13"/>
  <c r="P92" i="13"/>
  <c r="P104" i="13"/>
  <c r="P112" i="13"/>
  <c r="P110" i="13"/>
  <c r="P118" i="13"/>
  <c r="P120" i="13"/>
  <c r="P88" i="13"/>
  <c r="P98" i="13"/>
  <c r="P96" i="13"/>
  <c r="P78" i="13"/>
  <c r="P70" i="13"/>
  <c r="P72" i="13"/>
  <c r="P81" i="13"/>
  <c r="P57" i="13"/>
  <c r="P74" i="13"/>
  <c r="P83" i="13"/>
  <c r="P75" i="13"/>
  <c r="P59" i="13"/>
  <c r="P62" i="13"/>
  <c r="P113" i="13"/>
  <c r="P105" i="13"/>
  <c r="P89" i="13"/>
  <c r="P97" i="13"/>
  <c r="P73" i="13"/>
  <c r="P76" i="13"/>
  <c r="P56" i="13"/>
  <c r="P107" i="13"/>
  <c r="P91" i="13"/>
  <c r="P80" i="13"/>
  <c r="P66" i="13"/>
  <c r="P58" i="13"/>
  <c r="P117" i="13"/>
  <c r="P109" i="13"/>
  <c r="P101" i="13"/>
  <c r="P93" i="13"/>
  <c r="P85" i="13"/>
  <c r="P77" i="13"/>
  <c r="P69" i="13"/>
  <c r="P61" i="13"/>
  <c r="F2" i="15"/>
  <c r="P121" i="13"/>
  <c r="P65" i="13"/>
  <c r="P64" i="13"/>
  <c r="P115" i="13"/>
  <c r="P99" i="13"/>
  <c r="P67" i="13"/>
  <c r="P84" i="13"/>
  <c r="P68" i="13"/>
  <c r="P60" i="13"/>
  <c r="P119" i="13"/>
  <c r="P111" i="13"/>
  <c r="P103" i="13"/>
  <c r="P95" i="13"/>
  <c r="P87" i="13"/>
  <c r="P79" i="13"/>
  <c r="P71" i="13"/>
  <c r="P63" i="13"/>
  <c r="I4" i="22"/>
  <c r="H9" i="22"/>
  <c r="H4" i="22"/>
  <c r="I11" i="22"/>
  <c r="G11" i="22"/>
  <c r="I7" i="22"/>
  <c r="G7" i="22"/>
  <c r="G5" i="22"/>
  <c r="H8" i="22"/>
  <c r="I5" i="22"/>
  <c r="I2" i="22"/>
  <c r="I8" i="22"/>
  <c r="I10" i="22"/>
  <c r="H7" i="22"/>
  <c r="H11" i="22"/>
  <c r="G10" i="22"/>
  <c r="G3" i="22"/>
  <c r="I3" i="22"/>
  <c r="H2" i="22"/>
  <c r="H10" i="22"/>
  <c r="H3" i="22"/>
  <c r="I6" i="22"/>
  <c r="H5" i="22"/>
  <c r="G6" i="22"/>
  <c r="G9" i="22"/>
  <c r="G2" i="22"/>
  <c r="G4" i="22"/>
  <c r="I9" i="22"/>
  <c r="H6" i="22"/>
  <c r="G8" i="22"/>
  <c r="G83" i="15" l="1"/>
  <c r="G99" i="15"/>
  <c r="G19" i="15"/>
  <c r="G35" i="15"/>
  <c r="G36" i="15"/>
  <c r="G16" i="15"/>
  <c r="G59" i="15"/>
  <c r="G48" i="15"/>
  <c r="G64" i="15"/>
  <c r="G51" i="15"/>
  <c r="G67" i="15"/>
  <c r="G27" i="15"/>
  <c r="G91" i="15"/>
  <c r="G43" i="15"/>
  <c r="G28" i="15"/>
  <c r="G84" i="15"/>
  <c r="G75" i="15"/>
  <c r="G107" i="15"/>
  <c r="G3" i="15"/>
  <c r="G8" i="15"/>
  <c r="G11" i="15"/>
  <c r="G18" i="15"/>
  <c r="G34" i="15"/>
  <c r="G50" i="15"/>
  <c r="G66" i="15"/>
  <c r="G82" i="15"/>
  <c r="G98" i="15"/>
  <c r="G13" i="15"/>
  <c r="G49" i="15"/>
  <c r="G77" i="15"/>
  <c r="G105" i="15"/>
  <c r="G10" i="15"/>
  <c r="G26" i="15"/>
  <c r="G42" i="15"/>
  <c r="G58" i="15"/>
  <c r="G74" i="15"/>
  <c r="G90" i="15"/>
  <c r="G106" i="15"/>
  <c r="G29" i="15"/>
  <c r="G65" i="15"/>
  <c r="G89" i="15"/>
  <c r="G4" i="15"/>
  <c r="G12" i="15"/>
  <c r="G20" i="15"/>
  <c r="G32" i="15"/>
  <c r="G44" i="15"/>
  <c r="G56" i="15"/>
  <c r="G72" i="15"/>
  <c r="G100" i="15"/>
  <c r="G7" i="15"/>
  <c r="G15" i="15"/>
  <c r="G23" i="15"/>
  <c r="G2" i="15"/>
  <c r="M9" i="22"/>
  <c r="O9" i="22" s="1"/>
  <c r="G40" i="15"/>
  <c r="G60" i="15"/>
  <c r="G76" i="15"/>
  <c r="G88" i="15"/>
  <c r="G96" i="15"/>
  <c r="G108" i="15"/>
  <c r="G33" i="15"/>
  <c r="G61" i="15"/>
  <c r="G101" i="15"/>
  <c r="G6" i="15"/>
  <c r="G14" i="15"/>
  <c r="G22" i="15"/>
  <c r="G30" i="15"/>
  <c r="G38" i="15"/>
  <c r="G46" i="15"/>
  <c r="G54" i="15"/>
  <c r="G62" i="15"/>
  <c r="G70" i="15"/>
  <c r="G78" i="15"/>
  <c r="G86" i="15"/>
  <c r="G94" i="15"/>
  <c r="G102" i="15"/>
  <c r="G9" i="15"/>
  <c r="G21" i="15"/>
  <c r="G41" i="15"/>
  <c r="G57" i="15"/>
  <c r="G73" i="15"/>
  <c r="G85" i="15"/>
  <c r="G97" i="15"/>
  <c r="G31" i="15"/>
  <c r="G39" i="15"/>
  <c r="G47" i="15"/>
  <c r="G55" i="15"/>
  <c r="G63" i="15"/>
  <c r="G71" i="15"/>
  <c r="G79" i="15"/>
  <c r="G87" i="15"/>
  <c r="G95" i="15"/>
  <c r="G103" i="15"/>
  <c r="G17" i="15"/>
  <c r="G45" i="15"/>
  <c r="G81" i="15"/>
  <c r="G24" i="15"/>
  <c r="G52" i="15"/>
  <c r="G68" i="15"/>
  <c r="G80" i="15"/>
  <c r="G92" i="15"/>
  <c r="G104" i="15"/>
  <c r="G5" i="15"/>
  <c r="G25" i="15"/>
  <c r="G37" i="15"/>
  <c r="G53" i="15"/>
  <c r="G69" i="15"/>
  <c r="G93" i="15"/>
  <c r="M11" i="22"/>
  <c r="O11" i="22" s="1"/>
  <c r="M7" i="22"/>
  <c r="O7" i="22" s="1"/>
  <c r="M10" i="22"/>
  <c r="O10" i="22" s="1"/>
  <c r="M8" i="22"/>
  <c r="O8" i="22" s="1"/>
  <c r="J4" i="22"/>
  <c r="J11" i="22"/>
  <c r="J10" i="22"/>
  <c r="J7" i="22"/>
  <c r="J2" i="22"/>
  <c r="J8" i="22"/>
  <c r="J5" i="22"/>
  <c r="J9" i="22"/>
  <c r="J3" i="22"/>
  <c r="J6" i="22"/>
  <c r="C29" i="8"/>
  <c r="C30" i="8"/>
  <c r="C31" i="8"/>
  <c r="C32" i="8"/>
  <c r="C33" i="8"/>
  <c r="C34" i="8"/>
  <c r="C35" i="8"/>
  <c r="C36" i="8"/>
  <c r="C37" i="8"/>
  <c r="C38" i="8"/>
  <c r="C39" i="8"/>
  <c r="D4" i="6"/>
  <c r="M4" i="6" s="1"/>
  <c r="D5" i="6"/>
  <c r="M5" i="6" s="1"/>
  <c r="D6" i="6"/>
  <c r="M6" i="6" s="1"/>
  <c r="D7" i="6"/>
  <c r="M7" i="6" s="1"/>
  <c r="D8" i="6"/>
  <c r="M8" i="6" s="1"/>
  <c r="D9" i="6"/>
  <c r="M9" i="6" s="1"/>
  <c r="D10" i="6"/>
  <c r="M10" i="6" s="1"/>
  <c r="D11" i="6"/>
  <c r="M11" i="6" s="1"/>
  <c r="D12" i="6"/>
  <c r="M12" i="6" s="1"/>
  <c r="D13" i="6"/>
  <c r="M13" i="6" s="1"/>
  <c r="D14" i="6"/>
  <c r="M14" i="6" s="1"/>
  <c r="D15" i="6"/>
  <c r="M15" i="6" s="1"/>
  <c r="D16" i="6"/>
  <c r="M16" i="6" s="1"/>
  <c r="D17" i="6"/>
  <c r="M17" i="6" s="1"/>
  <c r="D18" i="6"/>
  <c r="M18" i="6" s="1"/>
  <c r="D19" i="6"/>
  <c r="M19" i="6" s="1"/>
  <c r="D20" i="6"/>
  <c r="M20" i="6" s="1"/>
  <c r="D21" i="6"/>
  <c r="M21" i="6" s="1"/>
  <c r="D22" i="6"/>
  <c r="M22" i="6" s="1"/>
  <c r="D23" i="6"/>
  <c r="M23" i="6" s="1"/>
  <c r="D24" i="6"/>
  <c r="M24" i="6" s="1"/>
  <c r="D25" i="6"/>
  <c r="M25" i="6" s="1"/>
  <c r="D26" i="6"/>
  <c r="M26" i="6" s="1"/>
  <c r="D27" i="6"/>
  <c r="M27" i="6" s="1"/>
  <c r="D28" i="6"/>
  <c r="M28" i="6" s="1"/>
  <c r="D29" i="6"/>
  <c r="M29" i="6" s="1"/>
  <c r="D30" i="6"/>
  <c r="M30" i="6" s="1"/>
  <c r="D31" i="6"/>
  <c r="M31" i="6" s="1"/>
  <c r="D32" i="6"/>
  <c r="M32" i="6" s="1"/>
  <c r="D33" i="6"/>
  <c r="M33" i="6" s="1"/>
  <c r="D34" i="6"/>
  <c r="M34" i="6" s="1"/>
  <c r="D35" i="6"/>
  <c r="M35" i="6" s="1"/>
  <c r="D36" i="6"/>
  <c r="M36" i="6" s="1"/>
  <c r="D37" i="6"/>
  <c r="M37" i="6" s="1"/>
  <c r="D38" i="6"/>
  <c r="M38" i="6" s="1"/>
  <c r="D39" i="6"/>
  <c r="M39" i="6" s="1"/>
  <c r="D40" i="6"/>
  <c r="M40" i="6" s="1"/>
  <c r="D41" i="6"/>
  <c r="M41" i="6" s="1"/>
  <c r="D42" i="6"/>
  <c r="M42" i="6" s="1"/>
  <c r="D43" i="6"/>
  <c r="M43" i="6" s="1"/>
  <c r="D44" i="6"/>
  <c r="M44" i="6" s="1"/>
  <c r="D45" i="6"/>
  <c r="M45" i="6" s="1"/>
  <c r="D46" i="6"/>
  <c r="M46" i="6" s="1"/>
  <c r="D47" i="6"/>
  <c r="M47" i="6" s="1"/>
  <c r="D48" i="6"/>
  <c r="M48" i="6" s="1"/>
  <c r="D49" i="6"/>
  <c r="M49" i="6" s="1"/>
  <c r="D50" i="6"/>
  <c r="M50" i="6" s="1"/>
  <c r="D51" i="6"/>
  <c r="M51" i="6" s="1"/>
  <c r="D52" i="6"/>
  <c r="M52" i="6" s="1"/>
  <c r="D53" i="6"/>
  <c r="M53" i="6" s="1"/>
  <c r="D54" i="6"/>
  <c r="M54" i="6" s="1"/>
  <c r="D55" i="6"/>
  <c r="M55" i="6" s="1"/>
  <c r="D56" i="6"/>
  <c r="M56" i="6" s="1"/>
  <c r="D3" i="6"/>
  <c r="M3" i="6" s="1"/>
  <c r="C54" i="1"/>
  <c r="C55" i="1"/>
  <c r="C56" i="1"/>
  <c r="C57" i="1"/>
  <c r="C58" i="1"/>
  <c r="C59" i="1"/>
  <c r="C60" i="1"/>
  <c r="D37" i="1"/>
  <c r="D38" i="1"/>
  <c r="D39" i="1"/>
  <c r="D40" i="1"/>
  <c r="D41" i="1"/>
  <c r="D42" i="1"/>
  <c r="D43" i="1"/>
  <c r="D44" i="1"/>
  <c r="D45" i="1"/>
  <c r="D46" i="1"/>
  <c r="D47" i="1"/>
  <c r="D48" i="1"/>
  <c r="D49" i="1"/>
  <c r="D50" i="1"/>
  <c r="D51" i="1"/>
  <c r="D52" i="1"/>
  <c r="D5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 i="1"/>
  <c r="C22" i="8"/>
  <c r="C23" i="8"/>
  <c r="C24" i="8"/>
  <c r="C25" i="8"/>
  <c r="C26" i="8"/>
  <c r="C27" i="8"/>
  <c r="C28" i="8"/>
  <c r="Q56" i="6" l="1"/>
  <c r="L56" i="6"/>
  <c r="P56" i="6" s="1"/>
  <c r="F56" i="6"/>
  <c r="E56" i="6"/>
  <c r="Q54" i="6"/>
  <c r="L54" i="6"/>
  <c r="P54" i="6" s="1"/>
  <c r="F54" i="6"/>
  <c r="E54" i="6"/>
  <c r="Q52" i="6"/>
  <c r="L52" i="6"/>
  <c r="P52" i="6" s="1"/>
  <c r="F52" i="6"/>
  <c r="E52" i="6"/>
  <c r="Q50" i="6"/>
  <c r="L50" i="6"/>
  <c r="P50" i="6" s="1"/>
  <c r="F50" i="6"/>
  <c r="E50" i="6"/>
  <c r="Q48" i="6"/>
  <c r="L48" i="6"/>
  <c r="P48" i="6" s="1"/>
  <c r="F48" i="6"/>
  <c r="E48" i="6"/>
  <c r="Q46" i="6"/>
  <c r="L46" i="6"/>
  <c r="P46" i="6" s="1"/>
  <c r="F46" i="6"/>
  <c r="E46" i="6"/>
  <c r="Q44" i="6"/>
  <c r="L44" i="6"/>
  <c r="P44" i="6" s="1"/>
  <c r="F44" i="6"/>
  <c r="E44" i="6"/>
  <c r="Q42" i="6"/>
  <c r="L42" i="6"/>
  <c r="P42" i="6" s="1"/>
  <c r="F42" i="6"/>
  <c r="E42" i="6"/>
  <c r="E40" i="6"/>
  <c r="L40" i="6"/>
  <c r="P40" i="6" s="1"/>
  <c r="F40" i="6"/>
  <c r="Q40" i="6"/>
  <c r="E38" i="6"/>
  <c r="L38" i="6"/>
  <c r="P38" i="6" s="1"/>
  <c r="Q38" i="6"/>
  <c r="F38" i="6"/>
  <c r="L36" i="6"/>
  <c r="P36" i="6" s="1"/>
  <c r="E36" i="6"/>
  <c r="F36" i="6"/>
  <c r="Q36" i="6"/>
  <c r="L34" i="6"/>
  <c r="P34" i="6" s="1"/>
  <c r="E34" i="6"/>
  <c r="Q34" i="6"/>
  <c r="F34" i="6"/>
  <c r="E32" i="6"/>
  <c r="L32" i="6"/>
  <c r="P32" i="6" s="1"/>
  <c r="Q32" i="6"/>
  <c r="F32" i="6"/>
  <c r="E30" i="6"/>
  <c r="L30" i="6"/>
  <c r="P30" i="6" s="1"/>
  <c r="Q30" i="6"/>
  <c r="F30" i="6"/>
  <c r="E28" i="6"/>
  <c r="L28" i="6"/>
  <c r="P28" i="6" s="1"/>
  <c r="Q28" i="6"/>
  <c r="F28" i="6"/>
  <c r="E26" i="6"/>
  <c r="L26" i="6"/>
  <c r="P26" i="6" s="1"/>
  <c r="Q26" i="6"/>
  <c r="F26" i="6"/>
  <c r="L24" i="6"/>
  <c r="P24" i="6" s="1"/>
  <c r="E24" i="6"/>
  <c r="F24" i="6"/>
  <c r="Q24" i="6"/>
  <c r="E22" i="6"/>
  <c r="L22" i="6"/>
  <c r="P22" i="6" s="1"/>
  <c r="Q22" i="6"/>
  <c r="F22" i="6"/>
  <c r="L20" i="6"/>
  <c r="P20" i="6" s="1"/>
  <c r="E20" i="6"/>
  <c r="Q20" i="6"/>
  <c r="F20" i="6"/>
  <c r="L18" i="6"/>
  <c r="P18" i="6" s="1"/>
  <c r="E18" i="6"/>
  <c r="Q18" i="6"/>
  <c r="F18" i="6"/>
  <c r="L16" i="6"/>
  <c r="P16" i="6" s="1"/>
  <c r="E16" i="6"/>
  <c r="F16" i="6"/>
  <c r="Q16" i="6"/>
  <c r="L14" i="6"/>
  <c r="P14" i="6" s="1"/>
  <c r="Q14" i="6"/>
  <c r="F14" i="6"/>
  <c r="L12" i="6"/>
  <c r="P12" i="6" s="1"/>
  <c r="Q12" i="6"/>
  <c r="F12" i="6"/>
  <c r="L10" i="6"/>
  <c r="P10" i="6" s="1"/>
  <c r="Q10" i="6"/>
  <c r="F10" i="6"/>
  <c r="Q8" i="6"/>
  <c r="L8" i="6"/>
  <c r="P8" i="6" s="1"/>
  <c r="F8" i="6"/>
  <c r="Q6" i="6"/>
  <c r="L6" i="6"/>
  <c r="P6" i="6" s="1"/>
  <c r="F6" i="6"/>
  <c r="Q4" i="6"/>
  <c r="L4" i="6"/>
  <c r="P4" i="6" s="1"/>
  <c r="F4" i="6"/>
  <c r="L3" i="6"/>
  <c r="P3" i="6" s="1"/>
  <c r="Q3" i="6"/>
  <c r="F3" i="6"/>
  <c r="Q55" i="6"/>
  <c r="L55" i="6"/>
  <c r="P55" i="6" s="1"/>
  <c r="F55" i="6"/>
  <c r="E55" i="6"/>
  <c r="Q53" i="6"/>
  <c r="L53" i="6"/>
  <c r="P53" i="6" s="1"/>
  <c r="F53" i="6"/>
  <c r="E53" i="6"/>
  <c r="Q51" i="6"/>
  <c r="L51" i="6"/>
  <c r="P51" i="6" s="1"/>
  <c r="F51" i="6"/>
  <c r="E51" i="6"/>
  <c r="Q49" i="6"/>
  <c r="L49" i="6"/>
  <c r="P49" i="6" s="1"/>
  <c r="F49" i="6"/>
  <c r="E49" i="6"/>
  <c r="Q47" i="6"/>
  <c r="L47" i="6"/>
  <c r="P47" i="6" s="1"/>
  <c r="F47" i="6"/>
  <c r="E47" i="6"/>
  <c r="Q45" i="6"/>
  <c r="L45" i="6"/>
  <c r="P45" i="6" s="1"/>
  <c r="F45" i="6"/>
  <c r="E45" i="6"/>
  <c r="Q43" i="6"/>
  <c r="L43" i="6"/>
  <c r="P43" i="6" s="1"/>
  <c r="F43" i="6"/>
  <c r="E43" i="6"/>
  <c r="E41" i="6"/>
  <c r="L41" i="6"/>
  <c r="P41" i="6" s="1"/>
  <c r="F41" i="6"/>
  <c r="Q41" i="6"/>
  <c r="E39" i="6"/>
  <c r="L39" i="6"/>
  <c r="P39" i="6" s="1"/>
  <c r="F39" i="6"/>
  <c r="Q39" i="6"/>
  <c r="E37" i="6"/>
  <c r="L37" i="6"/>
  <c r="P37" i="6" s="1"/>
  <c r="F37" i="6"/>
  <c r="Q37" i="6"/>
  <c r="L35" i="6"/>
  <c r="P35" i="6" s="1"/>
  <c r="E35" i="6"/>
  <c r="F35" i="6"/>
  <c r="Q35" i="6"/>
  <c r="E33" i="6"/>
  <c r="L33" i="6"/>
  <c r="P33" i="6" s="1"/>
  <c r="F33" i="6"/>
  <c r="Q33" i="6"/>
  <c r="E31" i="6"/>
  <c r="L31" i="6"/>
  <c r="P31" i="6" s="1"/>
  <c r="Q31" i="6"/>
  <c r="F31" i="6"/>
  <c r="E29" i="6"/>
  <c r="L29" i="6"/>
  <c r="P29" i="6" s="1"/>
  <c r="Q29" i="6"/>
  <c r="F29" i="6"/>
  <c r="E27" i="6"/>
  <c r="L27" i="6"/>
  <c r="P27" i="6" s="1"/>
  <c r="F27" i="6"/>
  <c r="Q27" i="6"/>
  <c r="E25" i="6"/>
  <c r="L25" i="6"/>
  <c r="P25" i="6" s="1"/>
  <c r="Q25" i="6"/>
  <c r="F25" i="6"/>
  <c r="E23" i="6"/>
  <c r="L23" i="6"/>
  <c r="P23" i="6" s="1"/>
  <c r="Q23" i="6"/>
  <c r="F23" i="6"/>
  <c r="L21" i="6"/>
  <c r="P21" i="6" s="1"/>
  <c r="E21" i="6"/>
  <c r="Q21" i="6"/>
  <c r="F21" i="6"/>
  <c r="L19" i="6"/>
  <c r="P19" i="6" s="1"/>
  <c r="E19" i="6"/>
  <c r="Q19" i="6"/>
  <c r="F19" i="6"/>
  <c r="L17" i="6"/>
  <c r="P17" i="6" s="1"/>
  <c r="E17" i="6"/>
  <c r="Q17" i="6"/>
  <c r="F17" i="6"/>
  <c r="L15" i="6"/>
  <c r="P15" i="6" s="1"/>
  <c r="E15" i="6"/>
  <c r="F15" i="6"/>
  <c r="Q15" i="6"/>
  <c r="L13" i="6"/>
  <c r="P13" i="6" s="1"/>
  <c r="Q13" i="6"/>
  <c r="F13" i="6"/>
  <c r="L11" i="6"/>
  <c r="P11" i="6" s="1"/>
  <c r="Q11" i="6"/>
  <c r="F11" i="6"/>
  <c r="L9" i="6"/>
  <c r="P9" i="6" s="1"/>
  <c r="Q9" i="6"/>
  <c r="F9" i="6"/>
  <c r="Q7" i="6"/>
  <c r="L7" i="6"/>
  <c r="P7" i="6" s="1"/>
  <c r="F7" i="6"/>
  <c r="Q5" i="6"/>
  <c r="L5" i="6"/>
  <c r="P5" i="6" s="1"/>
  <c r="F5" i="6"/>
  <c r="C5" i="8"/>
  <c r="C6" i="8"/>
  <c r="C7" i="8"/>
  <c r="C8" i="8"/>
  <c r="C9" i="8"/>
  <c r="C10" i="8"/>
  <c r="C11" i="8"/>
  <c r="C12" i="8"/>
  <c r="C13" i="8"/>
  <c r="C14" i="8"/>
  <c r="C15" i="8"/>
  <c r="C16" i="8"/>
  <c r="C17" i="8"/>
  <c r="C18" i="8"/>
  <c r="C19" i="8"/>
  <c r="C20" i="8"/>
  <c r="C21" i="8"/>
  <c r="C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4" i="8"/>
  <c r="R9" i="6" l="1"/>
  <c r="H9" i="34" s="1"/>
  <c r="P8" i="13" s="1"/>
  <c r="R8" i="13" s="1"/>
  <c r="R11" i="6"/>
  <c r="H11" i="34" s="1"/>
  <c r="P10" i="13" s="1"/>
  <c r="R13" i="6"/>
  <c r="H13" i="34" s="1"/>
  <c r="P12" i="13" s="1"/>
  <c r="R17" i="6"/>
  <c r="H17" i="34" s="1"/>
  <c r="P16" i="13" s="1"/>
  <c r="R19" i="6"/>
  <c r="H19" i="34" s="1"/>
  <c r="P18" i="13" s="1"/>
  <c r="R21" i="6"/>
  <c r="H21" i="34" s="1"/>
  <c r="P20" i="13" s="1"/>
  <c r="R10" i="6"/>
  <c r="H10" i="34" s="1"/>
  <c r="P9" i="13" s="1"/>
  <c r="R9" i="13" s="1"/>
  <c r="R12" i="6"/>
  <c r="H12" i="34" s="1"/>
  <c r="P11" i="13" s="1"/>
  <c r="R14" i="6"/>
  <c r="H14" i="34" s="1"/>
  <c r="P13" i="13" s="1"/>
  <c r="R18" i="6"/>
  <c r="H18" i="34" s="1"/>
  <c r="P17" i="13" s="1"/>
  <c r="R20" i="6"/>
  <c r="H20" i="34" s="1"/>
  <c r="P19" i="13" s="1"/>
  <c r="R34" i="6"/>
  <c r="H34" i="34" s="1"/>
  <c r="P33" i="13" s="1"/>
  <c r="R38" i="6"/>
  <c r="H38" i="34" s="1"/>
  <c r="P37" i="13" s="1"/>
  <c r="R5" i="6"/>
  <c r="H5" i="34" s="1"/>
  <c r="P4" i="13" s="1"/>
  <c r="R15" i="6"/>
  <c r="H15" i="34" s="1"/>
  <c r="P14" i="13" s="1"/>
  <c r="R27" i="6"/>
  <c r="H27" i="34" s="1"/>
  <c r="P26" i="13" s="1"/>
  <c r="R33" i="6"/>
  <c r="H33" i="34" s="1"/>
  <c r="P32" i="13" s="1"/>
  <c r="R35" i="6"/>
  <c r="H35" i="34" s="1"/>
  <c r="P34" i="13" s="1"/>
  <c r="R37" i="6"/>
  <c r="H37" i="34" s="1"/>
  <c r="P36" i="13" s="1"/>
  <c r="R39" i="6"/>
  <c r="H39" i="34" s="1"/>
  <c r="P38" i="13" s="1"/>
  <c r="R41" i="6"/>
  <c r="H41" i="34" s="1"/>
  <c r="P40" i="13" s="1"/>
  <c r="R40" i="6"/>
  <c r="H40" i="34" s="1"/>
  <c r="P39" i="13" s="1"/>
  <c r="R22" i="6"/>
  <c r="H22" i="34" s="1"/>
  <c r="P21" i="13" s="1"/>
  <c r="R26" i="6"/>
  <c r="H26" i="34" s="1"/>
  <c r="P25" i="13" s="1"/>
  <c r="R28" i="6"/>
  <c r="H28" i="34" s="1"/>
  <c r="P27" i="13" s="1"/>
  <c r="R30" i="6"/>
  <c r="H30" i="34" s="1"/>
  <c r="P29" i="13" s="1"/>
  <c r="R32" i="6"/>
  <c r="H32" i="34" s="1"/>
  <c r="P31" i="13" s="1"/>
  <c r="R23" i="6"/>
  <c r="H23" i="34" s="1"/>
  <c r="P22" i="13" s="1"/>
  <c r="R25" i="6"/>
  <c r="H25" i="34" s="1"/>
  <c r="P24" i="13" s="1"/>
  <c r="R29" i="6"/>
  <c r="H29" i="34" s="1"/>
  <c r="P28" i="13" s="1"/>
  <c r="R31" i="6"/>
  <c r="H31" i="34" s="1"/>
  <c r="P30" i="13" s="1"/>
  <c r="R3" i="6"/>
  <c r="R7" i="6"/>
  <c r="H7" i="34" s="1"/>
  <c r="P6" i="13" s="1"/>
  <c r="R6" i="13" s="1"/>
  <c r="R43" i="6"/>
  <c r="H43" i="34" s="1"/>
  <c r="P42" i="13" s="1"/>
  <c r="R45" i="6"/>
  <c r="H45" i="34" s="1"/>
  <c r="P44" i="13" s="1"/>
  <c r="R47" i="6"/>
  <c r="H47" i="34" s="1"/>
  <c r="P46" i="13" s="1"/>
  <c r="R49" i="6"/>
  <c r="H49" i="34" s="1"/>
  <c r="P48" i="13" s="1"/>
  <c r="R51" i="6"/>
  <c r="H51" i="34" s="1"/>
  <c r="P50" i="13" s="1"/>
  <c r="R53" i="6"/>
  <c r="H53" i="34" s="1"/>
  <c r="P52" i="13" s="1"/>
  <c r="R55" i="6"/>
  <c r="H55" i="34" s="1"/>
  <c r="P54" i="13" s="1"/>
  <c r="R4" i="6"/>
  <c r="H4" i="34" s="1"/>
  <c r="P3" i="13" s="1"/>
  <c r="R3" i="13" s="1"/>
  <c r="R6" i="6"/>
  <c r="H6" i="34" s="1"/>
  <c r="P5" i="13" s="1"/>
  <c r="R5" i="13" s="1"/>
  <c r="R8" i="6"/>
  <c r="H8" i="34" s="1"/>
  <c r="P7" i="13" s="1"/>
  <c r="R7" i="13" s="1"/>
  <c r="R16" i="6"/>
  <c r="H16" i="34" s="1"/>
  <c r="P15" i="13" s="1"/>
  <c r="R24" i="6"/>
  <c r="H24" i="34" s="1"/>
  <c r="P23" i="13" s="1"/>
  <c r="R36" i="6"/>
  <c r="H36" i="34" s="1"/>
  <c r="P35" i="13" s="1"/>
  <c r="R42" i="6"/>
  <c r="H42" i="34" s="1"/>
  <c r="P41" i="13" s="1"/>
  <c r="R44" i="6"/>
  <c r="H44" i="34" s="1"/>
  <c r="P43" i="13" s="1"/>
  <c r="R46" i="6"/>
  <c r="H46" i="34" s="1"/>
  <c r="P45" i="13" s="1"/>
  <c r="R48" i="6"/>
  <c r="H48" i="34" s="1"/>
  <c r="P47" i="13" s="1"/>
  <c r="R50" i="6"/>
  <c r="H50" i="34" s="1"/>
  <c r="P49" i="13" s="1"/>
  <c r="R52" i="6"/>
  <c r="H52" i="34" s="1"/>
  <c r="P51" i="13" s="1"/>
  <c r="R54" i="6"/>
  <c r="H54" i="34" s="1"/>
  <c r="P53" i="13" s="1"/>
  <c r="R56" i="6"/>
  <c r="H56" i="34" s="1"/>
  <c r="P55" i="13" s="1"/>
  <c r="A4" i="6"/>
  <c r="B4" i="6"/>
  <c r="A5" i="6"/>
  <c r="B5" i="6"/>
  <c r="A6" i="6"/>
  <c r="B6" i="6"/>
  <c r="A7" i="6"/>
  <c r="B7" i="6"/>
  <c r="A8" i="6"/>
  <c r="B8" i="6"/>
  <c r="A9" i="6"/>
  <c r="B9" i="6"/>
  <c r="A10" i="6"/>
  <c r="B10" i="6"/>
  <c r="A11" i="6"/>
  <c r="B11" i="6"/>
  <c r="A12" i="6"/>
  <c r="B12" i="6"/>
  <c r="A13" i="6"/>
  <c r="B13" i="6"/>
  <c r="A14" i="6"/>
  <c r="B14" i="6"/>
  <c r="A15" i="6"/>
  <c r="B15" i="6"/>
  <c r="A16" i="6"/>
  <c r="B16" i="6"/>
  <c r="A17" i="6"/>
  <c r="B17" i="6"/>
  <c r="A18" i="6"/>
  <c r="B18" i="6"/>
  <c r="A19" i="6"/>
  <c r="B19" i="6"/>
  <c r="A20" i="6"/>
  <c r="B20" i="6"/>
  <c r="A21" i="6"/>
  <c r="B21" i="6"/>
  <c r="A22" i="6"/>
  <c r="B22" i="6"/>
  <c r="A23" i="6"/>
  <c r="B23" i="6"/>
  <c r="A24" i="6"/>
  <c r="B24" i="6"/>
  <c r="A25" i="6"/>
  <c r="B25" i="6"/>
  <c r="A26" i="6"/>
  <c r="B26" i="6"/>
  <c r="A27" i="6"/>
  <c r="B27" i="6"/>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A51" i="6"/>
  <c r="B51" i="6"/>
  <c r="A52" i="6"/>
  <c r="B52" i="6"/>
  <c r="A53" i="6"/>
  <c r="B53" i="6"/>
  <c r="A54" i="6"/>
  <c r="B54" i="6"/>
  <c r="A55" i="6"/>
  <c r="B55" i="6"/>
  <c r="A56" i="6"/>
  <c r="B56" i="6"/>
  <c r="A57" i="6"/>
  <c r="B57" i="6"/>
  <c r="A58" i="6"/>
  <c r="B58" i="6"/>
  <c r="A59" i="6"/>
  <c r="B59" i="6"/>
  <c r="A60" i="6"/>
  <c r="B60" i="6"/>
  <c r="A61" i="6"/>
  <c r="B61" i="6"/>
  <c r="A62" i="6"/>
  <c r="B62" i="6"/>
  <c r="A63" i="6"/>
  <c r="B63" i="6"/>
  <c r="A64" i="6"/>
  <c r="B64" i="6"/>
  <c r="A65" i="6"/>
  <c r="B65" i="6"/>
  <c r="A66" i="6"/>
  <c r="B66" i="6"/>
  <c r="A67" i="6"/>
  <c r="B67" i="6"/>
  <c r="A68" i="6"/>
  <c r="B68" i="6"/>
  <c r="A69" i="6"/>
  <c r="B69" i="6"/>
  <c r="A70" i="6"/>
  <c r="B70" i="6"/>
  <c r="A71" i="6"/>
  <c r="B71" i="6"/>
  <c r="A72" i="6"/>
  <c r="B72" i="6"/>
  <c r="A73" i="6"/>
  <c r="B73" i="6"/>
  <c r="A74" i="6"/>
  <c r="B74" i="6"/>
  <c r="A75" i="6"/>
  <c r="B75" i="6"/>
  <c r="A76" i="6"/>
  <c r="B76" i="6"/>
  <c r="A77" i="6"/>
  <c r="B77" i="6"/>
  <c r="A78" i="6"/>
  <c r="B78" i="6"/>
  <c r="A79" i="6"/>
  <c r="B79" i="6"/>
  <c r="A80" i="6"/>
  <c r="B80" i="6"/>
  <c r="A81" i="6"/>
  <c r="B81" i="6"/>
  <c r="A82" i="6"/>
  <c r="B82" i="6"/>
  <c r="A83" i="6"/>
  <c r="B83" i="6"/>
  <c r="A84" i="6"/>
  <c r="B84" i="6"/>
  <c r="A85" i="6"/>
  <c r="B85" i="6"/>
  <c r="A86" i="6"/>
  <c r="B86" i="6"/>
  <c r="A87" i="6"/>
  <c r="B87" i="6"/>
  <c r="A88" i="6"/>
  <c r="B88" i="6"/>
  <c r="A89" i="6"/>
  <c r="B89" i="6"/>
  <c r="A90" i="6"/>
  <c r="B90" i="6"/>
  <c r="A91" i="6"/>
  <c r="B91" i="6"/>
  <c r="A92" i="6"/>
  <c r="B92" i="6"/>
  <c r="A93" i="6"/>
  <c r="B93" i="6"/>
  <c r="A94" i="6"/>
  <c r="B94" i="6"/>
  <c r="A95" i="6"/>
  <c r="B95" i="6"/>
  <c r="A96" i="6"/>
  <c r="B96" i="6"/>
  <c r="A97" i="6"/>
  <c r="B97" i="6"/>
  <c r="A98" i="6"/>
  <c r="B98" i="6"/>
  <c r="A99" i="6"/>
  <c r="B99" i="6"/>
  <c r="A100" i="6"/>
  <c r="B100" i="6"/>
  <c r="A101" i="6"/>
  <c r="B101" i="6"/>
  <c r="A102" i="6"/>
  <c r="B102" i="6"/>
  <c r="A103" i="6"/>
  <c r="B103" i="6"/>
  <c r="A104" i="6"/>
  <c r="B104" i="6"/>
  <c r="A105" i="6"/>
  <c r="B105" i="6"/>
  <c r="A106" i="6"/>
  <c r="B106" i="6"/>
  <c r="A107" i="6"/>
  <c r="B107" i="6"/>
  <c r="A108" i="6"/>
  <c r="B108" i="6"/>
  <c r="A109" i="6"/>
  <c r="B109" i="6"/>
  <c r="A110" i="6"/>
  <c r="B110" i="6"/>
  <c r="A111" i="6"/>
  <c r="B111" i="6"/>
  <c r="A112" i="6"/>
  <c r="B112" i="6"/>
  <c r="A113" i="6"/>
  <c r="B113" i="6"/>
  <c r="A114" i="6"/>
  <c r="B114" i="6"/>
  <c r="A115" i="6"/>
  <c r="B115" i="6"/>
  <c r="A116" i="6"/>
  <c r="B116" i="6"/>
  <c r="A117" i="6"/>
  <c r="B117" i="6"/>
  <c r="A118" i="6"/>
  <c r="B118" i="6"/>
  <c r="A119" i="6"/>
  <c r="B119" i="6"/>
  <c r="A120" i="6"/>
  <c r="B120" i="6"/>
  <c r="A121" i="6"/>
  <c r="B121" i="6"/>
  <c r="A122" i="6"/>
  <c r="B122" i="6"/>
  <c r="B3" i="6"/>
  <c r="C3" i="6"/>
  <c r="A3" i="6"/>
  <c r="A4" i="1"/>
  <c r="B4" i="1"/>
  <c r="C4" i="1"/>
  <c r="A5" i="1"/>
  <c r="B5" i="1"/>
  <c r="C5" i="1"/>
  <c r="A6" i="1"/>
  <c r="B6" i="1"/>
  <c r="C6" i="1"/>
  <c r="A7" i="1"/>
  <c r="B7" i="1"/>
  <c r="C7" i="1"/>
  <c r="A8" i="1"/>
  <c r="B8" i="1"/>
  <c r="C8" i="1"/>
  <c r="A9" i="1"/>
  <c r="B9" i="1"/>
  <c r="C9" i="1"/>
  <c r="A10" i="1"/>
  <c r="B10" i="1"/>
  <c r="C10"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A21" i="1"/>
  <c r="B21" i="1"/>
  <c r="C21" i="1"/>
  <c r="A22" i="1"/>
  <c r="B22" i="1"/>
  <c r="C22" i="1"/>
  <c r="A23" i="1"/>
  <c r="B23" i="1"/>
  <c r="C23" i="1"/>
  <c r="A24" i="1"/>
  <c r="B24" i="1"/>
  <c r="C24" i="1"/>
  <c r="A25" i="1"/>
  <c r="B25" i="1"/>
  <c r="C25" i="1"/>
  <c r="A26" i="1"/>
  <c r="B26" i="1"/>
  <c r="C26" i="1"/>
  <c r="A27" i="1"/>
  <c r="B27" i="1"/>
  <c r="C27" i="1"/>
  <c r="A28" i="1"/>
  <c r="B28" i="1"/>
  <c r="C28" i="1"/>
  <c r="A29" i="1"/>
  <c r="B29" i="1"/>
  <c r="C29" i="1"/>
  <c r="A30" i="1"/>
  <c r="B30" i="1"/>
  <c r="C30"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A55" i="1"/>
  <c r="B55" i="1"/>
  <c r="A56" i="1"/>
  <c r="B56" i="1"/>
  <c r="A57" i="1"/>
  <c r="B57" i="1"/>
  <c r="A58" i="1"/>
  <c r="B58" i="1"/>
  <c r="A59" i="1"/>
  <c r="B59" i="1"/>
  <c r="A60" i="1"/>
  <c r="B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A76" i="1"/>
  <c r="B76" i="1"/>
  <c r="C76" i="1"/>
  <c r="A77" i="1"/>
  <c r="B77" i="1"/>
  <c r="C77" i="1"/>
  <c r="A78" i="1"/>
  <c r="B78" i="1"/>
  <c r="C78" i="1"/>
  <c r="A79" i="1"/>
  <c r="B79" i="1"/>
  <c r="C79" i="1"/>
  <c r="A80" i="1"/>
  <c r="B80" i="1"/>
  <c r="C80" i="1"/>
  <c r="A81" i="1"/>
  <c r="B81" i="1"/>
  <c r="C81"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A94" i="1"/>
  <c r="B94" i="1"/>
  <c r="C94" i="1"/>
  <c r="A95" i="1"/>
  <c r="B95" i="1"/>
  <c r="C95" i="1"/>
  <c r="A96" i="1"/>
  <c r="B96" i="1"/>
  <c r="C96" i="1"/>
  <c r="A97" i="1"/>
  <c r="B97" i="1"/>
  <c r="C97" i="1"/>
  <c r="A98" i="1"/>
  <c r="B98" i="1"/>
  <c r="C98" i="1"/>
  <c r="A99" i="1"/>
  <c r="B99" i="1"/>
  <c r="C99" i="1"/>
  <c r="A100" i="1"/>
  <c r="B100" i="1"/>
  <c r="C100" i="1"/>
  <c r="A101" i="1"/>
  <c r="B101" i="1"/>
  <c r="C101" i="1"/>
  <c r="A102" i="1"/>
  <c r="B102" i="1"/>
  <c r="C102" i="1"/>
  <c r="A103" i="1"/>
  <c r="B103" i="1"/>
  <c r="C103" i="1"/>
  <c r="A104" i="1"/>
  <c r="B104" i="1"/>
  <c r="C104" i="1"/>
  <c r="A105" i="1"/>
  <c r="B105" i="1"/>
  <c r="C105" i="1"/>
  <c r="A106" i="1"/>
  <c r="B106" i="1"/>
  <c r="C106" i="1"/>
  <c r="A107" i="1"/>
  <c r="B107" i="1"/>
  <c r="C107" i="1"/>
  <c r="A108" i="1"/>
  <c r="B108" i="1"/>
  <c r="C108" i="1"/>
  <c r="A109" i="1"/>
  <c r="B109" i="1"/>
  <c r="C109" i="1"/>
  <c r="A110" i="1"/>
  <c r="B110" i="1"/>
  <c r="C110" i="1"/>
  <c r="A111" i="1"/>
  <c r="B111" i="1"/>
  <c r="C111" i="1"/>
  <c r="A112" i="1"/>
  <c r="B112" i="1"/>
  <c r="C112" i="1"/>
  <c r="A113" i="1"/>
  <c r="B113" i="1"/>
  <c r="C113" i="1"/>
  <c r="A114" i="1"/>
  <c r="B114" i="1"/>
  <c r="C114" i="1"/>
  <c r="A115" i="1"/>
  <c r="B115" i="1"/>
  <c r="C115" i="1"/>
  <c r="A116" i="1"/>
  <c r="B116" i="1"/>
  <c r="C116" i="1"/>
  <c r="A117" i="1"/>
  <c r="B117" i="1"/>
  <c r="C117" i="1"/>
  <c r="A118" i="1"/>
  <c r="B118" i="1"/>
  <c r="C118" i="1"/>
  <c r="A119" i="1"/>
  <c r="B119" i="1"/>
  <c r="C119" i="1"/>
  <c r="A120" i="1"/>
  <c r="B120" i="1"/>
  <c r="C120" i="1"/>
  <c r="A121" i="1"/>
  <c r="B121" i="1"/>
  <c r="C121" i="1"/>
  <c r="A122" i="1"/>
  <c r="B122" i="1"/>
  <c r="C122" i="1"/>
  <c r="B3" i="1"/>
  <c r="C3" i="1"/>
  <c r="A3" i="1"/>
  <c r="H3" i="34" l="1"/>
  <c r="P2" i="13" s="1"/>
  <c r="M2" i="22" s="1"/>
  <c r="O2" i="22" s="1"/>
  <c r="M3" i="22"/>
  <c r="O3" i="22" s="1"/>
  <c r="M5" i="22"/>
  <c r="O5" i="22" s="1"/>
  <c r="M4" i="22"/>
  <c r="O4" i="22" s="1"/>
  <c r="M6" i="22"/>
  <c r="O6" i="22" s="1"/>
  <c r="F2" i="25"/>
  <c r="I2" i="13" s="1"/>
  <c r="G2" i="25" l="1"/>
  <c r="J2" i="13" s="1"/>
  <c r="L2" i="13"/>
  <c r="R2" i="13" s="1"/>
  <c r="I39" i="6"/>
  <c r="I34" i="6"/>
  <c r="I49" i="6"/>
  <c r="I33" i="6"/>
  <c r="I36" i="6"/>
  <c r="I40" i="6"/>
  <c r="I31" i="6"/>
  <c r="I41" i="6"/>
  <c r="I35" i="6"/>
  <c r="I30" i="6"/>
  <c r="I45" i="6"/>
  <c r="I32" i="6"/>
  <c r="I28" i="6"/>
  <c r="I43" i="6"/>
  <c r="I27" i="6"/>
  <c r="I38" i="6"/>
  <c r="I37" i="6"/>
  <c r="I44" i="6"/>
  <c r="I42" i="6"/>
  <c r="I47" i="6"/>
  <c r="I46" i="6"/>
  <c r="I48" i="6"/>
  <c r="I50" i="6"/>
  <c r="I29" i="6"/>
  <c r="I106" i="6"/>
  <c r="I107" i="6"/>
  <c r="I113" i="6"/>
  <c r="I97" i="6"/>
  <c r="I111" i="6"/>
  <c r="I110" i="6"/>
  <c r="I104" i="6"/>
  <c r="I96" i="6"/>
  <c r="I117" i="6"/>
  <c r="I112" i="6"/>
  <c r="I99" i="6"/>
  <c r="I121" i="6"/>
  <c r="I109" i="6"/>
  <c r="I105" i="6"/>
  <c r="I100" i="6"/>
  <c r="I103" i="6"/>
  <c r="I120" i="6"/>
  <c r="I108" i="6"/>
  <c r="I114" i="6"/>
  <c r="I102" i="6"/>
  <c r="I115" i="6"/>
  <c r="I101" i="6"/>
  <c r="I98" i="6"/>
  <c r="I119" i="6"/>
  <c r="I122" i="6"/>
  <c r="I116" i="6"/>
  <c r="I118" i="6"/>
  <c r="I3" i="6"/>
  <c r="I20" i="6"/>
  <c r="I23" i="6"/>
  <c r="I7" i="6"/>
  <c r="I18" i="6"/>
  <c r="I17" i="6"/>
  <c r="I12" i="6"/>
  <c r="I15" i="6"/>
  <c r="I10" i="6"/>
  <c r="I25" i="6"/>
  <c r="I9" i="6"/>
  <c r="I16" i="6"/>
  <c r="I19" i="6"/>
  <c r="I14" i="6"/>
  <c r="I4" i="6"/>
  <c r="I11" i="6"/>
  <c r="I22" i="6"/>
  <c r="I6" i="6"/>
  <c r="I21" i="6"/>
  <c r="I5" i="6"/>
  <c r="I8" i="6"/>
  <c r="I26" i="6"/>
  <c r="I24" i="6"/>
  <c r="I13" i="6"/>
  <c r="I60" i="6"/>
  <c r="I59" i="6"/>
  <c r="I69" i="6"/>
  <c r="I64" i="6"/>
  <c r="I63" i="6"/>
  <c r="I74" i="6"/>
  <c r="I70" i="6"/>
  <c r="I58" i="6"/>
  <c r="I72" i="6"/>
  <c r="I75" i="6"/>
  <c r="I77" i="6"/>
  <c r="I66" i="6"/>
  <c r="I68" i="6"/>
  <c r="I67" i="6"/>
  <c r="I73" i="6"/>
  <c r="I57" i="6"/>
  <c r="I76" i="6"/>
  <c r="I71" i="6"/>
  <c r="I78" i="6"/>
  <c r="I62" i="6"/>
  <c r="I61" i="6"/>
  <c r="I65" i="6"/>
  <c r="I56" i="6"/>
  <c r="I55" i="6"/>
  <c r="I51" i="6"/>
  <c r="I54" i="6"/>
  <c r="I53" i="6"/>
  <c r="I52" i="6"/>
  <c r="I88" i="6"/>
  <c r="I91" i="6"/>
  <c r="I85" i="6"/>
  <c r="I95" i="6"/>
  <c r="I86" i="6"/>
  <c r="I79" i="6"/>
  <c r="I83" i="6"/>
  <c r="I81" i="6"/>
  <c r="I93" i="6"/>
  <c r="I89" i="6"/>
  <c r="I92" i="6"/>
  <c r="I94" i="6"/>
  <c r="I84" i="6"/>
  <c r="I82" i="6"/>
  <c r="I80" i="6"/>
  <c r="I87" i="6"/>
  <c r="I90" i="6"/>
  <c r="S122" i="8" l="1"/>
  <c r="I121" i="15"/>
  <c r="L122" i="34" s="1"/>
  <c r="V121" i="13" s="1"/>
  <c r="F34" i="25"/>
  <c r="I34" i="13" s="1"/>
  <c r="F36" i="25"/>
  <c r="F35" i="25"/>
  <c r="I35" i="13" s="1"/>
  <c r="J48" i="6"/>
  <c r="J32" i="6"/>
  <c r="J44" i="6"/>
  <c r="J39" i="6"/>
  <c r="J35" i="6"/>
  <c r="J34" i="6"/>
  <c r="J36" i="6"/>
  <c r="J28" i="6"/>
  <c r="J42" i="6"/>
  <c r="J31" i="6"/>
  <c r="J120" i="6"/>
  <c r="J100" i="6"/>
  <c r="J119" i="6"/>
  <c r="J122" i="6"/>
  <c r="J104" i="6"/>
  <c r="J107" i="6"/>
  <c r="J108" i="6"/>
  <c r="J114" i="6"/>
  <c r="J111" i="6"/>
  <c r="J75" i="6"/>
  <c r="J76" i="6"/>
  <c r="J78" i="6"/>
  <c r="J68" i="6"/>
  <c r="J71" i="6"/>
  <c r="J66" i="6"/>
  <c r="J57" i="6"/>
  <c r="J70" i="6"/>
  <c r="J56" i="6"/>
  <c r="J52" i="6"/>
  <c r="J14" i="6"/>
  <c r="J8" i="6"/>
  <c r="J5" i="6"/>
  <c r="J23" i="6"/>
  <c r="J18" i="6"/>
  <c r="J4" i="6"/>
  <c r="J15" i="6"/>
  <c r="J26" i="6"/>
  <c r="J24" i="6"/>
  <c r="J83" i="6"/>
  <c r="J87" i="6"/>
  <c r="J91" i="6"/>
  <c r="J81" i="6"/>
  <c r="J86" i="6"/>
  <c r="J79" i="6"/>
  <c r="E34" i="13"/>
  <c r="K34" i="13" s="1"/>
  <c r="E36" i="13"/>
  <c r="K36" i="13" s="1"/>
  <c r="E35" i="13"/>
  <c r="K35" i="13" s="1"/>
  <c r="I36" i="13" l="1"/>
  <c r="L36" i="13" s="1"/>
  <c r="R36" i="13" s="1"/>
  <c r="S111" i="8"/>
  <c r="S26" i="8"/>
  <c r="S19" i="8"/>
  <c r="S39" i="8"/>
  <c r="S97" i="8"/>
  <c r="S6" i="8"/>
  <c r="S52" i="8"/>
  <c r="S58" i="8"/>
  <c r="S95" i="8"/>
  <c r="S4" i="8"/>
  <c r="S50" i="8"/>
  <c r="S100" i="8"/>
  <c r="S5" i="8"/>
  <c r="S20" i="8"/>
  <c r="S108" i="8"/>
  <c r="S18" i="8"/>
  <c r="S86" i="8"/>
  <c r="S121" i="8"/>
  <c r="S33" i="8"/>
  <c r="S12" i="8"/>
  <c r="S64" i="8"/>
  <c r="S59" i="8"/>
  <c r="S57" i="8"/>
  <c r="S123" i="8"/>
  <c r="S83" i="8"/>
  <c r="S105" i="8"/>
  <c r="S99" i="8"/>
  <c r="S67" i="8"/>
  <c r="S116" i="8"/>
  <c r="S35" i="8"/>
  <c r="S45" i="8"/>
  <c r="S113" i="8"/>
  <c r="S117" i="8"/>
  <c r="S15" i="8"/>
  <c r="S71" i="8"/>
  <c r="S38" i="8"/>
  <c r="S9" i="8"/>
  <c r="S34" i="8"/>
  <c r="S48" i="8"/>
  <c r="S104" i="8"/>
  <c r="S16" i="8"/>
  <c r="S14" i="8"/>
  <c r="S69" i="8"/>
  <c r="S89" i="8"/>
  <c r="S91" i="8"/>
  <c r="S63" i="8"/>
  <c r="S88" i="8"/>
  <c r="S93" i="8"/>
  <c r="S112" i="8"/>
  <c r="S11" i="8"/>
  <c r="S55" i="8"/>
  <c r="S32" i="8"/>
  <c r="S51" i="8"/>
  <c r="S101" i="8"/>
  <c r="S24" i="8"/>
  <c r="S22" i="8"/>
  <c r="S82" i="8"/>
  <c r="S47" i="8"/>
  <c r="S76" i="8"/>
  <c r="S44" i="8"/>
  <c r="S102" i="8"/>
  <c r="S70" i="8"/>
  <c r="S37" i="8"/>
  <c r="S90" i="8"/>
  <c r="S8" i="8"/>
  <c r="S73" i="8"/>
  <c r="S85" i="8"/>
  <c r="S54" i="8"/>
  <c r="S29" i="8"/>
  <c r="S68" i="8"/>
  <c r="S43" i="8"/>
  <c r="S119" i="8"/>
  <c r="S56" i="8"/>
  <c r="S36" i="8"/>
  <c r="S31" i="8"/>
  <c r="S109" i="8"/>
  <c r="S27" i="8"/>
  <c r="S66" i="8"/>
  <c r="S98" i="8"/>
  <c r="S120" i="8"/>
  <c r="S62" i="8"/>
  <c r="S94" i="8"/>
  <c r="S96" i="8"/>
  <c r="S40" i="8"/>
  <c r="S75" i="8"/>
  <c r="S28" i="8"/>
  <c r="S10" i="8"/>
  <c r="S84" i="8"/>
  <c r="S80" i="8"/>
  <c r="S41" i="8"/>
  <c r="S49" i="8"/>
  <c r="S106" i="8"/>
  <c r="S21" i="8"/>
  <c r="S7" i="8"/>
  <c r="S74" i="8"/>
  <c r="S107" i="8"/>
  <c r="S60" i="8"/>
  <c r="S42" i="8"/>
  <c r="S30" i="8"/>
  <c r="S103" i="8"/>
  <c r="S17" i="8"/>
  <c r="S61" i="8"/>
  <c r="S77" i="8"/>
  <c r="S87" i="8"/>
  <c r="S65" i="8"/>
  <c r="S53" i="8"/>
  <c r="S78" i="8"/>
  <c r="S81" i="8"/>
  <c r="S110" i="8"/>
  <c r="S23" i="8"/>
  <c r="S92" i="8"/>
  <c r="S46" i="8"/>
  <c r="S114" i="8"/>
  <c r="S115" i="8"/>
  <c r="S13" i="8"/>
  <c r="S25" i="8"/>
  <c r="S79" i="8"/>
  <c r="S118" i="8"/>
  <c r="S72" i="8"/>
  <c r="G35" i="25"/>
  <c r="J35" i="13" s="1"/>
  <c r="L35" i="13"/>
  <c r="R35" i="13" s="1"/>
  <c r="G34" i="25"/>
  <c r="J34" i="13" s="1"/>
  <c r="L34" i="13"/>
  <c r="R34" i="13" s="1"/>
  <c r="I22" i="15"/>
  <c r="L23" i="34" s="1"/>
  <c r="V22" i="13" s="1"/>
  <c r="I75" i="15"/>
  <c r="L76" i="34" s="1"/>
  <c r="V75" i="13" s="1"/>
  <c r="I85" i="15"/>
  <c r="L86" i="34" s="1"/>
  <c r="V85" i="13" s="1"/>
  <c r="I102" i="15"/>
  <c r="L103" i="34" s="1"/>
  <c r="V102" i="13" s="1"/>
  <c r="I35" i="15"/>
  <c r="L36" i="34" s="1"/>
  <c r="V35" i="13" s="1"/>
  <c r="I17" i="15"/>
  <c r="L18" i="34" s="1"/>
  <c r="V17" i="13" s="1"/>
  <c r="I56" i="15"/>
  <c r="L57" i="34" s="1"/>
  <c r="V56" i="13" s="1"/>
  <c r="I70" i="15"/>
  <c r="L71" i="34" s="1"/>
  <c r="V70" i="13" s="1"/>
  <c r="I50" i="15"/>
  <c r="L51" i="34" s="1"/>
  <c r="V50" i="13" s="1"/>
  <c r="I90" i="15"/>
  <c r="L91" i="34" s="1"/>
  <c r="V90" i="13" s="1"/>
  <c r="I80" i="15"/>
  <c r="L81" i="34" s="1"/>
  <c r="V80" i="13" s="1"/>
  <c r="I110" i="15"/>
  <c r="L111" i="34" s="1"/>
  <c r="V110" i="13" s="1"/>
  <c r="I119" i="15"/>
  <c r="L120" i="34" s="1"/>
  <c r="V119" i="13" s="1"/>
  <c r="I100" i="15"/>
  <c r="L101" i="34" s="1"/>
  <c r="V100" i="13" s="1"/>
  <c r="I30" i="15"/>
  <c r="L31" i="34" s="1"/>
  <c r="V30" i="13" s="1"/>
  <c r="I38" i="15"/>
  <c r="L39" i="34" s="1"/>
  <c r="V38" i="13" s="1"/>
  <c r="I4" i="15"/>
  <c r="L5" i="34" s="1"/>
  <c r="V4" i="13" s="1"/>
  <c r="I25" i="15"/>
  <c r="L26" i="34" s="1"/>
  <c r="V25" i="13" s="1"/>
  <c r="I16" i="15"/>
  <c r="L17" i="34" s="1"/>
  <c r="V16" i="13" s="1"/>
  <c r="I58" i="15"/>
  <c r="L59" i="34" s="1"/>
  <c r="V58" i="13" s="1"/>
  <c r="I67" i="15"/>
  <c r="L68" i="34" s="1"/>
  <c r="V67" i="13" s="1"/>
  <c r="I51" i="15"/>
  <c r="L52" i="34" s="1"/>
  <c r="V51" i="13" s="1"/>
  <c r="I78" i="15"/>
  <c r="L79" i="34" s="1"/>
  <c r="V78" i="13" s="1"/>
  <c r="I86" i="15"/>
  <c r="L87" i="34" s="1"/>
  <c r="V86" i="13" s="1"/>
  <c r="I106" i="15"/>
  <c r="L107" i="34" s="1"/>
  <c r="V106" i="13" s="1"/>
  <c r="I117" i="15"/>
  <c r="L118" i="34" s="1"/>
  <c r="V117" i="13" s="1"/>
  <c r="I107" i="15"/>
  <c r="L108" i="34" s="1"/>
  <c r="V107" i="13" s="1"/>
  <c r="I41" i="15"/>
  <c r="L42" i="34" s="1"/>
  <c r="V41" i="13" s="1"/>
  <c r="I43" i="15"/>
  <c r="L44" i="34" s="1"/>
  <c r="V43" i="13" s="1"/>
  <c r="I27" i="15"/>
  <c r="L28" i="34" s="1"/>
  <c r="V27" i="13" s="1"/>
  <c r="I23" i="15"/>
  <c r="L24" i="34" s="1"/>
  <c r="V23" i="13" s="1"/>
  <c r="I9" i="15"/>
  <c r="L10" i="34" s="1"/>
  <c r="V9" i="13" s="1"/>
  <c r="I7" i="15"/>
  <c r="L8" i="34" s="1"/>
  <c r="V7" i="13" s="1"/>
  <c r="I74" i="15"/>
  <c r="L75" i="34" s="1"/>
  <c r="V74" i="13" s="1"/>
  <c r="I69" i="15"/>
  <c r="L70" i="34" s="1"/>
  <c r="V69" i="13" s="1"/>
  <c r="I52" i="15"/>
  <c r="L53" i="34" s="1"/>
  <c r="V52" i="13" s="1"/>
  <c r="I83" i="15"/>
  <c r="L84" i="34" s="1"/>
  <c r="V83" i="13" s="1"/>
  <c r="I82" i="15"/>
  <c r="L83" i="34" s="1"/>
  <c r="V82" i="13" s="1"/>
  <c r="I103" i="15"/>
  <c r="L104" i="34" s="1"/>
  <c r="V103" i="13" s="1"/>
  <c r="I99" i="15"/>
  <c r="L100" i="34" s="1"/>
  <c r="V99" i="13" s="1"/>
  <c r="I118" i="15"/>
  <c r="L119" i="34" s="1"/>
  <c r="V118" i="13" s="1"/>
  <c r="I113" i="15"/>
  <c r="L114" i="34" s="1"/>
  <c r="V113" i="13" s="1"/>
  <c r="I42" i="15"/>
  <c r="L43" i="34" s="1"/>
  <c r="V42" i="13" s="1"/>
  <c r="I47" i="15"/>
  <c r="L48" i="34" s="1"/>
  <c r="V47" i="13" s="1"/>
  <c r="I33" i="15"/>
  <c r="L34" i="34" s="1"/>
  <c r="V33" i="13" s="1"/>
  <c r="I14" i="15"/>
  <c r="L15" i="34" s="1"/>
  <c r="V14" i="13" s="1"/>
  <c r="I3" i="15"/>
  <c r="L4" i="34" s="1"/>
  <c r="V3" i="13" s="1"/>
  <c r="I77" i="15"/>
  <c r="L78" i="34" s="1"/>
  <c r="V77" i="13" s="1"/>
  <c r="I59" i="15"/>
  <c r="L60" i="34" s="1"/>
  <c r="V59" i="13" s="1"/>
  <c r="I94" i="15"/>
  <c r="L95" i="34" s="1"/>
  <c r="V94" i="13" s="1"/>
  <c r="I109" i="15"/>
  <c r="L110" i="34" s="1"/>
  <c r="V109" i="13" s="1"/>
  <c r="I114" i="15"/>
  <c r="L115" i="34" s="1"/>
  <c r="V114" i="13" s="1"/>
  <c r="I34" i="15"/>
  <c r="L35" i="34" s="1"/>
  <c r="V34" i="13" s="1"/>
  <c r="I31" i="15"/>
  <c r="L32" i="34" s="1"/>
  <c r="V31" i="13" s="1"/>
  <c r="I21" i="15"/>
  <c r="L22" i="34" s="1"/>
  <c r="V21" i="13" s="1"/>
  <c r="I13" i="15"/>
  <c r="L14" i="34" s="1"/>
  <c r="V13" i="13" s="1"/>
  <c r="I65" i="15"/>
  <c r="L66" i="34" s="1"/>
  <c r="V65" i="13" s="1"/>
  <c r="I26" i="15"/>
  <c r="L27" i="34" s="1"/>
  <c r="V26" i="13" s="1"/>
  <c r="I5" i="15"/>
  <c r="L6" i="34" s="1"/>
  <c r="V5" i="13" s="1"/>
  <c r="I15" i="15"/>
  <c r="L16" i="34" s="1"/>
  <c r="V15" i="13" s="1"/>
  <c r="I12" i="15"/>
  <c r="L13" i="34" s="1"/>
  <c r="V12" i="13" s="1"/>
  <c r="I64" i="15"/>
  <c r="L65" i="34" s="1"/>
  <c r="V64" i="13" s="1"/>
  <c r="I62" i="15"/>
  <c r="L63" i="34" s="1"/>
  <c r="V62" i="13" s="1"/>
  <c r="I73" i="15"/>
  <c r="L74" i="34" s="1"/>
  <c r="V73" i="13" s="1"/>
  <c r="I91" i="15"/>
  <c r="L92" i="34" s="1"/>
  <c r="V91" i="13" s="1"/>
  <c r="I79" i="15"/>
  <c r="L80" i="34" s="1"/>
  <c r="V79" i="13" s="1"/>
  <c r="I111" i="15"/>
  <c r="L112" i="34" s="1"/>
  <c r="V111" i="13" s="1"/>
  <c r="I116" i="15"/>
  <c r="L117" i="34" s="1"/>
  <c r="V116" i="13" s="1"/>
  <c r="I96" i="15"/>
  <c r="L97" i="34" s="1"/>
  <c r="V96" i="13" s="1"/>
  <c r="I105" i="15"/>
  <c r="L106" i="34" s="1"/>
  <c r="V105" i="13" s="1"/>
  <c r="I37" i="15"/>
  <c r="L38" i="34" s="1"/>
  <c r="V37" i="13" s="1"/>
  <c r="I48" i="15"/>
  <c r="L49" i="34" s="1"/>
  <c r="V48" i="13" s="1"/>
  <c r="I29" i="15"/>
  <c r="L30" i="34" s="1"/>
  <c r="V29" i="13" s="1"/>
  <c r="I20" i="15"/>
  <c r="L21" i="34" s="1"/>
  <c r="V20" i="13" s="1"/>
  <c r="I18" i="15"/>
  <c r="L19" i="34" s="1"/>
  <c r="V18" i="13" s="1"/>
  <c r="I10" i="15"/>
  <c r="L11" i="34" s="1"/>
  <c r="V10" i="13" s="1"/>
  <c r="I61" i="15"/>
  <c r="L62" i="34" s="1"/>
  <c r="V61" i="13" s="1"/>
  <c r="I63" i="15"/>
  <c r="L64" i="34" s="1"/>
  <c r="V63" i="13" s="1"/>
  <c r="I57" i="15"/>
  <c r="L58" i="34" s="1"/>
  <c r="V57" i="13" s="1"/>
  <c r="I92" i="15"/>
  <c r="L93" i="34" s="1"/>
  <c r="V92" i="13" s="1"/>
  <c r="I84" i="15"/>
  <c r="L85" i="34" s="1"/>
  <c r="V84" i="13" s="1"/>
  <c r="I88" i="15"/>
  <c r="L89" i="34" s="1"/>
  <c r="V88" i="13" s="1"/>
  <c r="I101" i="15"/>
  <c r="L102" i="34" s="1"/>
  <c r="V101" i="13" s="1"/>
  <c r="I112" i="15"/>
  <c r="L113" i="34" s="1"/>
  <c r="V112" i="13" s="1"/>
  <c r="I120" i="15"/>
  <c r="L121" i="34" s="1"/>
  <c r="V120" i="13" s="1"/>
  <c r="I36" i="15"/>
  <c r="L37" i="34" s="1"/>
  <c r="V36" i="13" s="1"/>
  <c r="I32" i="15"/>
  <c r="L33" i="34" s="1"/>
  <c r="V32" i="13" s="1"/>
  <c r="I44" i="15"/>
  <c r="L45" i="34" s="1"/>
  <c r="V44" i="13" s="1"/>
  <c r="I55" i="15"/>
  <c r="L56" i="34" s="1"/>
  <c r="V55" i="13" s="1"/>
  <c r="I2" i="15"/>
  <c r="L3" i="34" s="1"/>
  <c r="V2" i="13" s="1"/>
  <c r="I19" i="15"/>
  <c r="L20" i="34" s="1"/>
  <c r="V19" i="13" s="1"/>
  <c r="I24" i="15"/>
  <c r="L25" i="34" s="1"/>
  <c r="V24" i="13" s="1"/>
  <c r="I72" i="15"/>
  <c r="L73" i="34" s="1"/>
  <c r="V72" i="13" s="1"/>
  <c r="I60" i="15"/>
  <c r="L61" i="34" s="1"/>
  <c r="V60" i="13" s="1"/>
  <c r="I68" i="15"/>
  <c r="L69" i="34" s="1"/>
  <c r="V68" i="13" s="1"/>
  <c r="I53" i="15"/>
  <c r="L54" i="34" s="1"/>
  <c r="V53" i="13" s="1"/>
  <c r="I87" i="15"/>
  <c r="L88" i="34" s="1"/>
  <c r="V87" i="13" s="1"/>
  <c r="I81" i="15"/>
  <c r="L82" i="34" s="1"/>
  <c r="V81" i="13" s="1"/>
  <c r="I115" i="15"/>
  <c r="L116" i="34" s="1"/>
  <c r="V115" i="13" s="1"/>
  <c r="I104" i="15"/>
  <c r="L105" i="34" s="1"/>
  <c r="V104" i="13" s="1"/>
  <c r="I98" i="15"/>
  <c r="L99" i="34" s="1"/>
  <c r="V98" i="13" s="1"/>
  <c r="I39" i="15"/>
  <c r="L40" i="34" s="1"/>
  <c r="V39" i="13" s="1"/>
  <c r="I49" i="15"/>
  <c r="L50" i="34" s="1"/>
  <c r="V49" i="13" s="1"/>
  <c r="I45" i="15"/>
  <c r="L46" i="34" s="1"/>
  <c r="V45" i="13" s="1"/>
  <c r="I11" i="15"/>
  <c r="L12" i="34" s="1"/>
  <c r="V11" i="13" s="1"/>
  <c r="I6" i="15"/>
  <c r="L7" i="34" s="1"/>
  <c r="V6" i="13" s="1"/>
  <c r="I8" i="15"/>
  <c r="L9" i="34" s="1"/>
  <c r="V8" i="13" s="1"/>
  <c r="I71" i="15"/>
  <c r="L72" i="34" s="1"/>
  <c r="V71" i="13" s="1"/>
  <c r="I76" i="15"/>
  <c r="L77" i="34" s="1"/>
  <c r="V76" i="13" s="1"/>
  <c r="I66" i="15"/>
  <c r="L67" i="34" s="1"/>
  <c r="V66" i="13" s="1"/>
  <c r="I54" i="15"/>
  <c r="L55" i="34" s="1"/>
  <c r="V54" i="13" s="1"/>
  <c r="I93" i="15"/>
  <c r="L94" i="34" s="1"/>
  <c r="V93" i="13" s="1"/>
  <c r="I89" i="15"/>
  <c r="L90" i="34" s="1"/>
  <c r="V89" i="13" s="1"/>
  <c r="I108" i="15"/>
  <c r="L109" i="34" s="1"/>
  <c r="V108" i="13" s="1"/>
  <c r="I97" i="15"/>
  <c r="L98" i="34" s="1"/>
  <c r="V97" i="13" s="1"/>
  <c r="I95" i="15"/>
  <c r="L96" i="34" s="1"/>
  <c r="V95" i="13" s="1"/>
  <c r="I46" i="15"/>
  <c r="L47" i="34" s="1"/>
  <c r="V46" i="13" s="1"/>
  <c r="I28" i="15"/>
  <c r="L29" i="34" s="1"/>
  <c r="V28" i="13" s="1"/>
  <c r="I40" i="15"/>
  <c r="L41" i="34" s="1"/>
  <c r="V40" i="13" s="1"/>
  <c r="J92" i="6"/>
  <c r="J82" i="6"/>
  <c r="J93" i="6"/>
  <c r="J88" i="6"/>
  <c r="J85" i="6"/>
  <c r="J12" i="6"/>
  <c r="J6" i="6"/>
  <c r="J9" i="6"/>
  <c r="J16" i="6"/>
  <c r="J55" i="6"/>
  <c r="J54" i="6"/>
  <c r="J62" i="6"/>
  <c r="J69" i="6"/>
  <c r="J67" i="6"/>
  <c r="J58" i="6"/>
  <c r="J63" i="6"/>
  <c r="J65" i="6"/>
  <c r="J72" i="6"/>
  <c r="J77" i="6"/>
  <c r="J102" i="6"/>
  <c r="J99" i="6"/>
  <c r="J109" i="6"/>
  <c r="J106" i="6"/>
  <c r="J96" i="6"/>
  <c r="J105" i="6"/>
  <c r="J121" i="6"/>
  <c r="J47" i="6"/>
  <c r="J33" i="6"/>
  <c r="J29" i="6"/>
  <c r="J40" i="6"/>
  <c r="J49" i="6"/>
  <c r="J30" i="6"/>
  <c r="J84" i="6"/>
  <c r="J95" i="6"/>
  <c r="J94" i="6"/>
  <c r="J90" i="6"/>
  <c r="J89" i="6"/>
  <c r="J80" i="6"/>
  <c r="J10" i="6"/>
  <c r="J17" i="6"/>
  <c r="J11" i="6"/>
  <c r="J13" i="6"/>
  <c r="J7" i="6"/>
  <c r="J20" i="6"/>
  <c r="J21" i="6"/>
  <c r="J22" i="6"/>
  <c r="J25" i="6"/>
  <c r="J19" i="6"/>
  <c r="J3" i="6"/>
  <c r="J53" i="6"/>
  <c r="J51" i="6"/>
  <c r="J73" i="6"/>
  <c r="J59" i="6"/>
  <c r="J74" i="6"/>
  <c r="J64" i="6"/>
  <c r="J60" i="6"/>
  <c r="J61" i="6"/>
  <c r="J103" i="6"/>
  <c r="J113" i="6"/>
  <c r="J112" i="6"/>
  <c r="J98" i="6"/>
  <c r="J110" i="6"/>
  <c r="J97" i="6"/>
  <c r="J116" i="6"/>
  <c r="J118" i="6"/>
  <c r="J101" i="6"/>
  <c r="J117" i="6"/>
  <c r="J115" i="6"/>
  <c r="J37" i="6"/>
  <c r="J43" i="6"/>
  <c r="J27" i="6"/>
  <c r="J45" i="6"/>
  <c r="J46" i="6"/>
  <c r="J38" i="6"/>
  <c r="J41" i="6"/>
  <c r="J50" i="6"/>
  <c r="G36" i="25"/>
  <c r="J36" i="13" s="1"/>
  <c r="K24" i="6"/>
  <c r="E24" i="34" s="1"/>
  <c r="K4" i="6"/>
  <c r="E4" i="34" s="1"/>
  <c r="K8" i="6"/>
  <c r="E8" i="34" s="1"/>
  <c r="K52" i="6"/>
  <c r="E52" i="34" s="1"/>
  <c r="K66" i="6"/>
  <c r="E66" i="34" s="1"/>
  <c r="K76" i="6"/>
  <c r="E76" i="34" s="1"/>
  <c r="K100" i="6"/>
  <c r="E100" i="34" s="1"/>
  <c r="K31" i="6"/>
  <c r="E31" i="34" s="1"/>
  <c r="K79" i="6"/>
  <c r="E79" i="34" s="1"/>
  <c r="K91" i="6"/>
  <c r="E91" i="34" s="1"/>
  <c r="K15" i="6"/>
  <c r="E15" i="34" s="1"/>
  <c r="K56" i="6"/>
  <c r="E56" i="34" s="1"/>
  <c r="K57" i="6"/>
  <c r="E57" i="34" s="1"/>
  <c r="K71" i="6"/>
  <c r="E71" i="34" s="1"/>
  <c r="K68" i="6"/>
  <c r="E68" i="34" s="1"/>
  <c r="K78" i="6"/>
  <c r="E78" i="34" s="1"/>
  <c r="K75" i="6"/>
  <c r="E75" i="34" s="1"/>
  <c r="K108" i="6"/>
  <c r="E108" i="34" s="1"/>
  <c r="K119" i="6"/>
  <c r="E119" i="34" s="1"/>
  <c r="K42" i="6"/>
  <c r="E42" i="34" s="1"/>
  <c r="K36" i="6"/>
  <c r="E36" i="34" s="1"/>
  <c r="K35" i="6"/>
  <c r="E35" i="34" s="1"/>
  <c r="K44" i="6"/>
  <c r="E44" i="34" s="1"/>
  <c r="K87" i="6"/>
  <c r="E87" i="34" s="1"/>
  <c r="K23" i="6"/>
  <c r="E23" i="34" s="1"/>
  <c r="K14" i="6"/>
  <c r="E14" i="34" s="1"/>
  <c r="K104" i="6"/>
  <c r="E104" i="34" s="1"/>
  <c r="K39" i="6"/>
  <c r="E39" i="34" s="1"/>
  <c r="K86" i="6"/>
  <c r="E86" i="34" s="1"/>
  <c r="K81" i="6"/>
  <c r="E81" i="34" s="1"/>
  <c r="K83" i="6"/>
  <c r="E83" i="34" s="1"/>
  <c r="K26" i="6"/>
  <c r="E26" i="34" s="1"/>
  <c r="K18" i="6"/>
  <c r="E18" i="34" s="1"/>
  <c r="K5" i="6"/>
  <c r="E5" i="34" s="1"/>
  <c r="K70" i="6"/>
  <c r="E70" i="34" s="1"/>
  <c r="K111" i="6"/>
  <c r="E111" i="34" s="1"/>
  <c r="K114" i="6"/>
  <c r="E114" i="34" s="1"/>
  <c r="K107" i="6"/>
  <c r="E107" i="34" s="1"/>
  <c r="K122" i="6"/>
  <c r="E122" i="34" s="1"/>
  <c r="K120" i="6"/>
  <c r="E120" i="34" s="1"/>
  <c r="K28" i="6"/>
  <c r="E28" i="34" s="1"/>
  <c r="K34" i="6"/>
  <c r="E34" i="34" s="1"/>
  <c r="K32" i="6"/>
  <c r="E32" i="34" s="1"/>
  <c r="K48" i="6"/>
  <c r="E48" i="34" s="1"/>
  <c r="E3" i="13"/>
  <c r="K3" i="13" s="1"/>
  <c r="J3" i="13"/>
  <c r="E2" i="13"/>
  <c r="K2" i="13" s="1"/>
  <c r="F4" i="25"/>
  <c r="I4" i="13" s="1"/>
  <c r="O31" i="13" l="1"/>
  <c r="N31" i="13" s="1"/>
  <c r="Y31" i="13" s="1"/>
  <c r="K32" i="34"/>
  <c r="O27" i="13"/>
  <c r="N27" i="13" s="1"/>
  <c r="Y27" i="13" s="1"/>
  <c r="K28" i="34"/>
  <c r="O121" i="13"/>
  <c r="N121" i="13" s="1"/>
  <c r="Y121" i="13" s="1"/>
  <c r="K122" i="34"/>
  <c r="O113" i="13"/>
  <c r="N113" i="13" s="1"/>
  <c r="Y113" i="13" s="1"/>
  <c r="K114" i="34"/>
  <c r="O69" i="13"/>
  <c r="N69" i="13" s="1"/>
  <c r="Y69" i="13" s="1"/>
  <c r="K70" i="34"/>
  <c r="O17" i="13"/>
  <c r="N17" i="13" s="1"/>
  <c r="Y17" i="13" s="1"/>
  <c r="K18" i="34"/>
  <c r="O82" i="13"/>
  <c r="N82" i="13" s="1"/>
  <c r="Y82" i="13" s="1"/>
  <c r="K83" i="34"/>
  <c r="O85" i="13"/>
  <c r="N85" i="13" s="1"/>
  <c r="Y85" i="13" s="1"/>
  <c r="K86" i="34"/>
  <c r="O103" i="13"/>
  <c r="N103" i="13" s="1"/>
  <c r="Y103" i="13" s="1"/>
  <c r="K104" i="34"/>
  <c r="O22" i="13"/>
  <c r="N22" i="13" s="1"/>
  <c r="Y22" i="13" s="1"/>
  <c r="K23" i="34"/>
  <c r="O43" i="13"/>
  <c r="N43" i="13" s="1"/>
  <c r="Y43" i="13" s="1"/>
  <c r="K44" i="34"/>
  <c r="O35" i="13"/>
  <c r="K36" i="34"/>
  <c r="O118" i="13"/>
  <c r="N118" i="13" s="1"/>
  <c r="Y118" i="13" s="1"/>
  <c r="K119" i="34"/>
  <c r="O74" i="13"/>
  <c r="K75" i="34"/>
  <c r="O67" i="13"/>
  <c r="N67" i="13" s="1"/>
  <c r="Y67" i="13" s="1"/>
  <c r="K68" i="34"/>
  <c r="O56" i="13"/>
  <c r="N56" i="13" s="1"/>
  <c r="Y56" i="13" s="1"/>
  <c r="K57" i="34"/>
  <c r="O14" i="13"/>
  <c r="K15" i="34"/>
  <c r="O78" i="13"/>
  <c r="N78" i="13" s="1"/>
  <c r="Y78" i="13" s="1"/>
  <c r="K79" i="34"/>
  <c r="O99" i="13"/>
  <c r="N99" i="13" s="1"/>
  <c r="Y99" i="13" s="1"/>
  <c r="K100" i="34"/>
  <c r="O65" i="13"/>
  <c r="N65" i="13" s="1"/>
  <c r="Y65" i="13" s="1"/>
  <c r="K66" i="34"/>
  <c r="O7" i="13"/>
  <c r="N7" i="13" s="1"/>
  <c r="Y7" i="13" s="1"/>
  <c r="K8" i="34"/>
  <c r="O23" i="13"/>
  <c r="N23" i="13" s="1"/>
  <c r="Y23" i="13" s="1"/>
  <c r="K24" i="34"/>
  <c r="O47" i="13"/>
  <c r="N47" i="13" s="1"/>
  <c r="Y47" i="13" s="1"/>
  <c r="K48" i="34"/>
  <c r="O33" i="13"/>
  <c r="N33" i="13" s="1"/>
  <c r="Y33" i="13" s="1"/>
  <c r="K34" i="34"/>
  <c r="O119" i="13"/>
  <c r="N119" i="13" s="1"/>
  <c r="Y119" i="13" s="1"/>
  <c r="K120" i="34"/>
  <c r="O106" i="13"/>
  <c r="N106" i="13" s="1"/>
  <c r="Y106" i="13" s="1"/>
  <c r="K107" i="34"/>
  <c r="O110" i="13"/>
  <c r="K111" i="34"/>
  <c r="O4" i="13"/>
  <c r="N4" i="13" s="1"/>
  <c r="Y4" i="13" s="1"/>
  <c r="K5" i="34"/>
  <c r="O25" i="13"/>
  <c r="N25" i="13" s="1"/>
  <c r="Y25" i="13" s="1"/>
  <c r="K26" i="34"/>
  <c r="O80" i="13"/>
  <c r="N80" i="13" s="1"/>
  <c r="Y80" i="13" s="1"/>
  <c r="K81" i="34"/>
  <c r="O38" i="13"/>
  <c r="K39" i="34"/>
  <c r="O13" i="13"/>
  <c r="N13" i="13" s="1"/>
  <c r="Y13" i="13" s="1"/>
  <c r="K14" i="34"/>
  <c r="O86" i="13"/>
  <c r="K87" i="34"/>
  <c r="O34" i="13"/>
  <c r="K35" i="34"/>
  <c r="O41" i="13"/>
  <c r="N41" i="13" s="1"/>
  <c r="Y41" i="13" s="1"/>
  <c r="K42" i="34"/>
  <c r="O107" i="13"/>
  <c r="N107" i="13" s="1"/>
  <c r="Y107" i="13" s="1"/>
  <c r="K108" i="34"/>
  <c r="O77" i="13"/>
  <c r="N77" i="13" s="1"/>
  <c r="Y77" i="13" s="1"/>
  <c r="K78" i="34"/>
  <c r="O70" i="13"/>
  <c r="N70" i="13" s="1"/>
  <c r="Y70" i="13" s="1"/>
  <c r="K71" i="34"/>
  <c r="O55" i="13"/>
  <c r="N55" i="13" s="1"/>
  <c r="Y55" i="13" s="1"/>
  <c r="K56" i="34"/>
  <c r="O90" i="13"/>
  <c r="N90" i="13" s="1"/>
  <c r="Y90" i="13" s="1"/>
  <c r="K91" i="34"/>
  <c r="O30" i="13"/>
  <c r="N30" i="13" s="1"/>
  <c r="Y30" i="13" s="1"/>
  <c r="K31" i="34"/>
  <c r="O75" i="13"/>
  <c r="N75" i="13" s="1"/>
  <c r="Y75" i="13" s="1"/>
  <c r="K76" i="34"/>
  <c r="O51" i="13"/>
  <c r="N51" i="13" s="1"/>
  <c r="Y51" i="13" s="1"/>
  <c r="K52" i="34"/>
  <c r="O3" i="13"/>
  <c r="N3" i="13" s="1"/>
  <c r="Y3" i="13" s="1"/>
  <c r="K4" i="34"/>
  <c r="M36" i="13"/>
  <c r="M2" i="13"/>
  <c r="M34" i="13"/>
  <c r="M35" i="13"/>
  <c r="M3" i="13"/>
  <c r="G4" i="25"/>
  <c r="J4" i="13" s="1"/>
  <c r="L4" i="13"/>
  <c r="R4" i="13" s="1"/>
  <c r="S4" i="22"/>
  <c r="S2" i="22"/>
  <c r="S10" i="22"/>
  <c r="S9" i="22"/>
  <c r="S3" i="22"/>
  <c r="S7" i="22"/>
  <c r="S8" i="22"/>
  <c r="S6" i="22"/>
  <c r="S5" i="22"/>
  <c r="S11" i="22"/>
  <c r="K88" i="6"/>
  <c r="E88" i="34" s="1"/>
  <c r="K82" i="6"/>
  <c r="E82" i="34" s="1"/>
  <c r="K93" i="6"/>
  <c r="E93" i="34" s="1"/>
  <c r="K92" i="6"/>
  <c r="E92" i="34" s="1"/>
  <c r="K6" i="6"/>
  <c r="E6" i="34" s="1"/>
  <c r="K12" i="6"/>
  <c r="E12" i="34" s="1"/>
  <c r="K9" i="6"/>
  <c r="E9" i="34" s="1"/>
  <c r="K85" i="6"/>
  <c r="E85" i="34" s="1"/>
  <c r="K55" i="6"/>
  <c r="E55" i="34" s="1"/>
  <c r="K16" i="6"/>
  <c r="E16" i="34" s="1"/>
  <c r="K95" i="6"/>
  <c r="E95" i="34" s="1"/>
  <c r="K84" i="6"/>
  <c r="E84" i="34" s="1"/>
  <c r="K50" i="6"/>
  <c r="E50" i="34" s="1"/>
  <c r="K41" i="6"/>
  <c r="E41" i="34" s="1"/>
  <c r="K38" i="6"/>
  <c r="E38" i="34" s="1"/>
  <c r="K46" i="6"/>
  <c r="E46" i="34" s="1"/>
  <c r="K45" i="6"/>
  <c r="E45" i="34" s="1"/>
  <c r="K27" i="6"/>
  <c r="E27" i="34" s="1"/>
  <c r="K43" i="6"/>
  <c r="E43" i="34" s="1"/>
  <c r="K37" i="6"/>
  <c r="E37" i="34" s="1"/>
  <c r="K115" i="6"/>
  <c r="E115" i="34" s="1"/>
  <c r="K117" i="6"/>
  <c r="E117" i="34" s="1"/>
  <c r="K101" i="6"/>
  <c r="E101" i="34" s="1"/>
  <c r="K118" i="6"/>
  <c r="E118" i="34" s="1"/>
  <c r="K116" i="6"/>
  <c r="E116" i="34" s="1"/>
  <c r="K97" i="6"/>
  <c r="E97" i="34" s="1"/>
  <c r="K110" i="6"/>
  <c r="E110" i="34" s="1"/>
  <c r="K98" i="6"/>
  <c r="E98" i="34" s="1"/>
  <c r="K112" i="6"/>
  <c r="E112" i="34" s="1"/>
  <c r="K113" i="6"/>
  <c r="E113" i="34" s="1"/>
  <c r="K103" i="6"/>
  <c r="E103" i="34" s="1"/>
  <c r="K61" i="6"/>
  <c r="E61" i="34" s="1"/>
  <c r="K60" i="6"/>
  <c r="E60" i="34" s="1"/>
  <c r="K64" i="6"/>
  <c r="E64" i="34" s="1"/>
  <c r="K74" i="6"/>
  <c r="E74" i="34" s="1"/>
  <c r="K59" i="6"/>
  <c r="E59" i="34" s="1"/>
  <c r="K73" i="6"/>
  <c r="E73" i="34" s="1"/>
  <c r="K51" i="6"/>
  <c r="E51" i="34" s="1"/>
  <c r="K53" i="6"/>
  <c r="E53" i="34" s="1"/>
  <c r="K3" i="6"/>
  <c r="E3" i="34" s="1"/>
  <c r="K19" i="6"/>
  <c r="E19" i="34" s="1"/>
  <c r="K25" i="6"/>
  <c r="E25" i="34" s="1"/>
  <c r="K22" i="6"/>
  <c r="E22" i="34" s="1"/>
  <c r="K21" i="6"/>
  <c r="E21" i="34" s="1"/>
  <c r="K20" i="6"/>
  <c r="E20" i="34" s="1"/>
  <c r="K7" i="6"/>
  <c r="E7" i="34" s="1"/>
  <c r="K13" i="6"/>
  <c r="E13" i="34" s="1"/>
  <c r="K11" i="6"/>
  <c r="E11" i="34" s="1"/>
  <c r="K17" i="6"/>
  <c r="E17" i="34" s="1"/>
  <c r="K10" i="6"/>
  <c r="E10" i="34" s="1"/>
  <c r="K80" i="6"/>
  <c r="E80" i="34" s="1"/>
  <c r="K89" i="6"/>
  <c r="E89" i="34" s="1"/>
  <c r="K90" i="6"/>
  <c r="E90" i="34" s="1"/>
  <c r="K94" i="6"/>
  <c r="E94" i="34" s="1"/>
  <c r="K30" i="6"/>
  <c r="E30" i="34" s="1"/>
  <c r="K49" i="6"/>
  <c r="E49" i="34" s="1"/>
  <c r="K40" i="6"/>
  <c r="E40" i="34" s="1"/>
  <c r="K29" i="6"/>
  <c r="E29" i="34" s="1"/>
  <c r="K33" i="6"/>
  <c r="E33" i="34" s="1"/>
  <c r="K47" i="6"/>
  <c r="E47" i="34" s="1"/>
  <c r="K121" i="6"/>
  <c r="E121" i="34" s="1"/>
  <c r="K105" i="6"/>
  <c r="E105" i="34" s="1"/>
  <c r="K96" i="6"/>
  <c r="E96" i="34" s="1"/>
  <c r="K106" i="6"/>
  <c r="E106" i="34" s="1"/>
  <c r="K109" i="6"/>
  <c r="E109" i="34" s="1"/>
  <c r="K99" i="6"/>
  <c r="E99" i="34" s="1"/>
  <c r="K102" i="6"/>
  <c r="E102" i="34" s="1"/>
  <c r="K77" i="6"/>
  <c r="E77" i="34" s="1"/>
  <c r="K72" i="6"/>
  <c r="E72" i="34" s="1"/>
  <c r="K65" i="6"/>
  <c r="E65" i="34" s="1"/>
  <c r="K63" i="6"/>
  <c r="E63" i="34" s="1"/>
  <c r="K58" i="6"/>
  <c r="E58" i="34" s="1"/>
  <c r="K67" i="6"/>
  <c r="E67" i="34" s="1"/>
  <c r="K69" i="6"/>
  <c r="E69" i="34" s="1"/>
  <c r="K62" i="6"/>
  <c r="E62" i="34" s="1"/>
  <c r="K54" i="6"/>
  <c r="E54" i="34" s="1"/>
  <c r="F37" i="25"/>
  <c r="E37" i="13"/>
  <c r="K37" i="13" s="1"/>
  <c r="E4" i="13"/>
  <c r="K4" i="13" s="1"/>
  <c r="Q4" i="13" l="1"/>
  <c r="S4" i="13" s="1"/>
  <c r="O66" i="13"/>
  <c r="N66" i="13" s="1"/>
  <c r="Y66" i="13" s="1"/>
  <c r="K67" i="34"/>
  <c r="O71" i="13"/>
  <c r="N71" i="13" s="1"/>
  <c r="Y71" i="13" s="1"/>
  <c r="K72" i="34"/>
  <c r="O108" i="13"/>
  <c r="N108" i="13" s="1"/>
  <c r="Y108" i="13" s="1"/>
  <c r="K109" i="34"/>
  <c r="O120" i="13"/>
  <c r="N120" i="13" s="1"/>
  <c r="Y120" i="13" s="1"/>
  <c r="K121" i="34"/>
  <c r="O39" i="13"/>
  <c r="N39" i="13" s="1"/>
  <c r="Y39" i="13" s="1"/>
  <c r="K40" i="34"/>
  <c r="O89" i="13"/>
  <c r="N89" i="13" s="1"/>
  <c r="Y89" i="13" s="1"/>
  <c r="K90" i="34"/>
  <c r="O12" i="13"/>
  <c r="N12" i="13" s="1"/>
  <c r="Y12" i="13" s="1"/>
  <c r="K13" i="34"/>
  <c r="O21" i="13"/>
  <c r="N21" i="13" s="1"/>
  <c r="Y21" i="13" s="1"/>
  <c r="K22" i="34"/>
  <c r="O52" i="13"/>
  <c r="N52" i="13" s="1"/>
  <c r="Y52" i="13" s="1"/>
  <c r="K53" i="34"/>
  <c r="O73" i="13"/>
  <c r="N73" i="13" s="1"/>
  <c r="Y73" i="13" s="1"/>
  <c r="K74" i="34"/>
  <c r="O59" i="13"/>
  <c r="N59" i="13" s="1"/>
  <c r="Y59" i="13" s="1"/>
  <c r="K60" i="34"/>
  <c r="O111" i="13"/>
  <c r="N111" i="13" s="1"/>
  <c r="Y111" i="13" s="1"/>
  <c r="K112" i="34"/>
  <c r="O115" i="13"/>
  <c r="N115" i="13" s="1"/>
  <c r="Y115" i="13" s="1"/>
  <c r="K116" i="34"/>
  <c r="O114" i="13"/>
  <c r="N114" i="13" s="1"/>
  <c r="Y114" i="13" s="1"/>
  <c r="K115" i="34"/>
  <c r="O44" i="13"/>
  <c r="N44" i="13" s="1"/>
  <c r="Y44" i="13" s="1"/>
  <c r="K45" i="34"/>
  <c r="O49" i="13"/>
  <c r="N49" i="13" s="1"/>
  <c r="Y49" i="13" s="1"/>
  <c r="K50" i="34"/>
  <c r="O54" i="13"/>
  <c r="N54" i="13" s="1"/>
  <c r="Y54" i="13" s="1"/>
  <c r="K55" i="34"/>
  <c r="O5" i="13"/>
  <c r="N5" i="13" s="1"/>
  <c r="Y5" i="13" s="1"/>
  <c r="K6" i="34"/>
  <c r="O87" i="13"/>
  <c r="N87" i="13" s="1"/>
  <c r="Y87" i="13" s="1"/>
  <c r="K88" i="34"/>
  <c r="O53" i="13"/>
  <c r="N53" i="13" s="1"/>
  <c r="Y53" i="13" s="1"/>
  <c r="K54" i="34"/>
  <c r="O68" i="13"/>
  <c r="N68" i="13" s="1"/>
  <c r="Y68" i="13" s="1"/>
  <c r="K69" i="34"/>
  <c r="O57" i="13"/>
  <c r="N57" i="13" s="1"/>
  <c r="Y57" i="13" s="1"/>
  <c r="K58" i="34"/>
  <c r="O64" i="13"/>
  <c r="N64" i="13" s="1"/>
  <c r="Y64" i="13" s="1"/>
  <c r="K65" i="34"/>
  <c r="O76" i="13"/>
  <c r="N76" i="13" s="1"/>
  <c r="Y76" i="13" s="1"/>
  <c r="K77" i="34"/>
  <c r="O98" i="13"/>
  <c r="K99" i="34"/>
  <c r="O105" i="13"/>
  <c r="N105" i="13" s="1"/>
  <c r="Y105" i="13" s="1"/>
  <c r="K106" i="34"/>
  <c r="O104" i="13"/>
  <c r="N104" i="13" s="1"/>
  <c r="Y104" i="13" s="1"/>
  <c r="K105" i="34"/>
  <c r="O46" i="13"/>
  <c r="N46" i="13" s="1"/>
  <c r="Y46" i="13" s="1"/>
  <c r="K47" i="34"/>
  <c r="O28" i="13"/>
  <c r="N28" i="13" s="1"/>
  <c r="Y28" i="13" s="1"/>
  <c r="K29" i="34"/>
  <c r="O48" i="13"/>
  <c r="N48" i="13" s="1"/>
  <c r="Y48" i="13" s="1"/>
  <c r="K49" i="34"/>
  <c r="O93" i="13"/>
  <c r="N93" i="13" s="1"/>
  <c r="Y93" i="13" s="1"/>
  <c r="K94" i="34"/>
  <c r="O88" i="13"/>
  <c r="N88" i="13" s="1"/>
  <c r="Y88" i="13" s="1"/>
  <c r="K89" i="34"/>
  <c r="O9" i="13"/>
  <c r="N9" i="13" s="1"/>
  <c r="Y9" i="13" s="1"/>
  <c r="K10" i="34"/>
  <c r="O10" i="13"/>
  <c r="N10" i="13" s="1"/>
  <c r="Y10" i="13" s="1"/>
  <c r="K11" i="34"/>
  <c r="O6" i="13"/>
  <c r="N6" i="13" s="1"/>
  <c r="Y6" i="13" s="1"/>
  <c r="K7" i="34"/>
  <c r="O20" i="13"/>
  <c r="N20" i="13" s="1"/>
  <c r="Y20" i="13" s="1"/>
  <c r="K21" i="34"/>
  <c r="O24" i="13"/>
  <c r="N24" i="13" s="1"/>
  <c r="Y24" i="13" s="1"/>
  <c r="K25" i="34"/>
  <c r="O2" i="13"/>
  <c r="K3" i="34"/>
  <c r="O50" i="13"/>
  <c r="K51" i="34"/>
  <c r="O58" i="13"/>
  <c r="N58" i="13" s="1"/>
  <c r="Y58" i="13" s="1"/>
  <c r="K59" i="34"/>
  <c r="O63" i="13"/>
  <c r="N63" i="13" s="1"/>
  <c r="Y63" i="13" s="1"/>
  <c r="K64" i="34"/>
  <c r="O60" i="13"/>
  <c r="N60" i="13" s="1"/>
  <c r="Y60" i="13" s="1"/>
  <c r="K61" i="34"/>
  <c r="O112" i="13"/>
  <c r="N112" i="13" s="1"/>
  <c r="Y112" i="13" s="1"/>
  <c r="K113" i="34"/>
  <c r="O97" i="13"/>
  <c r="N97" i="13" s="1"/>
  <c r="Y97" i="13" s="1"/>
  <c r="K98" i="34"/>
  <c r="O96" i="13"/>
  <c r="N96" i="13" s="1"/>
  <c r="Y96" i="13" s="1"/>
  <c r="K97" i="34"/>
  <c r="O117" i="13"/>
  <c r="N117" i="13" s="1"/>
  <c r="Y117" i="13" s="1"/>
  <c r="K118" i="34"/>
  <c r="O116" i="13"/>
  <c r="N116" i="13" s="1"/>
  <c r="Y116" i="13" s="1"/>
  <c r="K117" i="34"/>
  <c r="O36" i="13"/>
  <c r="K37" i="34"/>
  <c r="O26" i="13"/>
  <c r="K27" i="34"/>
  <c r="O45" i="13"/>
  <c r="N45" i="13" s="1"/>
  <c r="Y45" i="13" s="1"/>
  <c r="K46" i="34"/>
  <c r="O40" i="13"/>
  <c r="N40" i="13" s="1"/>
  <c r="Y40" i="13" s="1"/>
  <c r="K41" i="34"/>
  <c r="O83" i="13"/>
  <c r="N83" i="13" s="1"/>
  <c r="Y83" i="13" s="1"/>
  <c r="K84" i="34"/>
  <c r="O15" i="13"/>
  <c r="N15" i="13" s="1"/>
  <c r="Y15" i="13" s="1"/>
  <c r="K16" i="34"/>
  <c r="O84" i="13"/>
  <c r="N84" i="13" s="1"/>
  <c r="Y84" i="13" s="1"/>
  <c r="K85" i="34"/>
  <c r="O11" i="13"/>
  <c r="N11" i="13" s="1"/>
  <c r="Y11" i="13" s="1"/>
  <c r="K12" i="34"/>
  <c r="O91" i="13"/>
  <c r="N91" i="13" s="1"/>
  <c r="Y91" i="13" s="1"/>
  <c r="K92" i="34"/>
  <c r="O81" i="13"/>
  <c r="N81" i="13" s="1"/>
  <c r="Y81" i="13" s="1"/>
  <c r="K82" i="34"/>
  <c r="Q3" i="13"/>
  <c r="S3" i="13" s="1"/>
  <c r="O61" i="13"/>
  <c r="N61" i="13" s="1"/>
  <c r="Y61" i="13" s="1"/>
  <c r="K62" i="34"/>
  <c r="O62" i="13"/>
  <c r="K63" i="34"/>
  <c r="O101" i="13"/>
  <c r="N101" i="13" s="1"/>
  <c r="Y101" i="13" s="1"/>
  <c r="K102" i="34"/>
  <c r="O95" i="13"/>
  <c r="N95" i="13" s="1"/>
  <c r="Y95" i="13" s="1"/>
  <c r="K96" i="34"/>
  <c r="O32" i="13"/>
  <c r="N32" i="13" s="1"/>
  <c r="Y32" i="13" s="1"/>
  <c r="K33" i="34"/>
  <c r="O29" i="13"/>
  <c r="N29" i="13" s="1"/>
  <c r="Y29" i="13" s="1"/>
  <c r="K30" i="34"/>
  <c r="O79" i="13"/>
  <c r="N79" i="13" s="1"/>
  <c r="Y79" i="13" s="1"/>
  <c r="K80" i="34"/>
  <c r="O16" i="13"/>
  <c r="N16" i="13" s="1"/>
  <c r="Y16" i="13" s="1"/>
  <c r="K17" i="34"/>
  <c r="O19" i="13"/>
  <c r="N19" i="13" s="1"/>
  <c r="Y19" i="13" s="1"/>
  <c r="K20" i="34"/>
  <c r="O18" i="13"/>
  <c r="N18" i="13" s="1"/>
  <c r="Y18" i="13" s="1"/>
  <c r="K19" i="34"/>
  <c r="O72" i="13"/>
  <c r="N72" i="13" s="1"/>
  <c r="Y72" i="13" s="1"/>
  <c r="K73" i="34"/>
  <c r="O102" i="13"/>
  <c r="N102" i="13" s="1"/>
  <c r="Y102" i="13" s="1"/>
  <c r="K103" i="34"/>
  <c r="O109" i="13"/>
  <c r="N109" i="13" s="1"/>
  <c r="Y109" i="13" s="1"/>
  <c r="K110" i="34"/>
  <c r="O100" i="13"/>
  <c r="N100" i="13" s="1"/>
  <c r="Y100" i="13" s="1"/>
  <c r="K101" i="34"/>
  <c r="O42" i="13"/>
  <c r="N42" i="13" s="1"/>
  <c r="Y42" i="13" s="1"/>
  <c r="K43" i="34"/>
  <c r="O37" i="13"/>
  <c r="N37" i="13" s="1"/>
  <c r="Y37" i="13" s="1"/>
  <c r="K38" i="34"/>
  <c r="O94" i="13"/>
  <c r="N94" i="13" s="1"/>
  <c r="Y94" i="13" s="1"/>
  <c r="K95" i="34"/>
  <c r="O8" i="13"/>
  <c r="N8" i="13" s="1"/>
  <c r="Y8" i="13" s="1"/>
  <c r="K9" i="34"/>
  <c r="O92" i="13"/>
  <c r="N92" i="13" s="1"/>
  <c r="Y92" i="13" s="1"/>
  <c r="K93" i="34"/>
  <c r="N34" i="13"/>
  <c r="Y34" i="13" s="1"/>
  <c r="Q34" i="13"/>
  <c r="S34" i="13" s="1"/>
  <c r="T34" i="13" s="1"/>
  <c r="N86" i="13"/>
  <c r="Y86" i="13" s="1"/>
  <c r="N38" i="13"/>
  <c r="Y38" i="13" s="1"/>
  <c r="N110" i="13"/>
  <c r="Y110" i="13" s="1"/>
  <c r="L11" i="22"/>
  <c r="N11" i="22" s="1"/>
  <c r="N14" i="13"/>
  <c r="Y14" i="13" s="1"/>
  <c r="N74" i="13"/>
  <c r="Y74" i="13" s="1"/>
  <c r="N35" i="13"/>
  <c r="Y35" i="13" s="1"/>
  <c r="Q35" i="13"/>
  <c r="S35" i="13" s="1"/>
  <c r="T35" i="13" s="1"/>
  <c r="I37" i="13"/>
  <c r="L37" i="13" s="1"/>
  <c r="R37" i="13" s="1"/>
  <c r="M4" i="13"/>
  <c r="G37" i="25"/>
  <c r="J37" i="13" s="1"/>
  <c r="F38" i="25"/>
  <c r="I38" i="13" s="1"/>
  <c r="J5" i="13"/>
  <c r="E38" i="13"/>
  <c r="K38" i="13" s="1"/>
  <c r="Q38" i="13" s="1"/>
  <c r="T3" i="13" l="1"/>
  <c r="U3" i="13" s="1"/>
  <c r="T4" i="13"/>
  <c r="U4" i="13" s="1"/>
  <c r="W4" i="13" s="1"/>
  <c r="U35" i="13"/>
  <c r="U34" i="13"/>
  <c r="K123" i="34"/>
  <c r="L125" i="34" s="1"/>
  <c r="L126" i="34" s="1"/>
  <c r="L9" i="22"/>
  <c r="N9" i="22" s="1"/>
  <c r="P9" i="22" s="1"/>
  <c r="Q9" i="22" s="1"/>
  <c r="L8" i="22"/>
  <c r="N8" i="22" s="1"/>
  <c r="P8" i="22" s="1"/>
  <c r="Q8" i="22" s="1"/>
  <c r="L3" i="22"/>
  <c r="L5" i="22"/>
  <c r="N26" i="13"/>
  <c r="Y26" i="13" s="1"/>
  <c r="L4" i="22"/>
  <c r="N36" i="13"/>
  <c r="Y36" i="13" s="1"/>
  <c r="Q36" i="13"/>
  <c r="S36" i="13" s="1"/>
  <c r="T36" i="13" s="1"/>
  <c r="N50" i="13"/>
  <c r="Y50" i="13" s="1"/>
  <c r="L6" i="22"/>
  <c r="K6" i="22" s="1"/>
  <c r="N2" i="13"/>
  <c r="Y2" i="13" s="1"/>
  <c r="L2" i="22"/>
  <c r="K2" i="22" s="1"/>
  <c r="Q2" i="13"/>
  <c r="S2" i="13" s="1"/>
  <c r="N98" i="13"/>
  <c r="Y98" i="13" s="1"/>
  <c r="L10" i="22"/>
  <c r="N62" i="13"/>
  <c r="Y62" i="13" s="1"/>
  <c r="L7" i="22"/>
  <c r="K7" i="22" s="1"/>
  <c r="Q37" i="13"/>
  <c r="S37" i="13" s="1"/>
  <c r="T37" i="13" s="1"/>
  <c r="P11" i="22"/>
  <c r="Q11" i="22" s="1"/>
  <c r="M37" i="13"/>
  <c r="G38" i="25"/>
  <c r="J38" i="13" s="1"/>
  <c r="L38" i="13"/>
  <c r="R38" i="13" s="1"/>
  <c r="F39" i="25"/>
  <c r="E6" i="13"/>
  <c r="K6" i="13" s="1"/>
  <c r="Q6" i="13" s="1"/>
  <c r="J6" i="13"/>
  <c r="E39" i="13"/>
  <c r="K39" i="13" s="1"/>
  <c r="Q39" i="13" s="1"/>
  <c r="E5" i="13"/>
  <c r="K5" i="13" s="1"/>
  <c r="Q5" i="13" s="1"/>
  <c r="N5" i="22" l="1"/>
  <c r="P5" i="22" s="1"/>
  <c r="Q5" i="22" s="1"/>
  <c r="R5" i="22" s="1"/>
  <c r="T5" i="22" s="1"/>
  <c r="K5" i="22"/>
  <c r="N3" i="22"/>
  <c r="P3" i="22" s="1"/>
  <c r="K3" i="22"/>
  <c r="N4" i="22"/>
  <c r="P4" i="22" s="1"/>
  <c r="Q4" i="22" s="1"/>
  <c r="R4" i="22" s="1"/>
  <c r="T4" i="22" s="1"/>
  <c r="K4" i="22"/>
  <c r="T2" i="13"/>
  <c r="U2" i="13" s="1"/>
  <c r="U36" i="13"/>
  <c r="U37" i="13"/>
  <c r="N2" i="22"/>
  <c r="P2" i="22" s="1"/>
  <c r="N6" i="22"/>
  <c r="P6" i="22" s="1"/>
  <c r="Q6" i="22" s="1"/>
  <c r="N7" i="22"/>
  <c r="P7" i="22" s="1"/>
  <c r="Q7" i="22" s="1"/>
  <c r="N10" i="22"/>
  <c r="P10" i="22" s="1"/>
  <c r="Q10" i="22" s="1"/>
  <c r="R8" i="22"/>
  <c r="T8" i="22" s="1"/>
  <c r="R9" i="22"/>
  <c r="T9" i="22" s="1"/>
  <c r="R11" i="22"/>
  <c r="T11" i="22" s="1"/>
  <c r="I39" i="13"/>
  <c r="L39" i="13" s="1"/>
  <c r="R39" i="13" s="1"/>
  <c r="M38" i="13"/>
  <c r="M5" i="13"/>
  <c r="S5" i="13"/>
  <c r="M6" i="13"/>
  <c r="S6" i="13"/>
  <c r="G39" i="25"/>
  <c r="J39" i="13" s="1"/>
  <c r="F40" i="25"/>
  <c r="E7" i="13"/>
  <c r="K7" i="13" s="1"/>
  <c r="Q7" i="13" s="1"/>
  <c r="J7" i="13"/>
  <c r="E40" i="13"/>
  <c r="K40" i="13" s="1"/>
  <c r="Q40" i="13" s="1"/>
  <c r="T5" i="13" l="1"/>
  <c r="U5" i="13" s="1"/>
  <c r="W5" i="13" s="1"/>
  <c r="Q2" i="22"/>
  <c r="R2" i="22" s="1"/>
  <c r="T2" i="22" s="1"/>
  <c r="T6" i="13"/>
  <c r="U6" i="13" s="1"/>
  <c r="Q3" i="22"/>
  <c r="R3" i="22" s="1"/>
  <c r="T3" i="22" s="1"/>
  <c r="R7" i="22"/>
  <c r="T7" i="22" s="1"/>
  <c r="R10" i="22"/>
  <c r="T10" i="22" s="1"/>
  <c r="R6" i="22"/>
  <c r="T6" i="22" s="1"/>
  <c r="M39" i="13"/>
  <c r="I40" i="13"/>
  <c r="L40" i="13" s="1"/>
  <c r="R40" i="13" s="1"/>
  <c r="S38" i="13"/>
  <c r="T38" i="13" s="1"/>
  <c r="M7" i="13"/>
  <c r="S7" i="13"/>
  <c r="G40" i="25"/>
  <c r="J40" i="13" s="1"/>
  <c r="F41" i="25"/>
  <c r="I41" i="13" s="1"/>
  <c r="E8" i="13"/>
  <c r="K8" i="13" s="1"/>
  <c r="Q8" i="13" s="1"/>
  <c r="J8" i="13"/>
  <c r="E41" i="13"/>
  <c r="K41" i="13" s="1"/>
  <c r="Q41" i="13" s="1"/>
  <c r="G4" i="16" l="1"/>
  <c r="B4" i="16"/>
  <c r="T7" i="13"/>
  <c r="U7" i="13" s="1"/>
  <c r="C4" i="16"/>
  <c r="U38" i="13"/>
  <c r="M40" i="13"/>
  <c r="S39" i="13"/>
  <c r="T39" i="13" s="1"/>
  <c r="M8" i="13"/>
  <c r="S8" i="13"/>
  <c r="G41" i="25"/>
  <c r="J41" i="13" s="1"/>
  <c r="L41" i="13"/>
  <c r="R41" i="13" s="1"/>
  <c r="F42" i="25"/>
  <c r="E9" i="13"/>
  <c r="K9" i="13" s="1"/>
  <c r="Q9" i="13" s="1"/>
  <c r="J9" i="13"/>
  <c r="E42" i="13"/>
  <c r="K42" i="13" s="1"/>
  <c r="Q42" i="13" s="1"/>
  <c r="F10" i="25"/>
  <c r="I10" i="13" s="1"/>
  <c r="T8" i="13" l="1"/>
  <c r="U8" i="13" s="1"/>
  <c r="U39" i="13"/>
  <c r="I42" i="13"/>
  <c r="L42" i="13" s="1"/>
  <c r="R42" i="13" s="1"/>
  <c r="S40" i="13"/>
  <c r="T40" i="13" s="1"/>
  <c r="M9" i="13"/>
  <c r="S9" i="13"/>
  <c r="M41" i="13"/>
  <c r="G10" i="25"/>
  <c r="J10" i="13" s="1"/>
  <c r="L10" i="13"/>
  <c r="R10" i="13" s="1"/>
  <c r="G42" i="25"/>
  <c r="J42" i="13" s="1"/>
  <c r="F43" i="25"/>
  <c r="I43" i="13" s="1"/>
  <c r="E10" i="13"/>
  <c r="K10" i="13" s="1"/>
  <c r="Q10" i="13" s="1"/>
  <c r="E43" i="13"/>
  <c r="K43" i="13" s="1"/>
  <c r="Q43" i="13" s="1"/>
  <c r="F11" i="25"/>
  <c r="I11" i="13" s="1"/>
  <c r="T9" i="13" l="1"/>
  <c r="U9" i="13" s="1"/>
  <c r="U40" i="13"/>
  <c r="M42" i="13"/>
  <c r="S10" i="13"/>
  <c r="S41" i="13"/>
  <c r="T41" i="13" s="1"/>
  <c r="M10" i="13"/>
  <c r="G43" i="25"/>
  <c r="J43" i="13" s="1"/>
  <c r="L43" i="13"/>
  <c r="R43" i="13" s="1"/>
  <c r="G11" i="25"/>
  <c r="J11" i="13" s="1"/>
  <c r="L11" i="13"/>
  <c r="R11" i="13" s="1"/>
  <c r="F44" i="25"/>
  <c r="E11" i="13"/>
  <c r="K11" i="13" s="1"/>
  <c r="Q11" i="13" s="1"/>
  <c r="E44" i="13"/>
  <c r="K44" i="13" s="1"/>
  <c r="Q44" i="13" s="1"/>
  <c r="F12" i="25"/>
  <c r="I12" i="13" s="1"/>
  <c r="T10" i="13" l="1"/>
  <c r="U10" i="13" s="1"/>
  <c r="U41" i="13"/>
  <c r="S11" i="13"/>
  <c r="S42" i="13"/>
  <c r="T42" i="13" s="1"/>
  <c r="I44" i="13"/>
  <c r="L44" i="13" s="1"/>
  <c r="R44" i="13" s="1"/>
  <c r="M43" i="13"/>
  <c r="M11" i="13"/>
  <c r="G12" i="25"/>
  <c r="J12" i="13" s="1"/>
  <c r="L12" i="13"/>
  <c r="R12" i="13" s="1"/>
  <c r="G44" i="25"/>
  <c r="J44" i="13" s="1"/>
  <c r="F45" i="25"/>
  <c r="E45" i="13"/>
  <c r="K45" i="13" s="1"/>
  <c r="Q45" i="13" s="1"/>
  <c r="E12" i="13"/>
  <c r="K12" i="13" s="1"/>
  <c r="Q12" i="13" s="1"/>
  <c r="F13" i="25"/>
  <c r="I13" i="13" s="1"/>
  <c r="T11" i="13" l="1"/>
  <c r="U11" i="13" s="1"/>
  <c r="U42" i="13"/>
  <c r="M44" i="13"/>
  <c r="I45" i="13"/>
  <c r="L45" i="13" s="1"/>
  <c r="R45" i="13" s="1"/>
  <c r="S43" i="13"/>
  <c r="T43" i="13" s="1"/>
  <c r="M12" i="13"/>
  <c r="S12" i="13"/>
  <c r="G13" i="25"/>
  <c r="J13" i="13" s="1"/>
  <c r="L13" i="13"/>
  <c r="R13" i="13" s="1"/>
  <c r="G45" i="25"/>
  <c r="J45" i="13" s="1"/>
  <c r="F46" i="25"/>
  <c r="E13" i="13"/>
  <c r="K13" i="13" s="1"/>
  <c r="Q13" i="13" s="1"/>
  <c r="E46" i="13"/>
  <c r="K46" i="13" s="1"/>
  <c r="Q46" i="13" s="1"/>
  <c r="F14" i="25"/>
  <c r="I14" i="13" s="1"/>
  <c r="T12" i="13" l="1"/>
  <c r="U12" i="13" s="1"/>
  <c r="U43" i="13"/>
  <c r="S13" i="13"/>
  <c r="S45" i="13"/>
  <c r="T45" i="13" s="1"/>
  <c r="M45" i="13"/>
  <c r="I46" i="13"/>
  <c r="L46" i="13" s="1"/>
  <c r="R46" i="13" s="1"/>
  <c r="S44" i="13"/>
  <c r="T44" i="13" s="1"/>
  <c r="G14" i="25"/>
  <c r="L14" i="13"/>
  <c r="R14" i="13" s="1"/>
  <c r="M13" i="13"/>
  <c r="G46" i="25"/>
  <c r="J46" i="13" s="1"/>
  <c r="F47" i="25"/>
  <c r="I47" i="13" s="1"/>
  <c r="E47" i="13"/>
  <c r="K47" i="13" s="1"/>
  <c r="Q47" i="13" s="1"/>
  <c r="E14" i="13"/>
  <c r="K14" i="13" s="1"/>
  <c r="Q14" i="13" s="1"/>
  <c r="F15" i="25"/>
  <c r="I15" i="13" s="1"/>
  <c r="T13" i="13" l="1"/>
  <c r="U13" i="13" s="1"/>
  <c r="U44" i="13"/>
  <c r="U45" i="13"/>
  <c r="S46" i="13"/>
  <c r="T46" i="13" s="1"/>
  <c r="M46" i="13"/>
  <c r="S14" i="13"/>
  <c r="M14" i="13"/>
  <c r="G15" i="25"/>
  <c r="J15" i="13" s="1"/>
  <c r="L15" i="13"/>
  <c r="R15" i="13" s="1"/>
  <c r="G47" i="25"/>
  <c r="J47" i="13" s="1"/>
  <c r="L47" i="13"/>
  <c r="R47" i="13" s="1"/>
  <c r="F48" i="25"/>
  <c r="J14" i="13"/>
  <c r="E48" i="13"/>
  <c r="K48" i="13" s="1"/>
  <c r="Q48" i="13" s="1"/>
  <c r="E15" i="13"/>
  <c r="K15" i="13" s="1"/>
  <c r="Q15" i="13" s="1"/>
  <c r="F16" i="25"/>
  <c r="I16" i="13" s="1"/>
  <c r="T14" i="13" l="1"/>
  <c r="U14" i="13" s="1"/>
  <c r="U46" i="13"/>
  <c r="I48" i="13"/>
  <c r="L48" i="13" s="1"/>
  <c r="R48" i="13" s="1"/>
  <c r="M47" i="13"/>
  <c r="S15" i="13"/>
  <c r="M15" i="13"/>
  <c r="G16" i="25"/>
  <c r="J16" i="13" s="1"/>
  <c r="L16" i="13"/>
  <c r="R16" i="13" s="1"/>
  <c r="G48" i="25"/>
  <c r="J48" i="13" s="1"/>
  <c r="F49" i="25"/>
  <c r="E16" i="13"/>
  <c r="K16" i="13" s="1"/>
  <c r="Q16" i="13" s="1"/>
  <c r="E49" i="13"/>
  <c r="K49" i="13" s="1"/>
  <c r="Q49" i="13" s="1"/>
  <c r="F17" i="25"/>
  <c r="I17" i="13" s="1"/>
  <c r="T15" i="13" l="1"/>
  <c r="U15" i="13" s="1"/>
  <c r="S48" i="13"/>
  <c r="T48" i="13" s="1"/>
  <c r="I49" i="13"/>
  <c r="L49" i="13" s="1"/>
  <c r="R49" i="13" s="1"/>
  <c r="M48" i="13"/>
  <c r="S47" i="13"/>
  <c r="T47" i="13" s="1"/>
  <c r="M16" i="13"/>
  <c r="S16" i="13"/>
  <c r="G17" i="25"/>
  <c r="L17" i="13"/>
  <c r="R17" i="13" s="1"/>
  <c r="G49" i="25"/>
  <c r="J49" i="13" s="1"/>
  <c r="F50" i="25"/>
  <c r="I50" i="13" s="1"/>
  <c r="E50" i="13"/>
  <c r="K50" i="13" s="1"/>
  <c r="Q50" i="13" s="1"/>
  <c r="E17" i="13"/>
  <c r="K17" i="13" s="1"/>
  <c r="Q17" i="13" s="1"/>
  <c r="F18" i="25"/>
  <c r="I18" i="13" s="1"/>
  <c r="T16" i="13" l="1"/>
  <c r="U16" i="13" s="1"/>
  <c r="U48" i="13"/>
  <c r="U47" i="13"/>
  <c r="S17" i="13"/>
  <c r="M49" i="13"/>
  <c r="S49" i="13"/>
  <c r="T49" i="13" s="1"/>
  <c r="G50" i="25"/>
  <c r="J50" i="13" s="1"/>
  <c r="L50" i="13"/>
  <c r="R50" i="13" s="1"/>
  <c r="G18" i="25"/>
  <c r="J18" i="13" s="1"/>
  <c r="L18" i="13"/>
  <c r="R18" i="13" s="1"/>
  <c r="M17" i="13"/>
  <c r="F51" i="25"/>
  <c r="J17" i="13"/>
  <c r="E51" i="13"/>
  <c r="K51" i="13" s="1"/>
  <c r="Q51" i="13" s="1"/>
  <c r="E18" i="13"/>
  <c r="K18" i="13" s="1"/>
  <c r="Q18" i="13" s="1"/>
  <c r="F19" i="25"/>
  <c r="I19" i="13" s="1"/>
  <c r="T17" i="13" l="1"/>
  <c r="U17" i="13" s="1"/>
  <c r="U49" i="13"/>
  <c r="I51" i="13"/>
  <c r="L51" i="13" s="1"/>
  <c r="R51" i="13" s="1"/>
  <c r="M50" i="13"/>
  <c r="S18" i="13"/>
  <c r="M18" i="13"/>
  <c r="G19" i="25"/>
  <c r="J19" i="13" s="1"/>
  <c r="L19" i="13"/>
  <c r="R19" i="13" s="1"/>
  <c r="G51" i="25"/>
  <c r="J51" i="13" s="1"/>
  <c r="F52" i="25"/>
  <c r="E19" i="13"/>
  <c r="K19" i="13" s="1"/>
  <c r="Q19" i="13" s="1"/>
  <c r="F20" i="25"/>
  <c r="I20" i="13" s="1"/>
  <c r="E52" i="13"/>
  <c r="K52" i="13" s="1"/>
  <c r="Q52" i="13" s="1"/>
  <c r="T18" i="13" l="1"/>
  <c r="U18" i="13" s="1"/>
  <c r="S19" i="13"/>
  <c r="M51" i="13"/>
  <c r="S51" i="13"/>
  <c r="T51" i="13" s="1"/>
  <c r="I52" i="13"/>
  <c r="L52" i="13" s="1"/>
  <c r="R52" i="13" s="1"/>
  <c r="S50" i="13"/>
  <c r="T50" i="13" s="1"/>
  <c r="G20" i="25"/>
  <c r="J20" i="13" s="1"/>
  <c r="L20" i="13"/>
  <c r="R20" i="13" s="1"/>
  <c r="M19" i="13"/>
  <c r="G52" i="25"/>
  <c r="J52" i="13" s="1"/>
  <c r="F53" i="25"/>
  <c r="I53" i="13" s="1"/>
  <c r="E53" i="13"/>
  <c r="K53" i="13" s="1"/>
  <c r="Q53" i="13" s="1"/>
  <c r="E20" i="13"/>
  <c r="K20" i="13" s="1"/>
  <c r="Q20" i="13" s="1"/>
  <c r="F21" i="25"/>
  <c r="I21" i="13" s="1"/>
  <c r="T19" i="13" l="1"/>
  <c r="U19" i="13" s="1"/>
  <c r="U50" i="13"/>
  <c r="U51" i="13"/>
  <c r="S52" i="13"/>
  <c r="T52" i="13" s="1"/>
  <c r="M52" i="13"/>
  <c r="S20" i="13"/>
  <c r="M20" i="13"/>
  <c r="G21" i="25"/>
  <c r="J21" i="13" s="1"/>
  <c r="L21" i="13"/>
  <c r="R21" i="13" s="1"/>
  <c r="G53" i="25"/>
  <c r="J53" i="13" s="1"/>
  <c r="L53" i="13"/>
  <c r="R53" i="13" s="1"/>
  <c r="F54" i="25"/>
  <c r="E21" i="13"/>
  <c r="K21" i="13" s="1"/>
  <c r="Q21" i="13" s="1"/>
  <c r="E54" i="13"/>
  <c r="K54" i="13" s="1"/>
  <c r="Q54" i="13" s="1"/>
  <c r="T20" i="13" l="1"/>
  <c r="U20" i="13" s="1"/>
  <c r="U52" i="13"/>
  <c r="S21" i="13"/>
  <c r="I54" i="13"/>
  <c r="L54" i="13" s="1"/>
  <c r="R54" i="13" s="1"/>
  <c r="M53" i="13"/>
  <c r="M21" i="13"/>
  <c r="G54" i="25"/>
  <c r="J54" i="13" s="1"/>
  <c r="F55" i="25"/>
  <c r="F22" i="25"/>
  <c r="E22" i="13"/>
  <c r="K22" i="13" s="1"/>
  <c r="Q22" i="13" s="1"/>
  <c r="E55" i="13"/>
  <c r="K55" i="13" s="1"/>
  <c r="Q55" i="13" s="1"/>
  <c r="F23" i="25"/>
  <c r="I23" i="13" s="1"/>
  <c r="T21" i="13" l="1"/>
  <c r="U21" i="13" s="1"/>
  <c r="S54" i="13"/>
  <c r="T54" i="13" s="1"/>
  <c r="I22" i="13"/>
  <c r="L22" i="13" s="1"/>
  <c r="R22" i="13" s="1"/>
  <c r="M54" i="13"/>
  <c r="I55" i="13"/>
  <c r="L55" i="13" s="1"/>
  <c r="R55" i="13" s="1"/>
  <c r="S53" i="13"/>
  <c r="T53" i="13" s="1"/>
  <c r="G23" i="25"/>
  <c r="J23" i="13" s="1"/>
  <c r="L23" i="13"/>
  <c r="R23" i="13" s="1"/>
  <c r="G55" i="25"/>
  <c r="J55" i="13" s="1"/>
  <c r="G22" i="25"/>
  <c r="J22" i="13" s="1"/>
  <c r="F56" i="25"/>
  <c r="F24" i="25"/>
  <c r="I24" i="13" s="1"/>
  <c r="E56" i="13"/>
  <c r="K56" i="13" s="1"/>
  <c r="Q56" i="13" s="1"/>
  <c r="E23" i="13"/>
  <c r="K23" i="13" s="1"/>
  <c r="Q23" i="13" s="1"/>
  <c r="U53" i="13" l="1"/>
  <c r="U54" i="13"/>
  <c r="M55" i="13"/>
  <c r="M22" i="13"/>
  <c r="I56" i="13"/>
  <c r="L56" i="13" s="1"/>
  <c r="R56" i="13" s="1"/>
  <c r="M23" i="13"/>
  <c r="S23" i="13"/>
  <c r="G24" i="25"/>
  <c r="J24" i="13" s="1"/>
  <c r="L24" i="13"/>
  <c r="R24" i="13" s="1"/>
  <c r="G56" i="25"/>
  <c r="J56" i="13" s="1"/>
  <c r="F57" i="25"/>
  <c r="E57" i="13"/>
  <c r="K57" i="13" s="1"/>
  <c r="Q57" i="13" s="1"/>
  <c r="E24" i="13"/>
  <c r="K24" i="13" s="1"/>
  <c r="Q24" i="13" s="1"/>
  <c r="F25" i="25"/>
  <c r="I25" i="13" s="1"/>
  <c r="T23" i="13" l="1"/>
  <c r="U23" i="13" s="1"/>
  <c r="S55" i="13"/>
  <c r="T55" i="13" s="1"/>
  <c r="M56" i="13"/>
  <c r="S22" i="13"/>
  <c r="I57" i="13"/>
  <c r="L57" i="13" s="1"/>
  <c r="R57" i="13" s="1"/>
  <c r="S24" i="13"/>
  <c r="M24" i="13"/>
  <c r="G25" i="25"/>
  <c r="J25" i="13" s="1"/>
  <c r="L25" i="13"/>
  <c r="R25" i="13" s="1"/>
  <c r="G57" i="25"/>
  <c r="J57" i="13" s="1"/>
  <c r="F58" i="25"/>
  <c r="E58" i="13"/>
  <c r="K58" i="13" s="1"/>
  <c r="Q58" i="13" s="1"/>
  <c r="F26" i="25"/>
  <c r="I26" i="13" s="1"/>
  <c r="T24" i="13" l="1"/>
  <c r="U24" i="13" s="1"/>
  <c r="T22" i="13"/>
  <c r="U22" i="13" s="1"/>
  <c r="U55" i="13"/>
  <c r="M57" i="13"/>
  <c r="S56" i="13"/>
  <c r="T56" i="13" s="1"/>
  <c r="I58" i="13"/>
  <c r="L58" i="13" s="1"/>
  <c r="R58" i="13" s="1"/>
  <c r="G26" i="25"/>
  <c r="L26" i="13"/>
  <c r="R26" i="13" s="1"/>
  <c r="G58" i="25"/>
  <c r="J58" i="13" s="1"/>
  <c r="F59" i="25"/>
  <c r="B3" i="22"/>
  <c r="E59" i="13"/>
  <c r="E25" i="13"/>
  <c r="K25" i="13" s="1"/>
  <c r="Q25" i="13" s="1"/>
  <c r="Q59" i="13" l="1"/>
  <c r="K59" i="13"/>
  <c r="U56" i="13"/>
  <c r="S57" i="13"/>
  <c r="T57" i="13" s="1"/>
  <c r="M58" i="13"/>
  <c r="I59" i="13"/>
  <c r="L59" i="13" s="1"/>
  <c r="R59" i="13" s="1"/>
  <c r="M25" i="13"/>
  <c r="S25" i="13"/>
  <c r="G59" i="25"/>
  <c r="J59" i="13" s="1"/>
  <c r="F27" i="25"/>
  <c r="F60" i="25"/>
  <c r="J26" i="13"/>
  <c r="E60" i="13"/>
  <c r="K60" i="13" s="1"/>
  <c r="Q60" i="13" s="1"/>
  <c r="E27" i="13"/>
  <c r="K27" i="13" s="1"/>
  <c r="Q27" i="13" s="1"/>
  <c r="E26" i="13"/>
  <c r="K26" i="13" s="1"/>
  <c r="Q26" i="13" s="1"/>
  <c r="T25" i="13" l="1"/>
  <c r="U25" i="13" s="1"/>
  <c r="U57" i="13"/>
  <c r="M59" i="13"/>
  <c r="I27" i="13"/>
  <c r="L27" i="13" s="1"/>
  <c r="R27" i="13" s="1"/>
  <c r="S58" i="13"/>
  <c r="T58" i="13" s="1"/>
  <c r="I60" i="13"/>
  <c r="L60" i="13" s="1"/>
  <c r="R60" i="13" s="1"/>
  <c r="M26" i="13"/>
  <c r="S26" i="13"/>
  <c r="G60" i="25"/>
  <c r="J60" i="13" s="1"/>
  <c r="G27" i="25"/>
  <c r="F61" i="25"/>
  <c r="F28" i="25"/>
  <c r="I28" i="13" s="1"/>
  <c r="E61" i="13"/>
  <c r="K61" i="13" s="1"/>
  <c r="Q61" i="13" s="1"/>
  <c r="T26" i="13" l="1"/>
  <c r="U26" i="13" s="1"/>
  <c r="U58" i="13"/>
  <c r="M27" i="13"/>
  <c r="S59" i="13"/>
  <c r="T59" i="13" s="1"/>
  <c r="I61" i="13"/>
  <c r="L61" i="13" s="1"/>
  <c r="R61" i="13" s="1"/>
  <c r="M60" i="13"/>
  <c r="S60" i="13"/>
  <c r="T60" i="13" s="1"/>
  <c r="G28" i="25"/>
  <c r="J28" i="13" s="1"/>
  <c r="L28" i="13"/>
  <c r="R28" i="13" s="1"/>
  <c r="J27" i="13"/>
  <c r="G61" i="25"/>
  <c r="J61" i="13" s="1"/>
  <c r="F29" i="25"/>
  <c r="F62" i="25"/>
  <c r="I62" i="13" s="1"/>
  <c r="E29" i="13"/>
  <c r="K29" i="13" s="1"/>
  <c r="Q29" i="13" s="1"/>
  <c r="E62" i="13"/>
  <c r="K62" i="13" s="1"/>
  <c r="Q62" i="13" s="1"/>
  <c r="F30" i="25"/>
  <c r="I30" i="13" s="1"/>
  <c r="E28" i="13"/>
  <c r="K28" i="13" s="1"/>
  <c r="Q28" i="13" s="1"/>
  <c r="U60" i="13" l="1"/>
  <c r="U59" i="13"/>
  <c r="S61" i="13"/>
  <c r="T61" i="13" s="1"/>
  <c r="S27" i="13"/>
  <c r="M61" i="13"/>
  <c r="I29" i="13"/>
  <c r="L29" i="13" s="1"/>
  <c r="R29" i="13" s="1"/>
  <c r="S28" i="13"/>
  <c r="M28" i="13"/>
  <c r="G30" i="25"/>
  <c r="J30" i="13" s="1"/>
  <c r="L30" i="13"/>
  <c r="R30" i="13" s="1"/>
  <c r="G62" i="25"/>
  <c r="J62" i="13" s="1"/>
  <c r="L62" i="13"/>
  <c r="R62" i="13" s="1"/>
  <c r="G29" i="25"/>
  <c r="F63" i="25"/>
  <c r="E63" i="13"/>
  <c r="K63" i="13" s="1"/>
  <c r="Q63" i="13" s="1"/>
  <c r="T27" i="13" l="1"/>
  <c r="U27" i="13" s="1"/>
  <c r="T28" i="13"/>
  <c r="U28" i="13" s="1"/>
  <c r="U61" i="13"/>
  <c r="S29" i="13"/>
  <c r="I63" i="13"/>
  <c r="L63" i="13" s="1"/>
  <c r="R63" i="13" s="1"/>
  <c r="M29" i="13"/>
  <c r="M62" i="13"/>
  <c r="J29" i="13"/>
  <c r="G63" i="25"/>
  <c r="J63" i="13" s="1"/>
  <c r="F64" i="25"/>
  <c r="F31" i="25"/>
  <c r="E31" i="13"/>
  <c r="K31" i="13" s="1"/>
  <c r="Q31" i="13" s="1"/>
  <c r="E64" i="13"/>
  <c r="K64" i="13" s="1"/>
  <c r="Q64" i="13" s="1"/>
  <c r="F32" i="25"/>
  <c r="I32" i="13" s="1"/>
  <c r="E30" i="13"/>
  <c r="K30" i="13" s="1"/>
  <c r="Q30" i="13" s="1"/>
  <c r="T29" i="13" l="1"/>
  <c r="U29" i="13" s="1"/>
  <c r="M63" i="13"/>
  <c r="I31" i="13"/>
  <c r="L31" i="13" s="1"/>
  <c r="R31" i="13" s="1"/>
  <c r="I64" i="13"/>
  <c r="L64" i="13" s="1"/>
  <c r="R64" i="13" s="1"/>
  <c r="S62" i="13"/>
  <c r="T62" i="13" s="1"/>
  <c r="M30" i="13"/>
  <c r="S30" i="13"/>
  <c r="T30" i="13" s="1"/>
  <c r="G32" i="25"/>
  <c r="J32" i="13" s="1"/>
  <c r="L32" i="13"/>
  <c r="R32" i="13" s="1"/>
  <c r="G64" i="25"/>
  <c r="J64" i="13" s="1"/>
  <c r="G31" i="25"/>
  <c r="F65" i="25"/>
  <c r="I65" i="13" s="1"/>
  <c r="E65" i="13"/>
  <c r="K65" i="13" s="1"/>
  <c r="Q65" i="13" s="1"/>
  <c r="F33" i="25"/>
  <c r="I33" i="13" s="1"/>
  <c r="U30" i="13" l="1"/>
  <c r="U62" i="13"/>
  <c r="M64" i="13"/>
  <c r="M31" i="13"/>
  <c r="S63" i="13"/>
  <c r="T63" i="13" s="1"/>
  <c r="G33" i="25"/>
  <c r="J33" i="13" s="1"/>
  <c r="L33" i="13"/>
  <c r="R33" i="13" s="1"/>
  <c r="G65" i="25"/>
  <c r="J65" i="13" s="1"/>
  <c r="L65" i="13"/>
  <c r="R65" i="13" s="1"/>
  <c r="J31" i="13"/>
  <c r="F66" i="25"/>
  <c r="E66" i="13"/>
  <c r="K66" i="13" s="1"/>
  <c r="Q66" i="13" s="1"/>
  <c r="E32" i="13"/>
  <c r="K32" i="13" s="1"/>
  <c r="Q32" i="13" s="1"/>
  <c r="U63" i="13" l="1"/>
  <c r="S64" i="13"/>
  <c r="T64" i="13" s="1"/>
  <c r="S31" i="13"/>
  <c r="T31" i="13" s="1"/>
  <c r="I66" i="13"/>
  <c r="L66" i="13" s="1"/>
  <c r="R66" i="13" s="1"/>
  <c r="M32" i="13"/>
  <c r="S32" i="13"/>
  <c r="T32" i="13" s="1"/>
  <c r="M65" i="13"/>
  <c r="G66" i="25"/>
  <c r="F67" i="25"/>
  <c r="I67" i="13" s="1"/>
  <c r="B4" i="22"/>
  <c r="B2" i="22"/>
  <c r="E67" i="13"/>
  <c r="K67" i="13" s="1"/>
  <c r="Q67" i="13" s="1"/>
  <c r="E33" i="13"/>
  <c r="K33" i="13" s="1"/>
  <c r="Q33" i="13" s="1"/>
  <c r="U32" i="13" l="1"/>
  <c r="U31" i="13"/>
  <c r="U64" i="13"/>
  <c r="M66" i="13"/>
  <c r="S65" i="13"/>
  <c r="T65" i="13" s="1"/>
  <c r="M33" i="13"/>
  <c r="S33" i="13"/>
  <c r="T33" i="13" s="1"/>
  <c r="G67" i="25"/>
  <c r="J67" i="13" s="1"/>
  <c r="L67" i="13"/>
  <c r="R67" i="13" s="1"/>
  <c r="J66" i="13"/>
  <c r="F68" i="25"/>
  <c r="E68" i="13"/>
  <c r="K68" i="13" s="1"/>
  <c r="Q68" i="13" s="1"/>
  <c r="U33" i="13" l="1"/>
  <c r="U65" i="13"/>
  <c r="S66" i="13"/>
  <c r="T66" i="13" s="1"/>
  <c r="I68" i="13"/>
  <c r="L68" i="13" s="1"/>
  <c r="R68" i="13" s="1"/>
  <c r="M67" i="13"/>
  <c r="G68" i="25"/>
  <c r="F69" i="25"/>
  <c r="E69" i="13"/>
  <c r="K69" i="13" s="1"/>
  <c r="Q69" i="13" s="1"/>
  <c r="F70" i="25"/>
  <c r="I70" i="13" s="1"/>
  <c r="U66" i="13" l="1"/>
  <c r="M68" i="13"/>
  <c r="I69" i="13"/>
  <c r="L69" i="13" s="1"/>
  <c r="R69" i="13" s="1"/>
  <c r="S67" i="13"/>
  <c r="T67" i="13" s="1"/>
  <c r="G70" i="25"/>
  <c r="J70" i="13" s="1"/>
  <c r="L70" i="13"/>
  <c r="R70" i="13" s="1"/>
  <c r="J68" i="13"/>
  <c r="G69" i="25"/>
  <c r="J69" i="13" s="1"/>
  <c r="E70" i="13"/>
  <c r="K70" i="13" s="1"/>
  <c r="Q70" i="13" s="1"/>
  <c r="U67" i="13" l="1"/>
  <c r="M69" i="13"/>
  <c r="S68" i="13"/>
  <c r="T68" i="13" s="1"/>
  <c r="S70" i="13"/>
  <c r="T70" i="13" s="1"/>
  <c r="M70" i="13"/>
  <c r="F71" i="25"/>
  <c r="E71" i="13"/>
  <c r="K71" i="13" s="1"/>
  <c r="Q71" i="13" s="1"/>
  <c r="U70" i="13" l="1"/>
  <c r="U68" i="13"/>
  <c r="I71" i="13"/>
  <c r="L71" i="13" s="1"/>
  <c r="R71" i="13" s="1"/>
  <c r="S69" i="13"/>
  <c r="T69" i="13" s="1"/>
  <c r="G71" i="25"/>
  <c r="J71" i="13" s="1"/>
  <c r="F72" i="25"/>
  <c r="E72" i="13"/>
  <c r="K72" i="13" s="1"/>
  <c r="Q72" i="13" s="1"/>
  <c r="U69" i="13" l="1"/>
  <c r="M71" i="13"/>
  <c r="I72" i="13"/>
  <c r="L72" i="13" s="1"/>
  <c r="R72" i="13" s="1"/>
  <c r="G72" i="25"/>
  <c r="J72" i="13" s="1"/>
  <c r="F73" i="25"/>
  <c r="E73" i="13"/>
  <c r="K73" i="13" s="1"/>
  <c r="Q73" i="13" s="1"/>
  <c r="M72" i="13" l="1"/>
  <c r="S71" i="13"/>
  <c r="T71" i="13" s="1"/>
  <c r="I73" i="13"/>
  <c r="L73" i="13" s="1"/>
  <c r="R73" i="13" s="1"/>
  <c r="G73" i="25"/>
  <c r="J73" i="13" s="1"/>
  <c r="F74" i="25"/>
  <c r="I74" i="13" s="1"/>
  <c r="F75" i="25"/>
  <c r="I75" i="13" s="1"/>
  <c r="E74" i="13"/>
  <c r="K74" i="13" s="1"/>
  <c r="Q74" i="13" s="1"/>
  <c r="U71" i="13" l="1"/>
  <c r="M73" i="13"/>
  <c r="S72" i="13"/>
  <c r="T72" i="13" s="1"/>
  <c r="G75" i="25"/>
  <c r="J75" i="13" s="1"/>
  <c r="L75" i="13"/>
  <c r="R75" i="13" s="1"/>
  <c r="G74" i="25"/>
  <c r="J74" i="13" s="1"/>
  <c r="L74" i="13"/>
  <c r="R74" i="13" s="1"/>
  <c r="E75" i="13"/>
  <c r="K75" i="13" s="1"/>
  <c r="Q75" i="13" s="1"/>
  <c r="U72" i="13" l="1"/>
  <c r="S73" i="13"/>
  <c r="T73" i="13" s="1"/>
  <c r="M74" i="13"/>
  <c r="M75" i="13"/>
  <c r="F76" i="25"/>
  <c r="I76" i="13" s="1"/>
  <c r="F77" i="25"/>
  <c r="I77" i="13" s="1"/>
  <c r="E76" i="13"/>
  <c r="K76" i="13" s="1"/>
  <c r="Q76" i="13" s="1"/>
  <c r="U73" i="13" l="1"/>
  <c r="S74" i="13"/>
  <c r="T74" i="13" s="1"/>
  <c r="S75" i="13"/>
  <c r="T75" i="13" s="1"/>
  <c r="G77" i="25"/>
  <c r="J77" i="13" s="1"/>
  <c r="L77" i="13"/>
  <c r="R77" i="13" s="1"/>
  <c r="G76" i="25"/>
  <c r="J76" i="13" s="1"/>
  <c r="L76" i="13"/>
  <c r="R76" i="13" s="1"/>
  <c r="E77" i="13"/>
  <c r="K77" i="13" s="1"/>
  <c r="Q77" i="13" s="1"/>
  <c r="U74" i="13" l="1"/>
  <c r="U75" i="13"/>
  <c r="M76" i="13"/>
  <c r="M77" i="13"/>
  <c r="F78" i="25"/>
  <c r="I78" i="13" s="1"/>
  <c r="F79" i="25"/>
  <c r="I79" i="13" s="1"/>
  <c r="E78" i="13"/>
  <c r="K78" i="13" s="1"/>
  <c r="Q78" i="13" s="1"/>
  <c r="S76" i="13" l="1"/>
  <c r="T76" i="13" s="1"/>
  <c r="S77" i="13"/>
  <c r="T77" i="13" s="1"/>
  <c r="G79" i="25"/>
  <c r="J79" i="13" s="1"/>
  <c r="L79" i="13"/>
  <c r="R79" i="13" s="1"/>
  <c r="G78" i="25"/>
  <c r="J78" i="13" s="1"/>
  <c r="L78" i="13"/>
  <c r="R78" i="13" s="1"/>
  <c r="E79" i="13"/>
  <c r="K79" i="13" s="1"/>
  <c r="Q79" i="13" s="1"/>
  <c r="U77" i="13" l="1"/>
  <c r="U76" i="13"/>
  <c r="S79" i="13"/>
  <c r="T79" i="13" s="1"/>
  <c r="M78" i="13"/>
  <c r="M79" i="13"/>
  <c r="F80" i="25"/>
  <c r="I80" i="13" s="1"/>
  <c r="E80" i="13"/>
  <c r="K80" i="13" s="1"/>
  <c r="Q80" i="13" s="1"/>
  <c r="U79" i="13" l="1"/>
  <c r="S78" i="13"/>
  <c r="T78" i="13" s="1"/>
  <c r="G80" i="25"/>
  <c r="J80" i="13" s="1"/>
  <c r="L80" i="13"/>
  <c r="R80" i="13" s="1"/>
  <c r="F81" i="25"/>
  <c r="E81" i="13"/>
  <c r="K81" i="13" s="1"/>
  <c r="Q81" i="13" s="1"/>
  <c r="U78" i="13" l="1"/>
  <c r="I81" i="13"/>
  <c r="L81" i="13" s="1"/>
  <c r="R81" i="13" s="1"/>
  <c r="M80" i="13"/>
  <c r="G81" i="25"/>
  <c r="J81" i="13" s="1"/>
  <c r="F82" i="25"/>
  <c r="E82" i="13"/>
  <c r="K82" i="13" s="1"/>
  <c r="Q82" i="13" s="1"/>
  <c r="M81" i="13" l="1"/>
  <c r="I82" i="13"/>
  <c r="L82" i="13" s="1"/>
  <c r="R82" i="13" s="1"/>
  <c r="S80" i="13"/>
  <c r="T80" i="13" s="1"/>
  <c r="G82" i="25"/>
  <c r="J82" i="13" s="1"/>
  <c r="F83" i="25"/>
  <c r="F84" i="25"/>
  <c r="I84" i="13" s="1"/>
  <c r="E83" i="13"/>
  <c r="K83" i="13" s="1"/>
  <c r="Q83" i="13" s="1"/>
  <c r="U80" i="13" l="1"/>
  <c r="S82" i="13"/>
  <c r="T82" i="13" s="1"/>
  <c r="S81" i="13"/>
  <c r="T81" i="13" s="1"/>
  <c r="I83" i="13"/>
  <c r="L83" i="13" s="1"/>
  <c r="R83" i="13" s="1"/>
  <c r="M82" i="13"/>
  <c r="G84" i="25"/>
  <c r="J84" i="13" s="1"/>
  <c r="L84" i="13"/>
  <c r="R84" i="13" s="1"/>
  <c r="G83" i="25"/>
  <c r="J83" i="13" s="1"/>
  <c r="E84" i="13"/>
  <c r="K84" i="13" s="1"/>
  <c r="Q84" i="13" s="1"/>
  <c r="U82" i="13" l="1"/>
  <c r="U81" i="13"/>
  <c r="M83" i="13"/>
  <c r="S83" i="13"/>
  <c r="T83" i="13" s="1"/>
  <c r="M84" i="13"/>
  <c r="F85" i="25"/>
  <c r="E85" i="13"/>
  <c r="K85" i="13" s="1"/>
  <c r="Q85" i="13" s="1"/>
  <c r="U83" i="13" l="1"/>
  <c r="I85" i="13"/>
  <c r="L85" i="13" s="1"/>
  <c r="R85" i="13" s="1"/>
  <c r="S84" i="13"/>
  <c r="T84" i="13" s="1"/>
  <c r="G85" i="25"/>
  <c r="J85" i="13" s="1"/>
  <c r="F86" i="25"/>
  <c r="I86" i="13" s="1"/>
  <c r="E86" i="13"/>
  <c r="K86" i="13" s="1"/>
  <c r="Q86" i="13" s="1"/>
  <c r="U84" i="13" l="1"/>
  <c r="M85" i="13"/>
  <c r="S85" i="13"/>
  <c r="T85" i="13" s="1"/>
  <c r="G86" i="25"/>
  <c r="J86" i="13" s="1"/>
  <c r="L86" i="13"/>
  <c r="R86" i="13" s="1"/>
  <c r="F87" i="25"/>
  <c r="E87" i="13"/>
  <c r="K87" i="13" s="1"/>
  <c r="Q87" i="13" s="1"/>
  <c r="U85" i="13" l="1"/>
  <c r="I87" i="13"/>
  <c r="L87" i="13" s="1"/>
  <c r="R87" i="13" s="1"/>
  <c r="M86" i="13"/>
  <c r="G87" i="25"/>
  <c r="J87" i="13" s="1"/>
  <c r="F88" i="25"/>
  <c r="I88" i="13" s="1"/>
  <c r="E88" i="13"/>
  <c r="K88" i="13" s="1"/>
  <c r="Q88" i="13" s="1"/>
  <c r="M87" i="13" l="1"/>
  <c r="S87" i="13"/>
  <c r="T87" i="13" s="1"/>
  <c r="S86" i="13"/>
  <c r="T86" i="13" s="1"/>
  <c r="G88" i="25"/>
  <c r="J88" i="13" s="1"/>
  <c r="L88" i="13"/>
  <c r="R88" i="13" s="1"/>
  <c r="F89" i="25"/>
  <c r="E89" i="13"/>
  <c r="K89" i="13" s="1"/>
  <c r="Q89" i="13" s="1"/>
  <c r="F90" i="25"/>
  <c r="I90" i="13" s="1"/>
  <c r="U87" i="13" l="1"/>
  <c r="U86" i="13"/>
  <c r="I89" i="13"/>
  <c r="L89" i="13" s="1"/>
  <c r="R89" i="13" s="1"/>
  <c r="M88" i="13"/>
  <c r="G90" i="25"/>
  <c r="J90" i="13" s="1"/>
  <c r="L90" i="13"/>
  <c r="R90" i="13" s="1"/>
  <c r="G89" i="25"/>
  <c r="J89" i="13" s="1"/>
  <c r="E90" i="13"/>
  <c r="K90" i="13" s="1"/>
  <c r="Q90" i="13" s="1"/>
  <c r="M89" i="13" l="1"/>
  <c r="S89" i="13"/>
  <c r="T89" i="13" s="1"/>
  <c r="S90" i="13"/>
  <c r="T90" i="13" s="1"/>
  <c r="S88" i="13"/>
  <c r="T88" i="13" s="1"/>
  <c r="M90" i="13"/>
  <c r="F91" i="25"/>
  <c r="I91" i="13" s="1"/>
  <c r="E91" i="13"/>
  <c r="K91" i="13" s="1"/>
  <c r="Q91" i="13" s="1"/>
  <c r="U88" i="13" l="1"/>
  <c r="U89" i="13"/>
  <c r="U90" i="13"/>
  <c r="G91" i="25"/>
  <c r="J91" i="13" s="1"/>
  <c r="L91" i="13"/>
  <c r="R91" i="13" s="1"/>
  <c r="F92" i="25"/>
  <c r="E92" i="13"/>
  <c r="K92" i="13" s="1"/>
  <c r="Q92" i="13" s="1"/>
  <c r="I92" i="13" l="1"/>
  <c r="L92" i="13" s="1"/>
  <c r="R92" i="13" s="1"/>
  <c r="M91" i="13"/>
  <c r="G92" i="25"/>
  <c r="J92" i="13" s="1"/>
  <c r="F93" i="25"/>
  <c r="F94" i="25"/>
  <c r="I94" i="13" s="1"/>
  <c r="E93" i="13"/>
  <c r="K93" i="13" s="1"/>
  <c r="Q93" i="13" s="1"/>
  <c r="M92" i="13" l="1"/>
  <c r="I93" i="13"/>
  <c r="L93" i="13" s="1"/>
  <c r="R93" i="13" s="1"/>
  <c r="S91" i="13"/>
  <c r="T91" i="13" s="1"/>
  <c r="G94" i="25"/>
  <c r="J94" i="13" s="1"/>
  <c r="L94" i="13"/>
  <c r="R94" i="13" s="1"/>
  <c r="G93" i="25"/>
  <c r="J93" i="13" s="1"/>
  <c r="E94" i="13"/>
  <c r="K94" i="13" s="1"/>
  <c r="Q94" i="13" s="1"/>
  <c r="U91" i="13" l="1"/>
  <c r="M93" i="13"/>
  <c r="S92" i="13"/>
  <c r="T92" i="13" s="1"/>
  <c r="S94" i="13"/>
  <c r="T94" i="13" s="1"/>
  <c r="M94" i="13"/>
  <c r="F95" i="25"/>
  <c r="E95" i="13"/>
  <c r="K95" i="13" s="1"/>
  <c r="Q95" i="13" s="1"/>
  <c r="U94" i="13" l="1"/>
  <c r="U92" i="13"/>
  <c r="S93" i="13"/>
  <c r="T93" i="13" s="1"/>
  <c r="I95" i="13"/>
  <c r="L95" i="13" s="1"/>
  <c r="R95" i="13" s="1"/>
  <c r="G95" i="25"/>
  <c r="F96" i="25"/>
  <c r="E96" i="13"/>
  <c r="K96" i="13" s="1"/>
  <c r="Q96" i="13" s="1"/>
  <c r="F97" i="25"/>
  <c r="I97" i="13" s="1"/>
  <c r="U93" i="13" l="1"/>
  <c r="M95" i="13"/>
  <c r="I96" i="13"/>
  <c r="L96" i="13" s="1"/>
  <c r="R96" i="13" s="1"/>
  <c r="G97" i="25"/>
  <c r="J97" i="13" s="1"/>
  <c r="L97" i="13"/>
  <c r="R97" i="13" s="1"/>
  <c r="J95" i="13"/>
  <c r="G96" i="25"/>
  <c r="J96" i="13" s="1"/>
  <c r="E97" i="13"/>
  <c r="K97" i="13" s="1"/>
  <c r="Q97" i="13" s="1"/>
  <c r="M96" i="13" l="1"/>
  <c r="S95" i="13"/>
  <c r="T95" i="13" s="1"/>
  <c r="S97" i="13"/>
  <c r="T97" i="13" s="1"/>
  <c r="M97" i="13"/>
  <c r="F98" i="25"/>
  <c r="I98" i="13" s="1"/>
  <c r="F99" i="25"/>
  <c r="I99" i="13" s="1"/>
  <c r="E98" i="13"/>
  <c r="K98" i="13" s="1"/>
  <c r="Q98" i="13" s="1"/>
  <c r="U97" i="13" l="1"/>
  <c r="U95" i="13"/>
  <c r="S96" i="13"/>
  <c r="T96" i="13" s="1"/>
  <c r="G99" i="25"/>
  <c r="J99" i="13" s="1"/>
  <c r="L99" i="13"/>
  <c r="R99" i="13" s="1"/>
  <c r="G98" i="25"/>
  <c r="J98" i="13" s="1"/>
  <c r="L98" i="13"/>
  <c r="R98" i="13" s="1"/>
  <c r="E99" i="13"/>
  <c r="K99" i="13" s="1"/>
  <c r="Q99" i="13" s="1"/>
  <c r="U96" i="13" l="1"/>
  <c r="S99" i="13"/>
  <c r="T99" i="13" s="1"/>
  <c r="M98" i="13"/>
  <c r="M99" i="13"/>
  <c r="F100" i="25"/>
  <c r="E100" i="13"/>
  <c r="K100" i="13" s="1"/>
  <c r="Q100" i="13" s="1"/>
  <c r="U99" i="13" l="1"/>
  <c r="I100" i="13"/>
  <c r="L100" i="13" s="1"/>
  <c r="R100" i="13" s="1"/>
  <c r="S98" i="13"/>
  <c r="T98" i="13" s="1"/>
  <c r="G100" i="25"/>
  <c r="F101" i="25"/>
  <c r="F102" i="25"/>
  <c r="I102" i="13" s="1"/>
  <c r="E101" i="13"/>
  <c r="K101" i="13" s="1"/>
  <c r="Q101" i="13" s="1"/>
  <c r="U98" i="13" l="1"/>
  <c r="S100" i="13"/>
  <c r="T100" i="13" s="1"/>
  <c r="M100" i="13"/>
  <c r="I101" i="13"/>
  <c r="L101" i="13" s="1"/>
  <c r="R101" i="13" s="1"/>
  <c r="G102" i="25"/>
  <c r="L102" i="13"/>
  <c r="R102" i="13" s="1"/>
  <c r="J100" i="13"/>
  <c r="G101" i="25"/>
  <c r="J101" i="13" s="1"/>
  <c r="E102" i="13"/>
  <c r="K102" i="13" s="1"/>
  <c r="Q102" i="13" s="1"/>
  <c r="U100" i="13" l="1"/>
  <c r="M101" i="13"/>
  <c r="S102" i="13"/>
  <c r="T102" i="13" s="1"/>
  <c r="M102" i="13"/>
  <c r="F103" i="25"/>
  <c r="J102" i="13"/>
  <c r="E103" i="13"/>
  <c r="K103" i="13" s="1"/>
  <c r="Q103" i="13" s="1"/>
  <c r="U102" i="13" l="1"/>
  <c r="S101" i="13"/>
  <c r="T101" i="13" s="1"/>
  <c r="I103" i="13"/>
  <c r="L103" i="13" s="1"/>
  <c r="R103" i="13" s="1"/>
  <c r="G103" i="25"/>
  <c r="F104" i="25"/>
  <c r="E104" i="13"/>
  <c r="K104" i="13" s="1"/>
  <c r="Q104" i="13" s="1"/>
  <c r="U101" i="13" l="1"/>
  <c r="M103" i="13"/>
  <c r="I104" i="13"/>
  <c r="L104" i="13" s="1"/>
  <c r="R104" i="13" s="1"/>
  <c r="J103" i="13"/>
  <c r="G104" i="25"/>
  <c r="J104" i="13" s="1"/>
  <c r="F105" i="25"/>
  <c r="E105" i="13"/>
  <c r="K105" i="13" s="1"/>
  <c r="Q105" i="13" s="1"/>
  <c r="M104" i="13" l="1"/>
  <c r="I105" i="13"/>
  <c r="L105" i="13" s="1"/>
  <c r="R105" i="13" s="1"/>
  <c r="S103" i="13"/>
  <c r="T103" i="13" s="1"/>
  <c r="G105" i="25"/>
  <c r="J105" i="13" s="1"/>
  <c r="F106" i="25"/>
  <c r="E106" i="13"/>
  <c r="K106" i="13" s="1"/>
  <c r="Q106" i="13" s="1"/>
  <c r="U103" i="13" l="1"/>
  <c r="M105" i="13"/>
  <c r="S104" i="13"/>
  <c r="T104" i="13" s="1"/>
  <c r="I106" i="13"/>
  <c r="L106" i="13" s="1"/>
  <c r="R106" i="13" s="1"/>
  <c r="G106" i="25"/>
  <c r="J106" i="13" s="1"/>
  <c r="F107" i="25"/>
  <c r="E107" i="13"/>
  <c r="K107" i="13" s="1"/>
  <c r="Q107" i="13" s="1"/>
  <c r="U104" i="13" l="1"/>
  <c r="M106" i="13"/>
  <c r="S105" i="13"/>
  <c r="T105" i="13" s="1"/>
  <c r="I107" i="13"/>
  <c r="L107" i="13" s="1"/>
  <c r="R107" i="13" s="1"/>
  <c r="G107" i="25"/>
  <c r="J107" i="13" s="1"/>
  <c r="F108" i="25"/>
  <c r="E108" i="13"/>
  <c r="K108" i="13" s="1"/>
  <c r="Q108" i="13" s="1"/>
  <c r="U105" i="13" l="1"/>
  <c r="M107" i="13"/>
  <c r="I108" i="13"/>
  <c r="L108" i="13" s="1"/>
  <c r="R108" i="13" s="1"/>
  <c r="S106" i="13"/>
  <c r="T106" i="13" s="1"/>
  <c r="G108" i="25"/>
  <c r="J108" i="13" s="1"/>
  <c r="F109" i="25"/>
  <c r="E109" i="13"/>
  <c r="K109" i="13" s="1"/>
  <c r="Q109" i="13" s="1"/>
  <c r="U106" i="13" l="1"/>
  <c r="M108" i="13"/>
  <c r="I109" i="13"/>
  <c r="L109" i="13" s="1"/>
  <c r="R109" i="13" s="1"/>
  <c r="S107" i="13"/>
  <c r="T107" i="13" s="1"/>
  <c r="G109" i="25"/>
  <c r="J109" i="13" s="1"/>
  <c r="F110" i="25"/>
  <c r="I110" i="13" s="1"/>
  <c r="E110" i="13"/>
  <c r="K110" i="13" s="1"/>
  <c r="Q110" i="13" s="1"/>
  <c r="U107" i="13" l="1"/>
  <c r="S109" i="13"/>
  <c r="T109" i="13" s="1"/>
  <c r="S108" i="13"/>
  <c r="T108" i="13" s="1"/>
  <c r="M109" i="13"/>
  <c r="G110" i="25"/>
  <c r="J110" i="13" s="1"/>
  <c r="L110" i="13"/>
  <c r="R110" i="13" s="1"/>
  <c r="F111" i="25"/>
  <c r="E111" i="13"/>
  <c r="K111" i="13" s="1"/>
  <c r="Q111" i="13" s="1"/>
  <c r="F112" i="25"/>
  <c r="I112" i="13" s="1"/>
  <c r="U109" i="13" l="1"/>
  <c r="U108" i="13"/>
  <c r="I111" i="13"/>
  <c r="L111" i="13" s="1"/>
  <c r="R111" i="13" s="1"/>
  <c r="M110" i="13"/>
  <c r="G112" i="25"/>
  <c r="L112" i="13"/>
  <c r="R112" i="13" s="1"/>
  <c r="G111" i="25"/>
  <c r="J111" i="13" s="1"/>
  <c r="E112" i="13"/>
  <c r="K112" i="13" s="1"/>
  <c r="Q112" i="13" s="1"/>
  <c r="M111" i="13" l="1"/>
  <c r="S111" i="13"/>
  <c r="T111" i="13" s="1"/>
  <c r="S110" i="13"/>
  <c r="T110" i="13" s="1"/>
  <c r="S112" i="13"/>
  <c r="T112" i="13" s="1"/>
  <c r="M112" i="13"/>
  <c r="F113" i="25"/>
  <c r="J112" i="13"/>
  <c r="E113" i="13"/>
  <c r="K113" i="13" s="1"/>
  <c r="Q113" i="13" s="1"/>
  <c r="F114" i="25"/>
  <c r="I114" i="13" s="1"/>
  <c r="U112" i="13" l="1"/>
  <c r="U111" i="13"/>
  <c r="U110" i="13"/>
  <c r="I113" i="13"/>
  <c r="L113" i="13" s="1"/>
  <c r="R113" i="13" s="1"/>
  <c r="G114" i="25"/>
  <c r="L114" i="13"/>
  <c r="R114" i="13" s="1"/>
  <c r="G113" i="25"/>
  <c r="J113" i="13" s="1"/>
  <c r="E114" i="13"/>
  <c r="K114" i="13" s="1"/>
  <c r="Q114" i="13" s="1"/>
  <c r="S113" i="13" l="1"/>
  <c r="T113" i="13" s="1"/>
  <c r="M113" i="13"/>
  <c r="S114" i="13"/>
  <c r="T114" i="13" s="1"/>
  <c r="M114" i="13"/>
  <c r="F115" i="25"/>
  <c r="J114" i="13"/>
  <c r="E115" i="13"/>
  <c r="K115" i="13" s="1"/>
  <c r="Q115" i="13" s="1"/>
  <c r="U114" i="13" l="1"/>
  <c r="U113" i="13"/>
  <c r="I115" i="13"/>
  <c r="L115" i="13" s="1"/>
  <c r="R115" i="13" s="1"/>
  <c r="G115" i="25"/>
  <c r="J115" i="13" s="1"/>
  <c r="F116" i="25"/>
  <c r="I116" i="13" s="1"/>
  <c r="E116" i="13"/>
  <c r="K116" i="13" s="1"/>
  <c r="Q116" i="13" s="1"/>
  <c r="F117" i="25"/>
  <c r="I117" i="13" s="1"/>
  <c r="S115" i="13" l="1"/>
  <c r="T115" i="13" s="1"/>
  <c r="M115" i="13"/>
  <c r="G116" i="25"/>
  <c r="J116" i="13" s="1"/>
  <c r="L116" i="13"/>
  <c r="R116" i="13" s="1"/>
  <c r="G117" i="25"/>
  <c r="J117" i="13" s="1"/>
  <c r="L117" i="13"/>
  <c r="R117" i="13" s="1"/>
  <c r="E117" i="13"/>
  <c r="K117" i="13" s="1"/>
  <c r="Q117" i="13" s="1"/>
  <c r="U115" i="13" l="1"/>
  <c r="S117" i="13"/>
  <c r="T117" i="13" s="1"/>
  <c r="M116" i="13"/>
  <c r="M117" i="13"/>
  <c r="F118" i="25"/>
  <c r="E118" i="13"/>
  <c r="K118" i="13" s="1"/>
  <c r="Q118" i="13" s="1"/>
  <c r="U117" i="13" l="1"/>
  <c r="I118" i="13"/>
  <c r="L118" i="13" s="1"/>
  <c r="R118" i="13" s="1"/>
  <c r="S116" i="13"/>
  <c r="T116" i="13" s="1"/>
  <c r="G118" i="25"/>
  <c r="J118" i="13" s="1"/>
  <c r="F119" i="25"/>
  <c r="E119" i="13"/>
  <c r="K119" i="13" s="1"/>
  <c r="Q119" i="13" s="1"/>
  <c r="U116" i="13" l="1"/>
  <c r="M118" i="13"/>
  <c r="I119" i="13"/>
  <c r="L119" i="13" s="1"/>
  <c r="R119" i="13" s="1"/>
  <c r="G119" i="25"/>
  <c r="J119" i="13" s="1"/>
  <c r="F120" i="25"/>
  <c r="E120" i="13"/>
  <c r="K120" i="13" s="1"/>
  <c r="Q120" i="13" s="1"/>
  <c r="M119" i="13" l="1"/>
  <c r="S118" i="13"/>
  <c r="T118" i="13" s="1"/>
  <c r="I120" i="13"/>
  <c r="L120" i="13" s="1"/>
  <c r="R120" i="13" s="1"/>
  <c r="G120" i="25"/>
  <c r="J120" i="13" s="1"/>
  <c r="F121" i="25"/>
  <c r="I121" i="13" s="1"/>
  <c r="E121" i="13"/>
  <c r="K121" i="13" s="1"/>
  <c r="Q121" i="13" s="1"/>
  <c r="U118" i="13" l="1"/>
  <c r="M120" i="13"/>
  <c r="S119" i="13"/>
  <c r="T119" i="13" s="1"/>
  <c r="G121" i="25"/>
  <c r="J121" i="13" s="1"/>
  <c r="L121" i="13"/>
  <c r="R121" i="13" s="1"/>
  <c r="B8" i="22"/>
  <c r="B10" i="22"/>
  <c r="B11" i="22"/>
  <c r="B7" i="22"/>
  <c r="B6" i="22"/>
  <c r="B9" i="22"/>
  <c r="B5" i="22"/>
  <c r="U119" i="13" l="1"/>
  <c r="S120" i="13"/>
  <c r="T120" i="13" s="1"/>
  <c r="M121" i="13"/>
  <c r="U120" i="13" l="1"/>
  <c r="S121" i="13"/>
  <c r="T121" i="13" s="1"/>
  <c r="U121" i="13" l="1"/>
  <c r="W2" i="13" l="1"/>
  <c r="X2" i="13" l="1"/>
  <c r="W24" i="13"/>
  <c r="W17" i="13"/>
  <c r="W26" i="13"/>
  <c r="W8" i="13"/>
  <c r="W9" i="13"/>
  <c r="W15" i="13"/>
  <c r="W12" i="13" l="1"/>
  <c r="W19" i="13"/>
  <c r="W3" i="13"/>
  <c r="W11" i="13"/>
  <c r="W20" i="13"/>
  <c r="W6" i="13"/>
  <c r="W21" i="13"/>
  <c r="W7" i="13"/>
  <c r="W23" i="13"/>
  <c r="W22" i="13"/>
  <c r="W14" i="13"/>
  <c r="W18" i="13"/>
  <c r="W13" i="13"/>
  <c r="W10" i="13"/>
  <c r="W25" i="13"/>
  <c r="W16" i="13"/>
  <c r="U2" i="22"/>
  <c r="U3" i="22" s="1"/>
  <c r="X3" i="13" l="1"/>
  <c r="X4" i="13" s="1"/>
  <c r="X5" i="13" s="1"/>
  <c r="X6" i="13" s="1"/>
  <c r="X7" i="13" s="1"/>
  <c r="X8" i="13" s="1"/>
  <c r="X9" i="13" s="1"/>
  <c r="X10" i="13" s="1"/>
  <c r="X11" i="13" s="1"/>
  <c r="X12" i="13" s="1"/>
  <c r="X13" i="13" s="1"/>
  <c r="X14" i="13" s="1"/>
  <c r="W27" i="13"/>
  <c r="W28" i="13"/>
  <c r="X15" i="13" l="1"/>
  <c r="X16" i="13" s="1"/>
  <c r="X17" i="13" s="1"/>
  <c r="X18" i="13" s="1"/>
  <c r="X19" i="13" s="1"/>
  <c r="X20" i="13" s="1"/>
  <c r="X21" i="13" s="1"/>
  <c r="X22" i="13" s="1"/>
  <c r="X23" i="13" s="1"/>
  <c r="X24" i="13" s="1"/>
  <c r="X25" i="13" s="1"/>
  <c r="X26" i="13" s="1"/>
  <c r="X27" i="13" s="1"/>
  <c r="X28" i="13" s="1"/>
  <c r="W29" i="13" l="1"/>
  <c r="W30" i="13"/>
  <c r="X29" i="13" l="1"/>
  <c r="X30" i="13" l="1"/>
  <c r="W31" i="13"/>
  <c r="X31" i="13" l="1"/>
  <c r="W32" i="13"/>
  <c r="X32" i="13" l="1"/>
  <c r="W33" i="13"/>
  <c r="X33" i="13" l="1"/>
  <c r="W34" i="13"/>
  <c r="W35" i="13"/>
  <c r="X34" i="13" l="1"/>
  <c r="X35" i="13" s="1"/>
  <c r="W36" i="13"/>
  <c r="X36" i="13" l="1"/>
  <c r="W37" i="13" l="1"/>
  <c r="X37" i="13" l="1"/>
  <c r="W38" i="13"/>
  <c r="W39" i="13"/>
  <c r="X38" i="13" l="1"/>
  <c r="X39" i="13" s="1"/>
  <c r="W40" i="13" l="1"/>
  <c r="W41" i="13"/>
  <c r="X40" i="13" l="1"/>
  <c r="X41" i="13" s="1"/>
  <c r="W42" i="13" l="1"/>
  <c r="X42" i="13" l="1"/>
  <c r="W43" i="13"/>
  <c r="X43" i="13" l="1"/>
  <c r="W44" i="13"/>
  <c r="X44" i="13" l="1"/>
  <c r="W45" i="13"/>
  <c r="X45" i="13" l="1"/>
  <c r="W46" i="13"/>
  <c r="X46" i="13" l="1"/>
  <c r="W47" i="13"/>
  <c r="X47" i="13" l="1"/>
  <c r="W48" i="13"/>
  <c r="X48" i="13" l="1"/>
  <c r="W49" i="13"/>
  <c r="X49" i="13" l="1"/>
  <c r="W50" i="13"/>
  <c r="W51" i="13"/>
  <c r="X50" i="13" l="1"/>
  <c r="X51" i="13" s="1"/>
  <c r="W52" i="13"/>
  <c r="X52" i="13" l="1"/>
  <c r="W53" i="13" l="1"/>
  <c r="X53" i="13" l="1"/>
  <c r="W54" i="13"/>
  <c r="X54" i="13" l="1"/>
  <c r="W55" i="13"/>
  <c r="W56" i="13"/>
  <c r="X55" i="13" l="1"/>
  <c r="X56" i="13" s="1"/>
  <c r="W57" i="13"/>
  <c r="W58" i="13" l="1"/>
  <c r="X57" i="13"/>
  <c r="X58" i="13" l="1"/>
  <c r="W59" i="13" l="1"/>
  <c r="X59" i="13" l="1"/>
  <c r="W60" i="13"/>
  <c r="X60" i="13" l="1"/>
  <c r="W61" i="13" l="1"/>
  <c r="W63" i="13"/>
  <c r="X61" i="13" l="1"/>
  <c r="W62" i="13"/>
  <c r="X62" i="13" l="1"/>
  <c r="X63" i="13" s="1"/>
  <c r="W64" i="13" l="1"/>
  <c r="X64" i="13" l="1"/>
  <c r="W65" i="13"/>
  <c r="W66" i="13"/>
  <c r="X65" i="13" l="1"/>
  <c r="X66" i="13" s="1"/>
  <c r="W67" i="13"/>
  <c r="X67" i="13" l="1"/>
  <c r="W68" i="13" l="1"/>
  <c r="W69" i="13"/>
  <c r="X68" i="13" l="1"/>
  <c r="X69" i="13" s="1"/>
  <c r="W70" i="13"/>
  <c r="X70" i="13" l="1"/>
  <c r="W71" i="13" l="1"/>
  <c r="W72" i="13"/>
  <c r="X71" i="13" l="1"/>
  <c r="X72" i="13" s="1"/>
  <c r="W73" i="13"/>
  <c r="X73" i="13" l="1"/>
  <c r="W74" i="13"/>
  <c r="X74" i="13" l="1"/>
  <c r="W75" i="13"/>
  <c r="X75" i="13" l="1"/>
  <c r="W76" i="13"/>
  <c r="X76" i="13" l="1"/>
  <c r="W77" i="13"/>
  <c r="X77" i="13" l="1"/>
  <c r="W78" i="13"/>
  <c r="X78" i="13" l="1"/>
  <c r="W79" i="13" l="1"/>
  <c r="W80" i="13"/>
  <c r="X79" i="13" l="1"/>
  <c r="X80" i="13" s="1"/>
  <c r="W81" i="13"/>
  <c r="X81" i="13" l="1"/>
  <c r="W82" i="13" l="1"/>
  <c r="W83" i="13"/>
  <c r="X82" i="13" l="1"/>
  <c r="X83" i="13" s="1"/>
  <c r="W84" i="13"/>
  <c r="X84" i="13" l="1"/>
  <c r="W85" i="13"/>
  <c r="X85" i="13" l="1"/>
  <c r="W86" i="13"/>
  <c r="X86" i="13" l="1"/>
  <c r="W87" i="13"/>
  <c r="X87" i="13" l="1"/>
  <c r="W88" i="13" l="1"/>
  <c r="X88" i="13" l="1"/>
  <c r="W89" i="13"/>
  <c r="X89" i="13" l="1"/>
  <c r="W90" i="13"/>
  <c r="W91" i="13"/>
  <c r="X90" i="13" l="1"/>
  <c r="X91" i="13" s="1"/>
  <c r="W92" i="13"/>
  <c r="X92" i="13" l="1"/>
  <c r="W93" i="13" l="1"/>
  <c r="X93" i="13" l="1"/>
  <c r="W94" i="13"/>
  <c r="X94" i="13" l="1"/>
  <c r="W95" i="13"/>
  <c r="W96" i="13"/>
  <c r="X95" i="13" l="1"/>
  <c r="X96" i="13" s="1"/>
  <c r="W97" i="13"/>
  <c r="X97" i="13" l="1"/>
  <c r="W98" i="13"/>
  <c r="X98" i="13" l="1"/>
  <c r="W100" i="13" l="1"/>
  <c r="W99" i="13" l="1"/>
  <c r="X99" i="13" s="1"/>
  <c r="X100" i="13" s="1"/>
  <c r="W101" i="13"/>
  <c r="X101" i="13" l="1"/>
  <c r="W102" i="13" l="1"/>
  <c r="X102" i="13" s="1"/>
  <c r="W103" i="13" l="1"/>
  <c r="X103" i="13" s="1"/>
  <c r="W104" i="13"/>
  <c r="X104" i="13" l="1"/>
  <c r="W105" i="13" l="1"/>
  <c r="X105" i="13" s="1"/>
  <c r="W106" i="13" l="1"/>
  <c r="X106" i="13" s="1"/>
  <c r="W107" i="13"/>
  <c r="X107" i="13" l="1"/>
  <c r="W108" i="13" l="1"/>
  <c r="X108" i="13" s="1"/>
  <c r="W109" i="13" l="1"/>
  <c r="X109" i="13" s="1"/>
  <c r="W110" i="13"/>
  <c r="X110" i="13" l="1"/>
  <c r="W111" i="13" l="1"/>
  <c r="X111" i="13" s="1"/>
  <c r="W112" i="13" l="1"/>
  <c r="X112" i="13" s="1"/>
  <c r="W113" i="13" l="1"/>
  <c r="X113" i="13" s="1"/>
  <c r="W114" i="13"/>
  <c r="X114" i="13" l="1"/>
  <c r="W115" i="13" l="1"/>
  <c r="X115" i="13" s="1"/>
  <c r="W116" i="13" l="1"/>
  <c r="X116" i="13" s="1"/>
  <c r="W117" i="13"/>
  <c r="X117" i="13" l="1"/>
  <c r="W118" i="13"/>
  <c r="X118" i="13" l="1"/>
  <c r="K11" i="22" l="1"/>
  <c r="K8" i="22"/>
  <c r="F4" i="16" s="1"/>
  <c r="K9" i="22"/>
  <c r="K10" i="22"/>
  <c r="W119" i="13"/>
  <c r="X119" i="13" s="1"/>
  <c r="W120" i="13"/>
  <c r="X120" i="13" l="1"/>
  <c r="W121" i="13" l="1"/>
  <c r="U4" i="22" l="1"/>
  <c r="U5" i="22" s="1"/>
  <c r="U6" i="22" s="1"/>
  <c r="U7" i="22" s="1"/>
  <c r="U8" i="22" s="1"/>
  <c r="U9" i="22" s="1"/>
  <c r="X121" i="13"/>
  <c r="U10" i="22" l="1"/>
  <c r="U11" i="22" s="1"/>
</calcChain>
</file>

<file path=xl/comments1.xml><?xml version="1.0" encoding="utf-8"?>
<comments xmlns="http://schemas.openxmlformats.org/spreadsheetml/2006/main">
  <authors>
    <author>Autor</author>
  </authors>
  <commentList>
    <comment ref="J2" authorId="0">
      <text>
        <r>
          <rPr>
            <b/>
            <sz val="9"/>
            <color indexed="9"/>
            <rFont val="Tahoma"/>
            <family val="2"/>
          </rPr>
          <t>Corresponde a taxa de juros mínima que fornece a empresa condições de liquidar o financiamento realizado em um projeto e obter lucros.</t>
        </r>
      </text>
    </comment>
  </commentList>
</comments>
</file>

<file path=xl/comments2.xml><?xml version="1.0" encoding="utf-8"?>
<comments xmlns="http://schemas.openxmlformats.org/spreadsheetml/2006/main">
  <authors>
    <author>Autor</author>
  </authors>
  <commentList>
    <comment ref="J1" authorId="0">
      <text>
        <r>
          <rPr>
            <b/>
            <sz val="9"/>
            <color indexed="9"/>
            <rFont val="Tahoma"/>
            <family val="2"/>
          </rPr>
          <t>se der erro, é porque umas das duas opções de cálculo do valor de serviço deve ser = 0</t>
        </r>
      </text>
    </comment>
    <comment ref="H2" authorId="0">
      <text>
        <r>
          <rPr>
            <b/>
            <sz val="9"/>
            <color indexed="9"/>
            <rFont val="Tahoma"/>
            <family val="2"/>
          </rPr>
          <t xml:space="preserve">opção 1: cálculo do valor do serviço = preço unitário do serviço. A opção 2 é necessariamente = 0 
</t>
        </r>
      </text>
    </comment>
    <comment ref="I2" authorId="0">
      <text>
        <r>
          <rPr>
            <b/>
            <sz val="9"/>
            <color indexed="9"/>
            <rFont val="Tahoma"/>
            <family val="2"/>
          </rPr>
          <t xml:space="preserve">opção 2: cálculo do valor do serviço, como % da receita do produto. A opção 1 é necessariamente = 0 </t>
        </r>
      </text>
    </comment>
  </commentList>
</comments>
</file>

<file path=xl/comments3.xml><?xml version="1.0" encoding="utf-8"?>
<comments xmlns="http://schemas.openxmlformats.org/spreadsheetml/2006/main">
  <authors>
    <author>Autor</author>
  </authors>
  <commentList>
    <comment ref="B20" authorId="0">
      <text>
        <r>
          <rPr>
            <b/>
            <sz val="9"/>
            <color indexed="9"/>
            <rFont val="Tahoma"/>
            <family val="2"/>
          </rPr>
          <t>Contribuição para financiamento de seguridade social</t>
        </r>
      </text>
    </comment>
    <comment ref="B22" authorId="0">
      <text>
        <r>
          <rPr>
            <b/>
            <sz val="9"/>
            <color indexed="9"/>
            <rFont val="Tahoma"/>
            <family val="2"/>
          </rPr>
          <t xml:space="preserve">
Contribuição social sobre lucro líquido</t>
        </r>
      </text>
    </comment>
    <comment ref="B23" authorId="0">
      <text>
        <r>
          <rPr>
            <b/>
            <sz val="9"/>
            <color indexed="9"/>
            <rFont val="Tahoma"/>
            <family val="2"/>
          </rPr>
          <t xml:space="preserve">Imposto de renda de pessoa jurídica
</t>
        </r>
      </text>
    </comment>
    <comment ref="B26" authorId="0">
      <text>
        <r>
          <rPr>
            <b/>
            <sz val="9"/>
            <color indexed="9"/>
            <rFont val="Tahoma"/>
            <family val="2"/>
          </rPr>
          <t>Impostos sobre serviços</t>
        </r>
      </text>
    </comment>
    <comment ref="B27" authorId="0">
      <text>
        <r>
          <rPr>
            <b/>
            <sz val="9"/>
            <color indexed="9"/>
            <rFont val="Tahoma"/>
            <family val="2"/>
          </rPr>
          <t>Imposto sobre produtos industrializados</t>
        </r>
      </text>
    </comment>
  </commentList>
</comments>
</file>

<file path=xl/comments4.xml><?xml version="1.0" encoding="utf-8"?>
<comments xmlns="http://schemas.openxmlformats.org/spreadsheetml/2006/main">
  <authors>
    <author>Autor</author>
  </authors>
  <commentList>
    <comment ref="E1" authorId="0">
      <text>
        <r>
          <rPr>
            <b/>
            <sz val="9"/>
            <color indexed="9"/>
            <rFont val="Tahoma"/>
            <family val="2"/>
          </rPr>
          <t xml:space="preserve">ver impostos relacionados na aba impostos-padrões
</t>
        </r>
      </text>
    </comment>
  </commentList>
</comments>
</file>

<file path=xl/comments5.xml><?xml version="1.0" encoding="utf-8"?>
<comments xmlns="http://schemas.openxmlformats.org/spreadsheetml/2006/main">
  <authors>
    <author>Autor</author>
  </authors>
  <commentList>
    <comment ref="G2" authorId="0">
      <text>
        <r>
          <rPr>
            <b/>
            <sz val="9"/>
            <color indexed="9"/>
            <rFont val="Tahoma"/>
            <family val="2"/>
          </rPr>
          <t xml:space="preserve">indica quanto do custo será direcionado para este produto (somente para custos fixos)
</t>
        </r>
      </text>
    </comment>
    <comment ref="H2" authorId="0">
      <text>
        <r>
          <rPr>
            <b/>
            <sz val="9"/>
            <color indexed="9"/>
            <rFont val="Tahoma"/>
            <family val="2"/>
          </rPr>
          <t>se der erro, é porque não pode ocorrer a opção 2 e driver simultaneamente</t>
        </r>
      </text>
    </comment>
  </commentList>
</comments>
</file>

<file path=xl/comments6.xml><?xml version="1.0" encoding="utf-8"?>
<comments xmlns="http://schemas.openxmlformats.org/spreadsheetml/2006/main">
  <authors>
    <author>Autor</author>
  </authors>
  <commentList>
    <comment ref="B3" authorId="0">
      <text>
        <r>
          <rPr>
            <b/>
            <sz val="9"/>
            <color indexed="9"/>
            <rFont val="Tahoma"/>
            <family val="2"/>
          </rPr>
          <t>Reflete a riqueza em valores monetários do investimento, medida pela diferença entre o valor presente das entradas de caixa e o valor presente das saídas de caixa, a uma determinada taxa de desconto (TMA)</t>
        </r>
      </text>
    </comment>
    <comment ref="C3" authorId="0">
      <text>
        <r>
          <rPr>
            <b/>
            <sz val="9"/>
            <color indexed="9"/>
            <rFont val="Tahoma"/>
            <family val="2"/>
          </rPr>
          <t xml:space="preserve">É a taxa que corresponde ao retorno anual que a empresa obteria se concretizasse o projeto e recebesse as entradas de caixa previstas
</t>
        </r>
      </text>
    </comment>
    <comment ref="D3" authorId="0">
      <text>
        <r>
          <rPr>
            <b/>
            <sz val="9"/>
            <color indexed="9"/>
            <rFont val="Tahoma"/>
            <family val="2"/>
          </rPr>
          <t xml:space="preserve">Corresponde ao prazo necessário (em meses) para que o valor atual dos reembolsos (retorno de capital) se iguale ao desembolso com o investimento efetuado, visando à restituição do capital aplicado
</t>
        </r>
      </text>
    </comment>
    <comment ref="E3" authorId="0">
      <text>
        <r>
          <rPr>
            <b/>
            <sz val="9"/>
            <color indexed="9"/>
            <rFont val="Tahoma"/>
            <family val="2"/>
          </rPr>
          <t xml:space="preserve">Corresponde ao prazo necessário (em anos) para que o valor atual dos reembolsos (retorno de capital) se iguale ao desembolso com o investimento efetuado, visando à restituição do capital aplicado
</t>
        </r>
      </text>
    </comment>
    <comment ref="F3" authorId="0">
      <text>
        <r>
          <rPr>
            <b/>
            <sz val="9"/>
            <color indexed="9"/>
            <rFont val="Tahoma"/>
            <family val="2"/>
          </rPr>
          <t>Indicador de lucratividade que mostra os retornos da empresa advindos de suas vendas. Corresponde à margem de lucro obtida com a venda do produto, sobre o total investido</t>
        </r>
        <r>
          <rPr>
            <sz val="9"/>
            <color indexed="9"/>
            <rFont val="Tahoma"/>
            <family val="2"/>
          </rPr>
          <t>.</t>
        </r>
      </text>
    </comment>
    <comment ref="G3" authorId="0">
      <text>
        <r>
          <rPr>
            <b/>
            <sz val="9"/>
            <color indexed="9"/>
            <rFont val="Tahoma"/>
            <family val="2"/>
          </rPr>
          <t xml:space="preserve">Mede a relação entre o valor presente dos fluxos de caixa gerados por um projeto e o valor presente das saídas de caixa 
</t>
        </r>
      </text>
    </comment>
    <comment ref="H3" authorId="0">
      <text>
        <r>
          <rPr>
            <b/>
            <sz val="9"/>
            <color indexed="9"/>
            <rFont val="Tahoma"/>
            <family val="2"/>
          </rPr>
          <t xml:space="preserve">Corresponde ao tempo total de desenvolvimento do começo da fase de desenvolvimento até o lançamento. 
</t>
        </r>
      </text>
    </comment>
  </commentList>
</comments>
</file>

<file path=xl/sharedStrings.xml><?xml version="1.0" encoding="utf-8"?>
<sst xmlns="http://schemas.openxmlformats.org/spreadsheetml/2006/main" count="594" uniqueCount="274">
  <si>
    <t>estimativa vendas</t>
  </si>
  <si>
    <t>receita produto</t>
  </si>
  <si>
    <t>receita serviço</t>
  </si>
  <si>
    <t>mês</t>
  </si>
  <si>
    <t>ano</t>
  </si>
  <si>
    <t>data</t>
  </si>
  <si>
    <t>tipo de imposto</t>
  </si>
  <si>
    <t>trabalhista</t>
  </si>
  <si>
    <t>sobre lucro</t>
  </si>
  <si>
    <t>titulo do imposto</t>
  </si>
  <si>
    <t>aliquota</t>
  </si>
  <si>
    <t>tipo_imposto</t>
  </si>
  <si>
    <t>INSS</t>
  </si>
  <si>
    <t>FGTS</t>
  </si>
  <si>
    <t>Multa do FGTS</t>
  </si>
  <si>
    <t>INCRA</t>
  </si>
  <si>
    <t>SENAC/SESC</t>
  </si>
  <si>
    <t>SEBRAE</t>
  </si>
  <si>
    <t>SENAI/SESI</t>
  </si>
  <si>
    <t>Risco de Acidente de Trabalho(RAT)</t>
  </si>
  <si>
    <t>Salário Educação</t>
  </si>
  <si>
    <t>Repouso Semanal Remunerado</t>
  </si>
  <si>
    <t>Férias</t>
  </si>
  <si>
    <t>Feriados</t>
  </si>
  <si>
    <t>13º Salário</t>
  </si>
  <si>
    <t>ICMS</t>
  </si>
  <si>
    <t>COFINS</t>
  </si>
  <si>
    <t>PIS</t>
  </si>
  <si>
    <t>CSLL</t>
  </si>
  <si>
    <t>ISS</t>
  </si>
  <si>
    <t>IPI</t>
  </si>
  <si>
    <t>decisão</t>
  </si>
  <si>
    <t>sim</t>
  </si>
  <si>
    <t>não</t>
  </si>
  <si>
    <t>Adicional constitucional de férias (1/3)</t>
  </si>
  <si>
    <t>ADICIONAL IR</t>
  </si>
  <si>
    <t>Auxílio transporte</t>
  </si>
  <si>
    <t>Auxílio refeição</t>
  </si>
  <si>
    <t>Auxílio alimentação</t>
  </si>
  <si>
    <t>área</t>
  </si>
  <si>
    <t>função</t>
  </si>
  <si>
    <t>valor referência</t>
  </si>
  <si>
    <t>quantidade de referências</t>
  </si>
  <si>
    <t>tipo pessoa</t>
  </si>
  <si>
    <t>tipo_pessoa</t>
  </si>
  <si>
    <t>salário sem encargos</t>
  </si>
  <si>
    <t>encargo (%)</t>
  </si>
  <si>
    <t>encargos ($)</t>
  </si>
  <si>
    <t>fases_vida</t>
  </si>
  <si>
    <t>fase I</t>
  </si>
  <si>
    <t>fase II</t>
  </si>
  <si>
    <t>fase III</t>
  </si>
  <si>
    <t>fase IV</t>
  </si>
  <si>
    <t>fase V</t>
  </si>
  <si>
    <t>fase da vida do produto</t>
  </si>
  <si>
    <t>salário total por pessoa na função</t>
  </si>
  <si>
    <t>fixo</t>
  </si>
  <si>
    <t>variável</t>
  </si>
  <si>
    <t>investimentos</t>
  </si>
  <si>
    <t>custo_tipo</t>
  </si>
  <si>
    <t>tipo_despesa</t>
  </si>
  <si>
    <t>investimento
ajustado</t>
  </si>
  <si>
    <t>Equipamentos</t>
  </si>
  <si>
    <t>receitas com produtos</t>
  </si>
  <si>
    <t>receitas com serviços</t>
  </si>
  <si>
    <t>receita líquida</t>
  </si>
  <si>
    <t>receitas totais</t>
  </si>
  <si>
    <t>resultado bruto</t>
  </si>
  <si>
    <t>resultado líquido</t>
  </si>
  <si>
    <t>fluxo de caixa livre</t>
  </si>
  <si>
    <t>fluxo de caixa acumulado</t>
  </si>
  <si>
    <t>impostos totais</t>
  </si>
  <si>
    <t>impostos serviços</t>
  </si>
  <si>
    <t>receita 
serviço</t>
  </si>
  <si>
    <t>receita 
total</t>
  </si>
  <si>
    <t>pessoas na fase  I</t>
  </si>
  <si>
    <t>pessoas na fase II</t>
  </si>
  <si>
    <t>pessoas na fase III</t>
  </si>
  <si>
    <t>pessoas na fase IV</t>
  </si>
  <si>
    <t>pessoas na fase V</t>
  </si>
  <si>
    <t>fases</t>
  </si>
  <si>
    <t>nome</t>
  </si>
  <si>
    <t xml:space="preserve">Payback (PB) em meses
</t>
  </si>
  <si>
    <t xml:space="preserve">Payback (PB) em anos
</t>
  </si>
  <si>
    <t>opções serviço</t>
  </si>
  <si>
    <t>1: serviço: 
preço unitário</t>
  </si>
  <si>
    <t>2: % da receita produto</t>
  </si>
  <si>
    <t>tipo_investimento</t>
  </si>
  <si>
    <t>tipo</t>
  </si>
  <si>
    <t>salário mensal fase I</t>
  </si>
  <si>
    <t>salário mensal fase II</t>
  </si>
  <si>
    <t>salário mensal fase III</t>
  </si>
  <si>
    <t>salário mensal fase IV</t>
  </si>
  <si>
    <t>salário mensal fase V</t>
  </si>
  <si>
    <t>MO direta</t>
  </si>
  <si>
    <t>MO direta?</t>
  </si>
  <si>
    <t>MO indireta?</t>
  </si>
  <si>
    <t>MO indireta</t>
  </si>
  <si>
    <t>MO direta
(custo variável)</t>
  </si>
  <si>
    <t>MO indireta
(despesa)</t>
  </si>
  <si>
    <t>coluna oculta regra &gt;&gt;</t>
  </si>
  <si>
    <t>% ajuste 
MO direta</t>
  </si>
  <si>
    <t>% ajuste 
MO indireta</t>
  </si>
  <si>
    <t>MO total *</t>
  </si>
  <si>
    <t>usado na aba:</t>
  </si>
  <si>
    <t>salários</t>
  </si>
  <si>
    <t>colunas ocultas para regras &gt;&gt;</t>
  </si>
  <si>
    <t>impostos subtotal</t>
  </si>
  <si>
    <t>Instalações</t>
  </si>
  <si>
    <t>Terrenos</t>
  </si>
  <si>
    <t>Móveis e utensílios </t>
  </si>
  <si>
    <t>Veículos</t>
  </si>
  <si>
    <t>Imóveis </t>
  </si>
  <si>
    <t>Informática</t>
  </si>
  <si>
    <t>produto  preço unitário</t>
  </si>
  <si>
    <t>receita 
produto</t>
  </si>
  <si>
    <t>% ajuste do investimento</t>
  </si>
  <si>
    <t>investimento
total</t>
  </si>
  <si>
    <t>produto</t>
  </si>
  <si>
    <t>serviço</t>
  </si>
  <si>
    <t>ref_custos</t>
  </si>
  <si>
    <t xml:space="preserve">impostos produtos
</t>
  </si>
  <si>
    <t>receita líquida com produtos</t>
  </si>
  <si>
    <t>receita líquida com serviços</t>
  </si>
  <si>
    <t>impostos com produtos</t>
  </si>
  <si>
    <t>impostos com serviços</t>
  </si>
  <si>
    <t>receita líquida total</t>
  </si>
  <si>
    <t>resultado bruto com produtos</t>
  </si>
  <si>
    <t>resultado bruto com serviços</t>
  </si>
  <si>
    <t>resultado bruto total</t>
  </si>
  <si>
    <t xml:space="preserve">receita líquida produto </t>
  </si>
  <si>
    <t>receita líquida serviço</t>
  </si>
  <si>
    <t>cumulativo custos e despesas e investimentos</t>
  </si>
  <si>
    <t>fluxo de impostos</t>
  </si>
  <si>
    <t>fluxo de caixa mensal</t>
  </si>
  <si>
    <t>Índice de lucratividade</t>
  </si>
  <si>
    <t xml:space="preserve">descrição do investimento </t>
  </si>
  <si>
    <t>Mão-de-obra direta</t>
  </si>
  <si>
    <t>Mão-de-obra indireta</t>
  </si>
  <si>
    <t xml:space="preserve">Necessitam de aproximação, isto é, algum critério de rateio, para serem atribuídos aos produtos. </t>
  </si>
  <si>
    <t>Vida útil do projeto</t>
  </si>
  <si>
    <t>Horizonte de planejamento do projeto, por exemplo, o período que compreende as fases de desenvolvimento, lançamento, crescimento, maturidade e declínio.</t>
  </si>
  <si>
    <t>Valor presente</t>
  </si>
  <si>
    <t>Valor presente líquido</t>
  </si>
  <si>
    <t>Taxa interna de retorno</t>
  </si>
  <si>
    <t>Retorno sobre investimento</t>
  </si>
  <si>
    <t xml:space="preserve">Taxa mínima de atratividade </t>
  </si>
  <si>
    <t xml:space="preserve">Valor atual de um pagamento ou fluxo futuros, descontados a uma determinada taxa de juros. </t>
  </si>
  <si>
    <t>Valor presente, deduzido o investimento.</t>
  </si>
  <si>
    <t xml:space="preserve">Taxa de juros que anula o fluxo de caixa descontado de um investimento. </t>
  </si>
  <si>
    <t xml:space="preserve">Período no qual os resultados líquidos acumulados da operação do empreendimento equivalem ao investimento. </t>
  </si>
  <si>
    <r>
      <t>Período de recuperação descontado (</t>
    </r>
    <r>
      <rPr>
        <i/>
        <sz val="12"/>
        <color rgb="FF5A5A5A"/>
        <rFont val="Arial"/>
        <family val="2"/>
      </rPr>
      <t>payback</t>
    </r>
    <r>
      <rPr>
        <sz val="12"/>
        <color rgb="FF5A5A5A"/>
        <rFont val="Arial"/>
        <family val="2"/>
      </rPr>
      <t xml:space="preserve"> descontado)</t>
    </r>
  </si>
  <si>
    <r>
      <t>Período de recuperação (</t>
    </r>
    <r>
      <rPr>
        <i/>
        <sz val="12"/>
        <color rgb="FF5A5A5A"/>
        <rFont val="Arial"/>
        <family val="2"/>
      </rPr>
      <t>payback</t>
    </r>
    <r>
      <rPr>
        <sz val="12"/>
        <color rgb="FF5A5A5A"/>
        <rFont val="Arial"/>
        <family val="2"/>
      </rPr>
      <t xml:space="preserve"> simples)</t>
    </r>
  </si>
  <si>
    <t xml:space="preserve">Relação entre o valor presente das receitas líquidas e o dos investimentos. </t>
  </si>
  <si>
    <t xml:space="preserve">Mede o desempenho da empresa na utilização dos seus investimentos.  </t>
  </si>
  <si>
    <t>Taxa de juros mínima (custo de capital, taxa de desconto), que fornece a empresa condições de liquidar o financiamento realizado em um projeto e obter lucros. É a taxa base que deve ser considerada para desconto dos fluxos de caixa de projetos da empresa.</t>
  </si>
  <si>
    <t>Investimentos</t>
  </si>
  <si>
    <t>Gastos referentes à aquisição de direitos, implantação, ampliação, melhorias, reposição ou substituição de bens e necessidade de capital de giro no empreendimento.</t>
  </si>
  <si>
    <t xml:space="preserve">Corresponde ao tempo total de desenvolvimento do começo da fase de desenvolvimento até o lançamento. </t>
  </si>
  <si>
    <t>Time-to-market</t>
  </si>
  <si>
    <t>Fator de retorno</t>
  </si>
  <si>
    <r>
      <t>Ponto de equilíbrio (</t>
    </r>
    <r>
      <rPr>
        <i/>
        <sz val="12"/>
        <color rgb="FF5A5A5A"/>
        <rFont val="Arial"/>
        <family val="2"/>
      </rPr>
      <t>Break Even Time</t>
    </r>
    <r>
      <rPr>
        <sz val="12"/>
        <color rgb="FF5A5A5A"/>
        <rFont val="Arial"/>
        <family val="2"/>
      </rPr>
      <t>)</t>
    </r>
  </si>
  <si>
    <r>
      <t>Ponto de equilíbrio depois da liberação da produção (</t>
    </r>
    <r>
      <rPr>
        <i/>
        <sz val="12"/>
        <color rgb="FF5A5A5A"/>
        <rFont val="Arial"/>
        <family val="2"/>
      </rPr>
      <t>Break Even After Release</t>
    </r>
    <r>
      <rPr>
        <sz val="12"/>
        <color rgb="FF5A5A5A"/>
        <rFont val="Arial"/>
        <family val="2"/>
      </rPr>
      <t>)</t>
    </r>
  </si>
  <si>
    <t>desenvolvimento</t>
  </si>
  <si>
    <t>maturidade</t>
  </si>
  <si>
    <t>Está diretamente incluída no cálculo dos custos dos produtos.</t>
  </si>
  <si>
    <t>opções valor de referência</t>
  </si>
  <si>
    <t>1: valor referência custos mensal</t>
  </si>
  <si>
    <t>2: valor referência custo 
unitário</t>
  </si>
  <si>
    <t>MO direta
(custo variável)* ajustada</t>
  </si>
  <si>
    <t>MO indireta
(despesa)* ajustada</t>
  </si>
  <si>
    <t xml:space="preserve"> </t>
  </si>
  <si>
    <t>Período no qual os resultados líquidos da operação do empreendimento, descontados a uma determinada taxa, equivalem financeiramente ao investimento.</t>
  </si>
  <si>
    <t>É definido como o tempo do início do desenvolvimento até o momento em que os lucros se igualam ao investimentos.</t>
  </si>
  <si>
    <t>É o tempo considerando desde a fase de Lançamento até o momento em que os investimentos com projeto são recuperados na forma de lucro.</t>
  </si>
  <si>
    <t>Corresponde aos lucros dividido pelos investimentos em um específico ponto no tempo depois do lançamento do produto.</t>
  </si>
  <si>
    <t xml:space="preserve">impostos sobre resultados </t>
  </si>
  <si>
    <t xml:space="preserve">resultado líquido </t>
  </si>
  <si>
    <t>Informações gerais</t>
  </si>
  <si>
    <t>Instruções</t>
  </si>
  <si>
    <t xml:space="preserve">Estrutura de abas </t>
  </si>
  <si>
    <t>gastos consolidados</t>
  </si>
  <si>
    <t>IRPJ lucro presumido</t>
  </si>
  <si>
    <t>IRPJ lucro real</t>
  </si>
  <si>
    <t>aplicar sobre serviços?</t>
  </si>
  <si>
    <t>aplicar sobre produto?</t>
  </si>
  <si>
    <t>referência salário</t>
  </si>
  <si>
    <t>Produto</t>
  </si>
  <si>
    <t>Serviço</t>
  </si>
  <si>
    <t>referência investimento</t>
  </si>
  <si>
    <t>custo e despesas variáveis</t>
  </si>
  <si>
    <t>custos e despesas fixos</t>
  </si>
  <si>
    <t>MO total</t>
  </si>
  <si>
    <t>custos e despesas variáveis com serviços</t>
  </si>
  <si>
    <t>custos e despesas fixas com produtos</t>
  </si>
  <si>
    <t>custos e despesas
totais</t>
  </si>
  <si>
    <t>custos e despesas
totais
(S =G+K+N+R)</t>
  </si>
  <si>
    <t>descrição dos custos e despesas</t>
  </si>
  <si>
    <t>tipo de custos e despesas</t>
  </si>
  <si>
    <t>referência 
custos e despesas</t>
  </si>
  <si>
    <t>driver do gastos fixos (%)</t>
  </si>
  <si>
    <t>investimento produto</t>
  </si>
  <si>
    <t>investimento serviço</t>
  </si>
  <si>
    <t>lançamento</t>
  </si>
  <si>
    <t>crescimento</t>
  </si>
  <si>
    <t>declínio</t>
  </si>
  <si>
    <t>custos e despesas 
fixas
produto (E)</t>
  </si>
  <si>
    <t>% ajuste dos custos e despesas fixas produto (F)</t>
  </si>
  <si>
    <t>custos e despesas fixas produto ajustado          [G =E * (1+F)]</t>
  </si>
  <si>
    <t>% ajuste dos custos e despesas produto (J)</t>
  </si>
  <si>
    <t>custos e despesas
fixas
serviço (L)</t>
  </si>
  <si>
    <t>custos e despesas variáveis produto ajustado          [K=I * (1+J)]</t>
  </si>
  <si>
    <t>custos e despesas variáveis
produto
unitário (H)</t>
  </si>
  <si>
    <t>custos e despesas
variáveis
produto 
(I=H*estimativa)</t>
  </si>
  <si>
    <t>% ajuste do custos e despesas fixas serviço (M)</t>
  </si>
  <si>
    <t>custos e despesas fixas serviço ajustado         
[N =L* (1+M)]</t>
  </si>
  <si>
    <t>custos e despesas
variáveis
serviço
unitário (O)</t>
  </si>
  <si>
    <t>custos e despesas
variáveis
serviço
(P = O * estimativa)</t>
  </si>
  <si>
    <t>% ajuste dos custos e despesas serviço (Q)</t>
  </si>
  <si>
    <t>custos e despesas variáveis serviço ajustado           [R =P* (1+Q)]</t>
  </si>
  <si>
    <t>fase VI</t>
  </si>
  <si>
    <t>Custos</t>
  </si>
  <si>
    <t xml:space="preserve">Gastos relativos a bens ou serviços utilizados na produção de outros bens ou serviços. </t>
  </si>
  <si>
    <t>Gastos que correspondem a bem ou serviço consumido direta ou indiretamente para a obtenção de receitas. Não estão associados à produção de um produto ou serviço</t>
  </si>
  <si>
    <t>Despesas</t>
  </si>
  <si>
    <t>Custos e despesas fixas</t>
  </si>
  <si>
    <t>Custos e despesas variáveis</t>
  </si>
  <si>
    <t xml:space="preserve">Gastos que, em determinado período de tempo e em certa capacidade instalada, não variam. </t>
  </si>
  <si>
    <t xml:space="preserve">Gastos cujo valor total altera-se com tempo em função das atividades da empresa.  </t>
  </si>
  <si>
    <t>os custos e as despesas só deverão ser contabilizadas após a fase de desenvolvimento</t>
  </si>
  <si>
    <t>quantidade</t>
  </si>
  <si>
    <t>valor 
unitário</t>
  </si>
  <si>
    <t xml:space="preserve">Taxa mínima de atratividade (TMA) anual </t>
  </si>
  <si>
    <t>Taxa mínima de atratividade (TMA) mensal</t>
  </si>
  <si>
    <t>valor total</t>
  </si>
  <si>
    <t>Departamento de produção</t>
  </si>
  <si>
    <t>Gerente de produção</t>
  </si>
  <si>
    <t>Técnico de laboratório</t>
  </si>
  <si>
    <t>Operador de montagem</t>
  </si>
  <si>
    <t>Projestista</t>
  </si>
  <si>
    <t>Técnico eletrônico</t>
  </si>
  <si>
    <t>Pessoal de apoio</t>
  </si>
  <si>
    <t>Gerente comercial</t>
  </si>
  <si>
    <t>Vendedor</t>
  </si>
  <si>
    <t>Técnico de montagem</t>
  </si>
  <si>
    <t>Assistência técnica</t>
  </si>
  <si>
    <t>Serviços de apoio</t>
  </si>
  <si>
    <t>Sócios e terceiros</t>
  </si>
  <si>
    <t>Diretoria</t>
  </si>
  <si>
    <t>Contador</t>
  </si>
  <si>
    <t>Gerente de projetos</t>
  </si>
  <si>
    <t>material direto</t>
  </si>
  <si>
    <t>energia elétrica</t>
  </si>
  <si>
    <t>água</t>
  </si>
  <si>
    <t>embalagens</t>
  </si>
  <si>
    <t>peças de reposição</t>
  </si>
  <si>
    <t>Máquina de corte</t>
  </si>
  <si>
    <t>Furadeira</t>
  </si>
  <si>
    <t>Máquina de solda</t>
  </si>
  <si>
    <t>Soldas</t>
  </si>
  <si>
    <t>Torno</t>
  </si>
  <si>
    <t>Maçaricos</t>
  </si>
  <si>
    <t>Ferramentas em geral</t>
  </si>
  <si>
    <t>Aquisição de veículos</t>
  </si>
  <si>
    <t>Adequação da estrutura fabril</t>
  </si>
  <si>
    <t>Furadeiras</t>
  </si>
  <si>
    <t xml:space="preserve">custos e despesas
totais
</t>
  </si>
  <si>
    <t>Outros</t>
  </si>
  <si>
    <t>outros diretos</t>
  </si>
  <si>
    <t>outros indiretos</t>
  </si>
  <si>
    <t>Valor Presente Líquido (VPL) base de cálculo anual</t>
  </si>
  <si>
    <t>Taxa Interna de Retorno (TIR) anual</t>
  </si>
  <si>
    <t>Retorno sobre Investimentos (ROI) anual</t>
  </si>
  <si>
    <t>Time-to-market em meses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</si>
</sst>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4" formatCode="_-&quot;R$&quot;\ * #,##0.00_-;\-&quot;R$&quot;\ * #,##0.00_-;_-&quot;R$&quot;\ * &quot;-&quot;??_-;_-@_-"/>
    <numFmt numFmtId="43" formatCode="_-* #,##0.00_-;\-* #,##0.00_-;_-* &quot;-&quot;??_-;_-@_-"/>
    <numFmt numFmtId="164" formatCode="[$-416]mmm\-yy;@"/>
    <numFmt numFmtId="165" formatCode="_-* #,##0_-;\-* #,##0_-;_-* &quot;-&quot;??_-;_-@_-"/>
    <numFmt numFmtId="166" formatCode="_(* #,##0_);_(* \(#,##0\);_(* &quot;-&quot;??_);_(@_)"/>
    <numFmt numFmtId="167" formatCode="0.0"/>
    <numFmt numFmtId="168" formatCode="0.0%"/>
    <numFmt numFmtId="169" formatCode="[$-416]d\-mmm\-yy;@"/>
    <numFmt numFmtId="170" formatCode="_(* #,##0.0000_);_(* \(#,##0.0000\);_(* &quot;-&quot;??_);_(@_)"/>
    <numFmt numFmtId="171" formatCode="0.0000%"/>
    <numFmt numFmtId="172" formatCode="_(* #,##0.00_);_(* \(#,##0.00\);_(* &quot;-&quot;??_);_(@_)"/>
    <numFmt numFmtId="173" formatCode="0.0000"/>
    <numFmt numFmtId="174" formatCode="#,##0.000"/>
    <numFmt numFmtId="175"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1" tint="0.34998626667073579"/>
      <name val="Segoe UI"/>
      <family val="2"/>
    </font>
    <font>
      <i/>
      <sz val="11"/>
      <color theme="1" tint="0.34998626667073579"/>
      <name val="Segoe UI"/>
      <family val="2"/>
    </font>
    <font>
      <sz val="10"/>
      <color rgb="FF595959"/>
      <name val="Segoe UI"/>
      <family val="2"/>
    </font>
    <font>
      <sz val="11"/>
      <color theme="1" tint="0.34998626667073579"/>
      <name val="Calibri"/>
      <family val="2"/>
      <scheme val="minor"/>
    </font>
    <font>
      <i/>
      <sz val="11"/>
      <color theme="1" tint="0.34998626667073579"/>
      <name val="Calibri"/>
      <family val="2"/>
      <scheme val="minor"/>
    </font>
    <font>
      <sz val="9"/>
      <color indexed="9"/>
      <name val="Tahoma"/>
      <family val="2"/>
    </font>
    <font>
      <b/>
      <sz val="9"/>
      <color indexed="9"/>
      <name val="Tahoma"/>
      <family val="2"/>
    </font>
    <font>
      <sz val="12"/>
      <color theme="1"/>
      <name val="Calibri"/>
      <family val="2"/>
      <scheme val="minor"/>
    </font>
    <font>
      <sz val="12"/>
      <color rgb="FF5A5A5A"/>
      <name val="Arial"/>
      <family val="2"/>
    </font>
    <font>
      <i/>
      <sz val="12"/>
      <color rgb="FF5A5A5A"/>
      <name val="Arial"/>
      <family val="2"/>
    </font>
    <font>
      <i/>
      <sz val="11"/>
      <color theme="1"/>
      <name val="Calibri"/>
      <family val="2"/>
      <scheme val="minor"/>
    </font>
    <font>
      <sz val="22"/>
      <color theme="3" tint="-0.249977111117893"/>
      <name val="Segoe UI"/>
      <family val="2"/>
    </font>
    <font>
      <sz val="14"/>
      <color theme="1"/>
      <name val="Segoe UI"/>
      <family val="2"/>
    </font>
    <font>
      <sz val="11"/>
      <name val="Calibri"/>
      <family val="2"/>
      <scheme val="minor"/>
    </font>
  </fonts>
  <fills count="2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CAE8AA"/>
        <bgColor indexed="64"/>
      </patternFill>
    </fill>
    <fill>
      <patternFill patternType="solid">
        <fgColor theme="5" tint="0.79998168889431442"/>
        <bgColor indexed="64"/>
      </patternFill>
    </fill>
    <fill>
      <patternFill patternType="solid">
        <fgColor rgb="FFECFAE6"/>
        <bgColor indexed="64"/>
      </patternFill>
    </fill>
    <fill>
      <patternFill patternType="solid">
        <fgColor theme="5" tint="0.59999389629810485"/>
        <bgColor indexed="64"/>
      </patternFill>
    </fill>
    <fill>
      <patternFill patternType="solid">
        <fgColor rgb="FF9CD35F"/>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B8E08C"/>
        <bgColor indexed="64"/>
      </patternFill>
    </fill>
    <fill>
      <patternFill patternType="solid">
        <fgColor rgb="FFFAC09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947CB0"/>
        <bgColor indexed="64"/>
      </patternFill>
    </fill>
    <fill>
      <patternFill patternType="solid">
        <fgColor theme="6" tint="0.59999389629810485"/>
        <bgColor indexed="64"/>
      </patternFill>
    </fill>
    <fill>
      <patternFill patternType="solid">
        <fgColor rgb="FFA1E785"/>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00"/>
        <bgColor indexed="64"/>
      </patternFill>
    </fill>
  </fills>
  <borders count="62">
    <border>
      <left/>
      <right/>
      <top/>
      <bottom/>
      <diagonal/>
    </border>
    <border>
      <left style="thin">
        <color theme="0"/>
      </left>
      <right style="thin">
        <color theme="0"/>
      </right>
      <top style="thin">
        <color theme="0"/>
      </top>
      <bottom style="thin">
        <color theme="0"/>
      </bottom>
      <diagonal/>
    </border>
    <border>
      <left style="thin">
        <color theme="0"/>
      </left>
      <right style="medium">
        <color theme="0"/>
      </right>
      <top style="thin">
        <color theme="0"/>
      </top>
      <bottom style="thin">
        <color theme="9" tint="-0.249977111117893"/>
      </bottom>
      <diagonal/>
    </border>
    <border>
      <left style="thin">
        <color theme="0"/>
      </left>
      <right style="medium">
        <color theme="0"/>
      </right>
      <top style="thin">
        <color theme="0"/>
      </top>
      <bottom/>
      <diagonal/>
    </border>
    <border>
      <left style="thin">
        <color theme="0"/>
      </left>
      <right style="medium">
        <color theme="0"/>
      </right>
      <top style="thin">
        <color theme="0"/>
      </top>
      <bottom style="thin">
        <color theme="0"/>
      </bottom>
      <diagonal/>
    </border>
    <border>
      <left style="medium">
        <color theme="0"/>
      </left>
      <right style="medium">
        <color theme="0"/>
      </right>
      <top style="medium">
        <color theme="0"/>
      </top>
      <bottom style="medium">
        <color theme="0"/>
      </bottom>
      <diagonal/>
    </border>
    <border>
      <left style="thin">
        <color theme="0"/>
      </left>
      <right style="medium">
        <color theme="0"/>
      </right>
      <top style="thin">
        <color theme="0"/>
      </top>
      <bottom style="medium">
        <color theme="0"/>
      </bottom>
      <diagonal/>
    </border>
    <border>
      <left style="thin">
        <color theme="0"/>
      </left>
      <right style="medium">
        <color theme="0"/>
      </right>
      <top style="thin">
        <color theme="0"/>
      </top>
      <bottom style="thin">
        <color theme="4"/>
      </bottom>
      <diagonal/>
    </border>
    <border>
      <left style="medium">
        <color theme="0"/>
      </left>
      <right style="medium">
        <color theme="0"/>
      </right>
      <top style="thin">
        <color theme="0"/>
      </top>
      <bottom style="thin">
        <color theme="4"/>
      </bottom>
      <diagonal/>
    </border>
    <border>
      <left style="medium">
        <color theme="0"/>
      </left>
      <right style="medium">
        <color theme="0"/>
      </right>
      <top style="thin">
        <color theme="4"/>
      </top>
      <bottom style="thin">
        <color theme="4"/>
      </bottom>
      <diagonal/>
    </border>
    <border>
      <left style="thin">
        <color theme="0"/>
      </left>
      <right/>
      <top style="thin">
        <color theme="0"/>
      </top>
      <bottom style="thin">
        <color theme="4"/>
      </bottom>
      <diagonal/>
    </border>
    <border>
      <left style="thin">
        <color theme="0"/>
      </left>
      <right style="medium">
        <color theme="0"/>
      </right>
      <top style="thin">
        <color theme="0"/>
      </top>
      <bottom style="thin">
        <color theme="6"/>
      </bottom>
      <diagonal/>
    </border>
    <border>
      <left style="medium">
        <color theme="0"/>
      </left>
      <right style="medium">
        <color theme="0"/>
      </right>
      <top/>
      <bottom style="medium">
        <color theme="0"/>
      </bottom>
      <diagonal/>
    </border>
    <border>
      <left style="medium">
        <color theme="0"/>
      </left>
      <right style="medium">
        <color theme="0"/>
      </right>
      <top style="thin">
        <color theme="9" tint="-0.249977111117893"/>
      </top>
      <bottom style="thin">
        <color theme="5"/>
      </bottom>
      <diagonal/>
    </border>
    <border>
      <left/>
      <right/>
      <top/>
      <bottom style="medium">
        <color theme="0"/>
      </bottom>
      <diagonal/>
    </border>
    <border>
      <left style="thin">
        <color theme="0"/>
      </left>
      <right style="thin">
        <color theme="0"/>
      </right>
      <top/>
      <bottom style="thin">
        <color theme="0"/>
      </bottom>
      <diagonal/>
    </border>
    <border>
      <left/>
      <right/>
      <top/>
      <bottom style="thin">
        <color theme="0"/>
      </bottom>
      <diagonal/>
    </border>
    <border>
      <left style="medium">
        <color theme="0"/>
      </left>
      <right style="medium">
        <color theme="0"/>
      </right>
      <top style="medium">
        <color theme="0"/>
      </top>
      <bottom style="thin">
        <color theme="1" tint="0.34998626667073579"/>
      </bottom>
      <diagonal/>
    </border>
    <border>
      <left style="medium">
        <color theme="0"/>
      </left>
      <right style="medium">
        <color theme="0"/>
      </right>
      <top style="medium">
        <color theme="0"/>
      </top>
      <bottom style="thin">
        <color theme="1" tint="0.499984740745262"/>
      </bottom>
      <diagonal/>
    </border>
    <border>
      <left style="thin">
        <color theme="0"/>
      </left>
      <right/>
      <top style="thin">
        <color theme="0"/>
      </top>
      <bottom style="thin">
        <color theme="0"/>
      </bottom>
      <diagonal/>
    </border>
    <border>
      <left/>
      <right style="medium">
        <color theme="0"/>
      </right>
      <top style="thin">
        <color theme="0"/>
      </top>
      <bottom style="thin">
        <color theme="0"/>
      </bottom>
      <diagonal/>
    </border>
    <border>
      <left/>
      <right/>
      <top style="thin">
        <color theme="0"/>
      </top>
      <bottom/>
      <diagonal/>
    </border>
    <border>
      <left style="medium">
        <color theme="0"/>
      </left>
      <right style="medium">
        <color theme="0"/>
      </right>
      <top style="thin">
        <color theme="0"/>
      </top>
      <bottom/>
      <diagonal/>
    </border>
    <border>
      <left style="medium">
        <color theme="0"/>
      </left>
      <right style="medium">
        <color theme="0"/>
      </right>
      <top/>
      <bottom style="thin">
        <color theme="0"/>
      </bottom>
      <diagonal/>
    </border>
    <border>
      <left style="thin">
        <color theme="0"/>
      </left>
      <right style="medium">
        <color theme="0"/>
      </right>
      <top/>
      <bottom style="thin">
        <color theme="0"/>
      </bottom>
      <diagonal/>
    </border>
    <border>
      <left style="medium">
        <color theme="0"/>
      </left>
      <right/>
      <top style="thin">
        <color theme="0"/>
      </top>
      <bottom/>
      <diagonal/>
    </border>
    <border>
      <left style="medium">
        <color theme="0"/>
      </left>
      <right/>
      <top/>
      <bottom style="medium">
        <color theme="0"/>
      </bottom>
      <diagonal/>
    </border>
    <border>
      <left style="thin">
        <color theme="0"/>
      </left>
      <right/>
      <top style="thin">
        <color theme="0"/>
      </top>
      <bottom/>
      <diagonal/>
    </border>
    <border>
      <left style="thin">
        <color theme="0"/>
      </left>
      <right/>
      <top/>
      <bottom style="medium">
        <color theme="0"/>
      </bottom>
      <diagonal/>
    </border>
    <border>
      <left style="thin">
        <color theme="0"/>
      </left>
      <right/>
      <top/>
      <bottom style="thin">
        <color theme="0"/>
      </bottom>
      <diagonal/>
    </border>
    <border>
      <left style="medium">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style="thin">
        <color theme="0"/>
      </left>
      <right style="medium">
        <color theme="0"/>
      </right>
      <top/>
      <bottom style="thin">
        <color theme="4"/>
      </bottom>
      <diagonal/>
    </border>
    <border>
      <left style="medium">
        <color theme="0"/>
      </left>
      <right style="medium">
        <color theme="0"/>
      </right>
      <top/>
      <bottom style="thin">
        <color theme="4"/>
      </bottom>
      <diagonal/>
    </border>
    <border>
      <left style="thin">
        <color theme="0"/>
      </left>
      <right/>
      <top/>
      <bottom style="thin">
        <color theme="4"/>
      </bottom>
      <diagonal/>
    </border>
    <border>
      <left style="medium">
        <color theme="0"/>
      </left>
      <right style="medium">
        <color theme="0"/>
      </right>
      <top style="medium">
        <color theme="0"/>
      </top>
      <bottom style="thin">
        <color indexed="64"/>
      </bottom>
      <diagonal/>
    </border>
    <border>
      <left style="thin">
        <color theme="0"/>
      </left>
      <right style="medium">
        <color theme="0"/>
      </right>
      <top style="thin">
        <color theme="0"/>
      </top>
      <bottom style="thin">
        <color theme="7" tint="-0.249977111117893"/>
      </bottom>
      <diagonal/>
    </border>
    <border>
      <left style="medium">
        <color theme="0"/>
      </left>
      <right style="medium">
        <color theme="0"/>
      </right>
      <top style="thin">
        <color theme="0"/>
      </top>
      <bottom style="thin">
        <color theme="7" tint="-0.249977111117893"/>
      </bottom>
      <diagonal/>
    </border>
    <border>
      <left style="medium">
        <color theme="0"/>
      </left>
      <right style="medium">
        <color theme="0"/>
      </right>
      <top style="thin">
        <color theme="7" tint="-0.249977111117893"/>
      </top>
      <bottom style="thin">
        <color theme="7" tint="-0.249977111117893"/>
      </bottom>
      <diagonal/>
    </border>
    <border>
      <left/>
      <right/>
      <top/>
      <bottom style="dotted">
        <color indexed="64"/>
      </bottom>
      <diagonal/>
    </border>
    <border>
      <left style="thin">
        <color theme="0"/>
      </left>
      <right style="medium">
        <color theme="0"/>
      </right>
      <top style="thin">
        <color theme="0"/>
      </top>
      <bottom style="thin">
        <color theme="1" tint="0.34998626667073579"/>
      </bottom>
      <diagonal/>
    </border>
    <border>
      <left/>
      <right style="dotted">
        <color indexed="64"/>
      </right>
      <top style="thin">
        <color indexed="64"/>
      </top>
      <bottom style="thin">
        <color indexed="64"/>
      </bottom>
      <diagonal/>
    </border>
    <border>
      <left/>
      <right style="dotted">
        <color indexed="64"/>
      </right>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bottom style="thin">
        <color indexed="64"/>
      </bottom>
      <diagonal/>
    </border>
    <border>
      <left/>
      <right style="medium">
        <color theme="0"/>
      </right>
      <top/>
      <bottom/>
      <diagonal/>
    </border>
    <border>
      <left style="medium">
        <color theme="0"/>
      </left>
      <right style="medium">
        <color theme="0"/>
      </right>
      <top style="thin">
        <color theme="9" tint="-0.249977111117893"/>
      </top>
      <bottom style="thin">
        <color theme="1" tint="0.499984740745262"/>
      </bottom>
      <diagonal/>
    </border>
    <border>
      <left style="medium">
        <color theme="0"/>
      </left>
      <right style="medium">
        <color theme="0"/>
      </right>
      <top/>
      <bottom style="thin">
        <color theme="1" tint="0.499984740745262"/>
      </bottom>
      <diagonal/>
    </border>
    <border>
      <left style="medium">
        <color theme="0"/>
      </left>
      <right style="medium">
        <color theme="0"/>
      </right>
      <top/>
      <bottom style="thin">
        <color theme="5"/>
      </bottom>
      <diagonal/>
    </border>
    <border>
      <left style="medium">
        <color theme="0"/>
      </left>
      <right style="medium">
        <color theme="0"/>
      </right>
      <top style="thin">
        <color theme="5"/>
      </top>
      <bottom style="thin">
        <color theme="5"/>
      </bottom>
      <diagonal/>
    </border>
    <border>
      <left style="medium">
        <color theme="0"/>
      </left>
      <right/>
      <top/>
      <bottom style="thin">
        <color theme="0"/>
      </bottom>
      <diagonal/>
    </border>
    <border>
      <left/>
      <right/>
      <top style="dotted">
        <color indexed="64"/>
      </top>
      <bottom/>
      <diagonal/>
    </border>
    <border>
      <left/>
      <right style="thin">
        <color theme="0"/>
      </right>
      <top style="thin">
        <color theme="0"/>
      </top>
      <bottom style="thin">
        <color theme="0"/>
      </bottom>
      <diagonal/>
    </border>
    <border>
      <left/>
      <right style="medium">
        <color theme="0"/>
      </right>
      <top/>
      <bottom style="thin">
        <color theme="0"/>
      </bottom>
      <diagonal/>
    </border>
    <border>
      <left style="medium">
        <color theme="0"/>
      </left>
      <right style="medium">
        <color theme="0"/>
      </right>
      <top style="thin">
        <color theme="9" tint="-0.249977111117893"/>
      </top>
      <bottom style="thin">
        <color theme="9" tint="-0.249977111117893"/>
      </bottom>
      <diagonal/>
    </border>
    <border>
      <left style="medium">
        <color theme="0"/>
      </left>
      <right style="medium">
        <color theme="0"/>
      </right>
      <top style="medium">
        <color theme="0"/>
      </top>
      <bottom style="thin">
        <color theme="1" tint="0.249977111117893"/>
      </bottom>
      <diagonal/>
    </border>
    <border>
      <left style="medium">
        <color theme="0"/>
      </left>
      <right/>
      <top/>
      <bottom style="thin">
        <color theme="1" tint="0.249977111117893"/>
      </bottom>
      <diagonal/>
    </border>
    <border>
      <left/>
      <right/>
      <top/>
      <bottom style="thin">
        <color theme="1" tint="0.249977111117893"/>
      </bottom>
      <diagonal/>
    </border>
    <border>
      <left style="thin">
        <color theme="0"/>
      </left>
      <right style="medium">
        <color theme="0"/>
      </right>
      <top style="thin">
        <color theme="0"/>
      </top>
      <bottom style="thin">
        <color theme="8" tint="-0.249977111117893"/>
      </bottom>
      <diagonal/>
    </border>
    <border>
      <left style="medium">
        <color theme="0"/>
      </left>
      <right style="medium">
        <color theme="0"/>
      </right>
      <top style="thin">
        <color theme="0"/>
      </top>
      <bottom style="thin">
        <color theme="8" tint="-0.249977111117893"/>
      </bottom>
      <diagonal/>
    </border>
    <border>
      <left style="medium">
        <color theme="0"/>
      </left>
      <right style="medium">
        <color theme="0"/>
      </right>
      <top style="medium">
        <color theme="0"/>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342">
    <xf numFmtId="0" fontId="0" fillId="0" borderId="0" xfId="0"/>
    <xf numFmtId="0" fontId="0" fillId="0" borderId="0" xfId="0" applyAlignment="1">
      <alignment horizontal="center"/>
    </xf>
    <xf numFmtId="0" fontId="0" fillId="0" borderId="0" xfId="0" applyAlignment="1">
      <alignment vertical="top" wrapText="1"/>
    </xf>
    <xf numFmtId="10" fontId="0" fillId="0" borderId="0" xfId="0" applyNumberFormat="1"/>
    <xf numFmtId="0" fontId="4" fillId="4" borderId="4" xfId="0" applyFont="1" applyFill="1" applyBorder="1" applyAlignment="1">
      <alignment horizontal="center" vertical="top" wrapText="1"/>
    </xf>
    <xf numFmtId="0" fontId="5" fillId="0" borderId="0" xfId="0" applyFont="1" applyAlignment="1">
      <alignment horizontal="center" readingOrder="1"/>
    </xf>
    <xf numFmtId="0" fontId="6" fillId="0" borderId="0" xfId="0" applyFont="1"/>
    <xf numFmtId="0" fontId="6" fillId="0" borderId="0" xfId="0" applyFont="1" applyAlignment="1"/>
    <xf numFmtId="0" fontId="6" fillId="0" borderId="0" xfId="0" applyFont="1" applyAlignment="1">
      <alignment horizontal="center"/>
    </xf>
    <xf numFmtId="0" fontId="4" fillId="10" borderId="2" xfId="0" applyFont="1" applyFill="1" applyBorder="1" applyAlignment="1">
      <alignment horizontal="center" vertical="top" wrapText="1"/>
    </xf>
    <xf numFmtId="164" fontId="3" fillId="8" borderId="13" xfId="0" applyNumberFormat="1" applyFont="1" applyFill="1" applyBorder="1" applyAlignment="1">
      <alignment horizontal="center"/>
    </xf>
    <xf numFmtId="168" fontId="3" fillId="6" borderId="5" xfId="1" applyNumberFormat="1" applyFont="1" applyFill="1" applyBorder="1"/>
    <xf numFmtId="0" fontId="2" fillId="0" borderId="0" xfId="0" applyFont="1" applyAlignment="1">
      <alignment vertical="top" wrapText="1"/>
    </xf>
    <xf numFmtId="9" fontId="6" fillId="0" borderId="0" xfId="1" applyFont="1" applyAlignment="1" applyProtection="1">
      <alignment horizontal="center"/>
      <protection locked="0"/>
    </xf>
    <xf numFmtId="169" fontId="4" fillId="4" borderId="4" xfId="0" applyNumberFormat="1" applyFont="1" applyFill="1" applyBorder="1" applyAlignment="1">
      <alignment horizontal="center" vertical="top" wrapText="1"/>
    </xf>
    <xf numFmtId="169" fontId="0" fillId="0" borderId="0" xfId="0" applyNumberFormat="1" applyAlignment="1">
      <alignment horizontal="center"/>
    </xf>
    <xf numFmtId="164" fontId="3" fillId="12" borderId="8" xfId="0" applyNumberFormat="1" applyFont="1" applyFill="1" applyBorder="1" applyAlignment="1">
      <alignment horizontal="center"/>
    </xf>
    <xf numFmtId="0" fontId="3" fillId="12" borderId="7" xfId="0" applyFont="1" applyFill="1" applyBorder="1" applyAlignment="1">
      <alignment horizontal="center"/>
    </xf>
    <xf numFmtId="0" fontId="3" fillId="12" borderId="10" xfId="0" applyFont="1" applyFill="1" applyBorder="1" applyAlignment="1">
      <alignment horizontal="center"/>
    </xf>
    <xf numFmtId="164" fontId="3" fillId="12" borderId="9" xfId="0" applyNumberFormat="1" applyFont="1" applyFill="1" applyBorder="1" applyAlignment="1">
      <alignment horizontal="center"/>
    </xf>
    <xf numFmtId="169" fontId="3" fillId="2" borderId="17" xfId="2" applyNumberFormat="1" applyFont="1" applyFill="1" applyBorder="1"/>
    <xf numFmtId="9" fontId="4" fillId="13" borderId="4" xfId="1" applyFont="1" applyFill="1" applyBorder="1" applyAlignment="1" applyProtection="1">
      <alignment horizontal="center" vertical="top" wrapText="1"/>
      <protection locked="0"/>
    </xf>
    <xf numFmtId="168" fontId="0" fillId="0" borderId="0" xfId="0" applyNumberFormat="1"/>
    <xf numFmtId="2" fontId="4" fillId="10" borderId="6" xfId="0" applyNumberFormat="1" applyFont="1" applyFill="1" applyBorder="1" applyAlignment="1">
      <alignment horizontal="center" vertical="top" wrapText="1"/>
    </xf>
    <xf numFmtId="2" fontId="0" fillId="0" borderId="0" xfId="0" applyNumberFormat="1"/>
    <xf numFmtId="0" fontId="3" fillId="2" borderId="41" xfId="0" applyFont="1" applyFill="1" applyBorder="1" applyAlignment="1">
      <alignment horizontal="left"/>
    </xf>
    <xf numFmtId="169" fontId="3" fillId="2" borderId="5" xfId="2" applyNumberFormat="1" applyFont="1" applyFill="1" applyBorder="1"/>
    <xf numFmtId="9" fontId="3" fillId="2" borderId="5" xfId="1" applyFont="1" applyFill="1" applyBorder="1" applyProtection="1">
      <protection locked="0"/>
    </xf>
    <xf numFmtId="9" fontId="3" fillId="2" borderId="17" xfId="1" applyFont="1" applyFill="1" applyBorder="1" applyProtection="1">
      <protection locked="0"/>
    </xf>
    <xf numFmtId="0" fontId="10" fillId="0" borderId="0" xfId="0" applyFont="1" applyAlignment="1">
      <alignment vertical="center"/>
    </xf>
    <xf numFmtId="0" fontId="11" fillId="0" borderId="42" xfId="0" applyFont="1" applyBorder="1" applyAlignment="1">
      <alignment vertical="center" wrapText="1"/>
    </xf>
    <xf numFmtId="0" fontId="11" fillId="6" borderId="44" xfId="0" applyFont="1" applyFill="1" applyBorder="1" applyAlignment="1">
      <alignment vertical="center" wrapText="1"/>
    </xf>
    <xf numFmtId="0" fontId="11" fillId="0" borderId="43" xfId="0" applyFont="1" applyBorder="1" applyAlignment="1">
      <alignment vertical="center" wrapText="1"/>
    </xf>
    <xf numFmtId="0" fontId="11" fillId="6" borderId="45" xfId="0" applyFont="1" applyFill="1" applyBorder="1" applyAlignment="1">
      <alignment vertical="center" wrapText="1"/>
    </xf>
    <xf numFmtId="0" fontId="12" fillId="0" borderId="43" xfId="0" applyFont="1" applyBorder="1" applyAlignment="1">
      <alignment vertical="center" wrapText="1"/>
    </xf>
    <xf numFmtId="0" fontId="3" fillId="0" borderId="1" xfId="0" applyFont="1" applyBorder="1" applyProtection="1">
      <protection locked="0"/>
    </xf>
    <xf numFmtId="0" fontId="3" fillId="0" borderId="1" xfId="0" applyFont="1" applyBorder="1" applyAlignment="1" applyProtection="1">
      <alignment vertical="top" wrapText="1"/>
      <protection locked="0"/>
    </xf>
    <xf numFmtId="1" fontId="3" fillId="0" borderId="1" xfId="0" applyNumberFormat="1" applyFont="1" applyBorder="1" applyProtection="1">
      <protection locked="0"/>
    </xf>
    <xf numFmtId="0" fontId="3" fillId="0" borderId="1" xfId="0" applyFont="1" applyBorder="1" applyProtection="1"/>
    <xf numFmtId="0" fontId="3" fillId="0" borderId="1" xfId="0" applyFont="1" applyBorder="1" applyAlignment="1" applyProtection="1">
      <alignment vertical="top" wrapText="1"/>
    </xf>
    <xf numFmtId="0" fontId="3" fillId="12" borderId="7" xfId="0" applyFont="1" applyFill="1" applyBorder="1" applyAlignment="1" applyProtection="1">
      <alignment horizontal="center"/>
    </xf>
    <xf numFmtId="164" fontId="3" fillId="12" borderId="8" xfId="0" applyNumberFormat="1" applyFont="1" applyFill="1" applyBorder="1" applyAlignment="1" applyProtection="1">
      <alignment horizontal="center"/>
    </xf>
    <xf numFmtId="0" fontId="3" fillId="12" borderId="10" xfId="0" applyFont="1" applyFill="1" applyBorder="1" applyAlignment="1" applyProtection="1">
      <alignment horizontal="center"/>
    </xf>
    <xf numFmtId="164" fontId="3" fillId="12" borderId="9" xfId="0" applyNumberFormat="1" applyFont="1" applyFill="1" applyBorder="1" applyAlignment="1" applyProtection="1">
      <alignment horizontal="center"/>
    </xf>
    <xf numFmtId="0" fontId="3" fillId="12" borderId="33" xfId="0" applyFont="1" applyFill="1" applyBorder="1" applyAlignment="1" applyProtection="1">
      <alignment horizontal="center"/>
    </xf>
    <xf numFmtId="164" fontId="3" fillId="12" borderId="34" xfId="0" applyNumberFormat="1" applyFont="1" applyFill="1" applyBorder="1" applyAlignment="1" applyProtection="1">
      <alignment horizontal="center"/>
    </xf>
    <xf numFmtId="0" fontId="3" fillId="12" borderId="35" xfId="0" applyFont="1" applyFill="1" applyBorder="1" applyAlignment="1" applyProtection="1">
      <alignment horizontal="center"/>
    </xf>
    <xf numFmtId="0" fontId="3" fillId="0" borderId="1" xfId="0" applyFont="1" applyBorder="1" applyAlignment="1" applyProtection="1">
      <alignment horizontal="center"/>
    </xf>
    <xf numFmtId="3" fontId="3" fillId="0" borderId="15" xfId="2" applyNumberFormat="1" applyFont="1" applyBorder="1" applyProtection="1"/>
    <xf numFmtId="3" fontId="3" fillId="0" borderId="1" xfId="2" applyNumberFormat="1" applyFont="1" applyBorder="1" applyProtection="1"/>
    <xf numFmtId="0" fontId="4" fillId="4" borderId="2" xfId="0" applyFont="1" applyFill="1" applyBorder="1" applyAlignment="1" applyProtection="1">
      <alignment horizontal="center" vertical="top" wrapText="1"/>
      <protection locked="0"/>
    </xf>
    <xf numFmtId="0" fontId="4" fillId="13" borderId="4" xfId="0" applyFont="1" applyFill="1" applyBorder="1" applyAlignment="1" applyProtection="1">
      <alignment horizontal="center" vertical="top" wrapText="1"/>
      <protection locked="0"/>
    </xf>
    <xf numFmtId="0" fontId="0" fillId="0" borderId="0" xfId="0" applyProtection="1"/>
    <xf numFmtId="0" fontId="0" fillId="0" borderId="0" xfId="0" applyAlignment="1" applyProtection="1">
      <alignment horizontal="center"/>
    </xf>
    <xf numFmtId="0" fontId="2" fillId="0" borderId="0" xfId="0" applyFont="1" applyAlignment="1" applyProtection="1">
      <alignment horizontal="center" vertical="top" wrapText="1"/>
    </xf>
    <xf numFmtId="9" fontId="0" fillId="0" borderId="0" xfId="1" applyFont="1" applyProtection="1"/>
    <xf numFmtId="43" fontId="0" fillId="0" borderId="0" xfId="2" applyFont="1" applyProtection="1"/>
    <xf numFmtId="3" fontId="0" fillId="0" borderId="0" xfId="0" applyNumberFormat="1" applyAlignment="1" applyProtection="1">
      <alignment horizontal="center"/>
    </xf>
    <xf numFmtId="0" fontId="4" fillId="4" borderId="3" xfId="0" applyFont="1" applyFill="1" applyBorder="1" applyAlignment="1" applyProtection="1">
      <alignment horizontal="center" vertical="top" wrapText="1"/>
      <protection locked="0"/>
    </xf>
    <xf numFmtId="43" fontId="3" fillId="2" borderId="5" xfId="2" applyFont="1" applyFill="1" applyBorder="1" applyProtection="1">
      <protection locked="0"/>
    </xf>
    <xf numFmtId="0" fontId="7" fillId="0" borderId="0" xfId="0" applyFont="1" applyAlignment="1" applyProtection="1">
      <alignment horizontal="left"/>
      <protection locked="0"/>
    </xf>
    <xf numFmtId="0" fontId="6" fillId="0" borderId="0" xfId="0" applyFont="1" applyAlignment="1" applyProtection="1">
      <alignment horizontal="center"/>
      <protection locked="0"/>
    </xf>
    <xf numFmtId="0" fontId="6" fillId="0" borderId="0" xfId="0" applyFont="1" applyProtection="1">
      <protection locked="0"/>
    </xf>
    <xf numFmtId="0" fontId="6" fillId="0" borderId="0" xfId="0" applyFont="1" applyAlignment="1" applyProtection="1">
      <alignment wrapText="1"/>
      <protection locked="0"/>
    </xf>
    <xf numFmtId="0" fontId="6" fillId="13" borderId="0" xfId="0" applyFont="1" applyFill="1" applyProtection="1"/>
    <xf numFmtId="0" fontId="6" fillId="13" borderId="0" xfId="0" applyFont="1" applyFill="1" applyAlignment="1" applyProtection="1">
      <alignment horizontal="center"/>
    </xf>
    <xf numFmtId="0" fontId="6" fillId="0" borderId="0" xfId="0" applyFont="1" applyProtection="1"/>
    <xf numFmtId="43" fontId="6" fillId="0" borderId="0" xfId="2" applyFont="1" applyAlignment="1" applyProtection="1">
      <alignment horizontal="center"/>
    </xf>
    <xf numFmtId="43" fontId="6" fillId="0" borderId="0" xfId="2" applyFont="1" applyProtection="1"/>
    <xf numFmtId="0" fontId="6" fillId="0" borderId="0" xfId="0" applyFont="1" applyAlignment="1" applyProtection="1">
      <alignment horizontal="center"/>
    </xf>
    <xf numFmtId="43" fontId="6" fillId="0" borderId="0" xfId="0" applyNumberFormat="1" applyFont="1" applyProtection="1">
      <protection locked="0"/>
    </xf>
    <xf numFmtId="0" fontId="4" fillId="3" borderId="46" xfId="0" applyFont="1" applyFill="1" applyBorder="1" applyAlignment="1" applyProtection="1">
      <alignment horizontal="center"/>
      <protection locked="0"/>
    </xf>
    <xf numFmtId="164" fontId="3" fillId="2" borderId="47" xfId="0" applyNumberFormat="1" applyFont="1" applyFill="1" applyBorder="1" applyAlignment="1">
      <alignment horizontal="left"/>
    </xf>
    <xf numFmtId="164" fontId="3" fillId="2" borderId="48" xfId="0" applyNumberFormat="1" applyFont="1" applyFill="1" applyBorder="1" applyAlignment="1">
      <alignment horizontal="center"/>
    </xf>
    <xf numFmtId="164" fontId="3" fillId="2" borderId="48" xfId="0" applyNumberFormat="1" applyFont="1" applyFill="1" applyBorder="1" applyAlignment="1">
      <alignment horizontal="left"/>
    </xf>
    <xf numFmtId="164" fontId="3" fillId="8" borderId="49" xfId="0" applyNumberFormat="1" applyFont="1" applyFill="1" applyBorder="1" applyAlignment="1">
      <alignment horizontal="center"/>
    </xf>
    <xf numFmtId="164" fontId="3" fillId="8" borderId="50" xfId="0" applyNumberFormat="1" applyFont="1" applyFill="1" applyBorder="1" applyAlignment="1">
      <alignment horizontal="center"/>
    </xf>
    <xf numFmtId="0" fontId="3" fillId="8" borderId="13" xfId="0" applyNumberFormat="1" applyFont="1" applyFill="1" applyBorder="1" applyAlignment="1">
      <alignment horizontal="center"/>
    </xf>
    <xf numFmtId="0" fontId="3" fillId="8" borderId="50" xfId="0" applyNumberFormat="1" applyFont="1" applyFill="1" applyBorder="1" applyAlignment="1">
      <alignment horizontal="center"/>
    </xf>
    <xf numFmtId="0" fontId="3" fillId="8" borderId="49" xfId="0" applyNumberFormat="1" applyFont="1" applyFill="1" applyBorder="1" applyAlignment="1">
      <alignment horizontal="center"/>
    </xf>
    <xf numFmtId="4" fontId="3" fillId="0" borderId="15" xfId="2" applyNumberFormat="1" applyFont="1" applyBorder="1" applyProtection="1"/>
    <xf numFmtId="4" fontId="3" fillId="0" borderId="1" xfId="2" applyNumberFormat="1" applyFont="1" applyBorder="1" applyProtection="1"/>
    <xf numFmtId="4" fontId="3" fillId="2" borderId="5" xfId="2" applyNumberFormat="1" applyFont="1" applyFill="1" applyBorder="1" applyProtection="1"/>
    <xf numFmtId="4" fontId="3" fillId="0" borderId="15" xfId="0" applyNumberFormat="1" applyFont="1" applyBorder="1" applyProtection="1"/>
    <xf numFmtId="4" fontId="3" fillId="0" borderId="1" xfId="0" applyNumberFormat="1" applyFont="1" applyBorder="1" applyProtection="1"/>
    <xf numFmtId="9" fontId="3" fillId="0" borderId="15" xfId="1" applyNumberFormat="1" applyFont="1" applyBorder="1" applyAlignment="1" applyProtection="1">
      <alignment horizontal="center"/>
    </xf>
    <xf numFmtId="9" fontId="3" fillId="0" borderId="1" xfId="1" applyNumberFormat="1" applyFont="1" applyBorder="1" applyAlignment="1" applyProtection="1">
      <alignment horizontal="center"/>
    </xf>
    <xf numFmtId="4" fontId="4" fillId="4" borderId="4" xfId="0" applyNumberFormat="1" applyFont="1" applyFill="1" applyBorder="1" applyAlignment="1" applyProtection="1">
      <alignment horizontal="center" vertical="top" wrapText="1"/>
      <protection locked="0"/>
    </xf>
    <xf numFmtId="4" fontId="3" fillId="2" borderId="5" xfId="2" applyNumberFormat="1" applyFont="1" applyFill="1" applyBorder="1" applyProtection="1">
      <protection locked="0"/>
    </xf>
    <xf numFmtId="4" fontId="4" fillId="4" borderId="3" xfId="0" applyNumberFormat="1" applyFont="1" applyFill="1" applyBorder="1" applyAlignment="1" applyProtection="1">
      <alignment horizontal="center" vertical="top" wrapText="1"/>
      <protection locked="0"/>
    </xf>
    <xf numFmtId="4" fontId="6" fillId="0" borderId="0" xfId="2" applyNumberFormat="1" applyFont="1"/>
    <xf numFmtId="4" fontId="4" fillId="13" borderId="24" xfId="0" applyNumberFormat="1" applyFont="1" applyFill="1" applyBorder="1" applyAlignment="1" applyProtection="1">
      <alignment horizontal="center" vertical="top" wrapText="1"/>
      <protection locked="0"/>
    </xf>
    <xf numFmtId="4" fontId="4" fillId="13" borderId="4" xfId="0" applyNumberFormat="1" applyFont="1" applyFill="1" applyBorder="1" applyAlignment="1" applyProtection="1">
      <alignment horizontal="center" vertical="top" wrapText="1"/>
      <protection locked="0"/>
    </xf>
    <xf numFmtId="43" fontId="3" fillId="21" borderId="16" xfId="2" applyFont="1" applyFill="1" applyBorder="1" applyAlignment="1" applyProtection="1">
      <alignment horizontal="center"/>
      <protection locked="0"/>
    </xf>
    <xf numFmtId="0" fontId="3" fillId="3" borderId="46" xfId="0" applyFont="1" applyFill="1" applyBorder="1" applyAlignment="1" applyProtection="1">
      <alignment horizontal="center"/>
      <protection locked="0"/>
    </xf>
    <xf numFmtId="2" fontId="4" fillId="4" borderId="3" xfId="0" applyNumberFormat="1" applyFont="1" applyFill="1" applyBorder="1" applyAlignment="1" applyProtection="1">
      <alignment horizontal="center" vertical="top" wrapText="1"/>
      <protection locked="0"/>
    </xf>
    <xf numFmtId="2" fontId="6" fillId="0" borderId="0" xfId="0" applyNumberFormat="1" applyFont="1" applyAlignment="1">
      <alignment horizontal="center"/>
    </xf>
    <xf numFmtId="4" fontId="3" fillId="2" borderId="17" xfId="2" applyNumberFormat="1" applyFont="1" applyFill="1" applyBorder="1" applyProtection="1">
      <protection locked="0"/>
    </xf>
    <xf numFmtId="4" fontId="6" fillId="0" borderId="0" xfId="0" applyNumberFormat="1" applyFont="1" applyAlignment="1" applyProtection="1">
      <alignment horizontal="center"/>
      <protection locked="0"/>
    </xf>
    <xf numFmtId="9" fontId="4" fillId="4" borderId="3" xfId="1" applyFont="1" applyFill="1" applyBorder="1" applyAlignment="1" applyProtection="1">
      <alignment horizontal="center" vertical="top" wrapText="1"/>
      <protection locked="0"/>
    </xf>
    <xf numFmtId="9" fontId="6" fillId="0" borderId="0" xfId="1" applyFont="1" applyProtection="1">
      <protection locked="0"/>
    </xf>
    <xf numFmtId="9" fontId="3" fillId="2" borderId="36" xfId="1" applyFont="1" applyFill="1" applyBorder="1" applyProtection="1">
      <protection locked="0"/>
    </xf>
    <xf numFmtId="4" fontId="6" fillId="0" borderId="0" xfId="2" applyNumberFormat="1" applyFont="1" applyProtection="1"/>
    <xf numFmtId="4" fontId="6" fillId="0" borderId="0" xfId="2" applyNumberFormat="1" applyFont="1" applyAlignment="1" applyProtection="1">
      <alignment horizontal="center"/>
    </xf>
    <xf numFmtId="4" fontId="3" fillId="2" borderId="36" xfId="2" applyNumberFormat="1" applyFont="1" applyFill="1" applyBorder="1" applyProtection="1">
      <protection locked="0"/>
    </xf>
    <xf numFmtId="4" fontId="4" fillId="13" borderId="4" xfId="2" applyNumberFormat="1" applyFont="1" applyFill="1" applyBorder="1" applyAlignment="1" applyProtection="1">
      <alignment horizontal="center" vertical="top" wrapText="1"/>
    </xf>
    <xf numFmtId="4" fontId="0" fillId="0" borderId="0" xfId="2" applyNumberFormat="1" applyFont="1" applyProtection="1"/>
    <xf numFmtId="0" fontId="4" fillId="4" borderId="2" xfId="0" applyFont="1" applyFill="1" applyBorder="1" applyAlignment="1" applyProtection="1">
      <alignment horizontal="center" vertical="top" wrapText="1"/>
    </xf>
    <xf numFmtId="0" fontId="4" fillId="15" borderId="2" xfId="0" applyFont="1" applyFill="1" applyBorder="1" applyAlignment="1" applyProtection="1">
      <alignment horizontal="center" vertical="top" wrapText="1"/>
    </xf>
    <xf numFmtId="4" fontId="4" fillId="4" borderId="2" xfId="2" applyNumberFormat="1" applyFont="1" applyFill="1" applyBorder="1" applyAlignment="1" applyProtection="1">
      <alignment horizontal="center" vertical="top" wrapText="1"/>
    </xf>
    <xf numFmtId="0" fontId="4" fillId="5" borderId="6" xfId="0" applyFont="1" applyFill="1" applyBorder="1" applyAlignment="1" applyProtection="1">
      <alignment horizontal="center" vertical="top" wrapText="1"/>
    </xf>
    <xf numFmtId="3" fontId="4" fillId="5" borderId="6" xfId="0" applyNumberFormat="1" applyFont="1" applyFill="1" applyBorder="1" applyAlignment="1" applyProtection="1">
      <alignment horizontal="center" vertical="top" wrapText="1"/>
    </xf>
    <xf numFmtId="0" fontId="4" fillId="3" borderId="46" xfId="0" applyFont="1" applyFill="1" applyBorder="1" applyAlignment="1" applyProtection="1">
      <alignment horizontal="center"/>
    </xf>
    <xf numFmtId="165" fontId="3" fillId="2" borderId="5" xfId="2" applyNumberFormat="1" applyFont="1" applyFill="1" applyBorder="1" applyAlignment="1" applyProtection="1">
      <alignment horizontal="center"/>
    </xf>
    <xf numFmtId="165" fontId="3" fillId="2" borderId="18" xfId="2" applyNumberFormat="1" applyFont="1" applyFill="1" applyBorder="1" applyAlignment="1" applyProtection="1">
      <alignment horizontal="center"/>
    </xf>
    <xf numFmtId="165" fontId="3" fillId="2" borderId="36" xfId="2" applyNumberFormat="1" applyFont="1" applyFill="1" applyBorder="1" applyAlignment="1" applyProtection="1">
      <alignment horizontal="center"/>
    </xf>
    <xf numFmtId="0" fontId="13" fillId="0" borderId="0" xfId="0" applyFont="1" applyProtection="1"/>
    <xf numFmtId="165" fontId="0" fillId="0" borderId="0" xfId="2" applyNumberFormat="1" applyFont="1" applyProtection="1"/>
    <xf numFmtId="165" fontId="0" fillId="0" borderId="0" xfId="2" applyNumberFormat="1" applyFont="1" applyAlignment="1" applyProtection="1">
      <alignment horizontal="center"/>
    </xf>
    <xf numFmtId="9" fontId="3" fillId="2" borderId="18" xfId="1" applyFont="1" applyFill="1" applyBorder="1" applyProtection="1">
      <protection locked="0"/>
    </xf>
    <xf numFmtId="9" fontId="3" fillId="2" borderId="5" xfId="1" applyFont="1" applyFill="1" applyBorder="1" applyProtection="1">
      <protection locked="0"/>
    </xf>
    <xf numFmtId="0" fontId="3" fillId="0" borderId="1" xfId="0" applyFont="1" applyBorder="1" applyProtection="1">
      <protection locked="0"/>
    </xf>
    <xf numFmtId="0" fontId="0" fillId="0" borderId="0" xfId="0" applyProtection="1"/>
    <xf numFmtId="3" fontId="0" fillId="0" borderId="0" xfId="0" applyNumberFormat="1" applyProtection="1"/>
    <xf numFmtId="3" fontId="0" fillId="0" borderId="0" xfId="2" applyNumberFormat="1" applyFont="1" applyProtection="1"/>
    <xf numFmtId="43" fontId="0" fillId="0" borderId="0" xfId="2" applyFont="1" applyProtection="1"/>
    <xf numFmtId="0" fontId="3" fillId="16" borderId="37" xfId="0" applyFont="1" applyFill="1" applyBorder="1" applyAlignment="1" applyProtection="1">
      <alignment horizontal="center"/>
    </xf>
    <xf numFmtId="0" fontId="3" fillId="16" borderId="38" xfId="0" applyFont="1" applyFill="1" applyBorder="1" applyAlignment="1" applyProtection="1">
      <alignment horizontal="center"/>
    </xf>
    <xf numFmtId="164" fontId="3" fillId="16" borderId="38" xfId="0" applyNumberFormat="1" applyFont="1" applyFill="1" applyBorder="1" applyAlignment="1" applyProtection="1">
      <alignment horizontal="center"/>
    </xf>
    <xf numFmtId="0" fontId="3" fillId="16" borderId="39" xfId="0" applyFont="1" applyFill="1" applyBorder="1" applyAlignment="1" applyProtection="1">
      <alignment horizontal="center"/>
    </xf>
    <xf numFmtId="3" fontId="3" fillId="16" borderId="5" xfId="2" applyNumberFormat="1" applyFont="1" applyFill="1" applyBorder="1" applyProtection="1"/>
    <xf numFmtId="164" fontId="3" fillId="16" borderId="39" xfId="0" applyNumberFormat="1" applyFont="1" applyFill="1" applyBorder="1" applyAlignment="1" applyProtection="1">
      <alignment horizontal="center"/>
    </xf>
    <xf numFmtId="166" fontId="0" fillId="0" borderId="0" xfId="2" applyNumberFormat="1" applyFont="1" applyProtection="1"/>
    <xf numFmtId="4" fontId="6" fillId="0" borderId="0" xfId="0" applyNumberFormat="1" applyFont="1" applyProtection="1"/>
    <xf numFmtId="4" fontId="4" fillId="4" borderId="4" xfId="0" applyNumberFormat="1" applyFont="1" applyFill="1" applyBorder="1" applyAlignment="1">
      <alignment horizontal="center" vertical="top" wrapText="1"/>
    </xf>
    <xf numFmtId="4" fontId="0" fillId="0" borderId="0" xfId="3" applyNumberFormat="1" applyFont="1"/>
    <xf numFmtId="9" fontId="4" fillId="10" borderId="6" xfId="1" applyFont="1" applyFill="1" applyBorder="1" applyAlignment="1">
      <alignment horizontal="center" vertical="top" wrapText="1"/>
    </xf>
    <xf numFmtId="9" fontId="0" fillId="0" borderId="0" xfId="1" applyFont="1"/>
    <xf numFmtId="10" fontId="3" fillId="0" borderId="1" xfId="1" applyNumberFormat="1" applyFont="1" applyBorder="1" applyProtection="1">
      <protection locked="0"/>
    </xf>
    <xf numFmtId="0" fontId="3" fillId="0" borderId="1" xfId="0" applyFont="1" applyBorder="1" applyAlignment="1" applyProtection="1">
      <alignment horizontal="right"/>
      <protection locked="0"/>
    </xf>
    <xf numFmtId="0" fontId="3" fillId="2" borderId="18" xfId="0" applyFont="1" applyFill="1" applyBorder="1" applyAlignment="1">
      <alignment horizontal="center"/>
    </xf>
    <xf numFmtId="0" fontId="4" fillId="17" borderId="4" xfId="0" applyFont="1" applyFill="1" applyBorder="1" applyAlignment="1" applyProtection="1">
      <alignment horizontal="center" vertical="top" wrapText="1"/>
    </xf>
    <xf numFmtId="0" fontId="4" fillId="17" borderId="3" xfId="0" applyFont="1" applyFill="1" applyBorder="1" applyAlignment="1" applyProtection="1">
      <alignment horizontal="center" vertical="top" wrapText="1"/>
    </xf>
    <xf numFmtId="3" fontId="4" fillId="18" borderId="4" xfId="0" applyNumberFormat="1" applyFont="1" applyFill="1" applyBorder="1" applyAlignment="1" applyProtection="1">
      <alignment horizontal="center" vertical="top" wrapText="1"/>
    </xf>
    <xf numFmtId="3" fontId="4" fillId="17" borderId="4" xfId="0" applyNumberFormat="1" applyFont="1" applyFill="1" applyBorder="1" applyAlignment="1" applyProtection="1">
      <alignment horizontal="center" vertical="top" wrapText="1"/>
    </xf>
    <xf numFmtId="3" fontId="4" fillId="19" borderId="4" xfId="0" applyNumberFormat="1" applyFont="1" applyFill="1" applyBorder="1" applyAlignment="1" applyProtection="1">
      <alignment horizontal="center" vertical="top" wrapText="1"/>
    </xf>
    <xf numFmtId="0" fontId="4" fillId="7" borderId="4" xfId="0" applyFont="1" applyFill="1" applyBorder="1" applyAlignment="1" applyProtection="1">
      <alignment horizontal="center" vertical="top" wrapText="1"/>
    </xf>
    <xf numFmtId="3" fontId="4" fillId="7" borderId="4" xfId="0" applyNumberFormat="1" applyFont="1" applyFill="1" applyBorder="1" applyAlignment="1" applyProtection="1">
      <alignment horizontal="center" vertical="top" wrapText="1"/>
    </xf>
    <xf numFmtId="3" fontId="4" fillId="11" borderId="4" xfId="0" applyNumberFormat="1" applyFont="1" applyFill="1" applyBorder="1" applyAlignment="1" applyProtection="1">
      <alignment horizontal="center" vertical="top" wrapText="1"/>
    </xf>
    <xf numFmtId="3" fontId="4" fillId="14" borderId="4" xfId="0" applyNumberFormat="1" applyFont="1" applyFill="1" applyBorder="1" applyAlignment="1" applyProtection="1">
      <alignment horizontal="center" vertical="top" wrapText="1"/>
    </xf>
    <xf numFmtId="166" fontId="4" fillId="11" borderId="4" xfId="0" applyNumberFormat="1" applyFont="1" applyFill="1" applyBorder="1" applyAlignment="1" applyProtection="1">
      <alignment horizontal="center" vertical="top" wrapText="1"/>
    </xf>
    <xf numFmtId="0" fontId="0" fillId="0" borderId="16" xfId="0" applyBorder="1" applyProtection="1"/>
    <xf numFmtId="0" fontId="3" fillId="9" borderId="11" xfId="0" applyFont="1" applyFill="1" applyBorder="1" applyAlignment="1" applyProtection="1">
      <alignment horizontal="center"/>
    </xf>
    <xf numFmtId="3" fontId="3" fillId="20" borderId="5" xfId="2" applyNumberFormat="1" applyFont="1" applyFill="1" applyBorder="1" applyProtection="1"/>
    <xf numFmtId="166" fontId="3" fillId="20" borderId="5" xfId="2" applyNumberFormat="1" applyFont="1" applyFill="1" applyBorder="1" applyProtection="1"/>
    <xf numFmtId="3" fontId="3" fillId="20" borderId="17" xfId="2" applyNumberFormat="1" applyFont="1" applyFill="1" applyBorder="1" applyProtection="1"/>
    <xf numFmtId="166" fontId="0" fillId="0" borderId="0" xfId="0" applyNumberFormat="1" applyProtection="1"/>
    <xf numFmtId="170" fontId="0" fillId="0" borderId="0" xfId="0" applyNumberFormat="1" applyProtection="1"/>
    <xf numFmtId="4" fontId="0" fillId="0" borderId="0" xfId="0" applyNumberFormat="1" applyProtection="1"/>
    <xf numFmtId="9" fontId="0" fillId="0" borderId="0" xfId="1" applyFont="1" applyProtection="1">
      <protection locked="0"/>
    </xf>
    <xf numFmtId="166" fontId="3" fillId="20" borderId="36" xfId="2" applyNumberFormat="1" applyFont="1" applyFill="1" applyBorder="1" applyProtection="1"/>
    <xf numFmtId="169" fontId="3" fillId="2" borderId="36" xfId="2" applyNumberFormat="1" applyFont="1" applyFill="1" applyBorder="1"/>
    <xf numFmtId="0" fontId="15" fillId="0" borderId="0" xfId="0" applyFont="1"/>
    <xf numFmtId="4" fontId="3" fillId="12" borderId="5" xfId="2" applyNumberFormat="1" applyFont="1" applyFill="1" applyBorder="1" applyProtection="1"/>
    <xf numFmtId="4" fontId="3" fillId="3" borderId="5" xfId="2" applyNumberFormat="1" applyFont="1" applyFill="1" applyBorder="1" applyAlignment="1" applyProtection="1">
      <alignment horizontal="center"/>
    </xf>
    <xf numFmtId="9" fontId="3" fillId="3" borderId="5" xfId="1" applyFont="1" applyFill="1" applyBorder="1" applyAlignment="1" applyProtection="1">
      <alignment horizontal="center"/>
    </xf>
    <xf numFmtId="43" fontId="3" fillId="3" borderId="5" xfId="2" applyFont="1" applyFill="1" applyBorder="1" applyAlignment="1" applyProtection="1">
      <alignment horizontal="center"/>
    </xf>
    <xf numFmtId="3" fontId="3" fillId="3" borderId="5" xfId="2" applyNumberFormat="1" applyFont="1" applyFill="1" applyBorder="1" applyAlignment="1" applyProtection="1">
      <alignment horizontal="center"/>
    </xf>
    <xf numFmtId="4" fontId="3" fillId="12" borderId="18" xfId="2" applyNumberFormat="1" applyFont="1" applyFill="1" applyBorder="1" applyProtection="1"/>
    <xf numFmtId="4" fontId="3" fillId="12" borderId="5" xfId="2" applyNumberFormat="1" applyFont="1" applyFill="1" applyBorder="1" applyAlignment="1" applyProtection="1">
      <alignment horizontal="right"/>
    </xf>
    <xf numFmtId="4" fontId="3" fillId="12" borderId="36" xfId="2" applyNumberFormat="1" applyFont="1" applyFill="1" applyBorder="1" applyAlignment="1" applyProtection="1">
      <alignment horizontal="right"/>
    </xf>
    <xf numFmtId="4" fontId="3" fillId="12" borderId="36" xfId="2" applyNumberFormat="1" applyFont="1" applyFill="1" applyBorder="1" applyProtection="1"/>
    <xf numFmtId="4" fontId="3" fillId="12" borderId="5" xfId="2" applyNumberFormat="1" applyFont="1" applyFill="1" applyBorder="1"/>
    <xf numFmtId="4" fontId="3" fillId="12" borderId="17" xfId="2" applyNumberFormat="1" applyFont="1" applyFill="1" applyBorder="1"/>
    <xf numFmtId="2" fontId="3" fillId="3" borderId="5" xfId="2" applyNumberFormat="1" applyFont="1" applyFill="1" applyBorder="1" applyAlignment="1">
      <alignment horizontal="center"/>
    </xf>
    <xf numFmtId="4" fontId="3" fillId="12" borderId="18" xfId="2" applyNumberFormat="1" applyFont="1" applyFill="1" applyBorder="1"/>
    <xf numFmtId="166" fontId="3" fillId="22" borderId="5" xfId="2" applyNumberFormat="1" applyFont="1" applyFill="1" applyBorder="1" applyProtection="1"/>
    <xf numFmtId="166" fontId="3" fillId="17" borderId="5" xfId="2" applyNumberFormat="1" applyFont="1" applyFill="1" applyBorder="1" applyProtection="1"/>
    <xf numFmtId="166" fontId="3" fillId="17" borderId="36" xfId="2" applyNumberFormat="1" applyFont="1" applyFill="1" applyBorder="1" applyProtection="1"/>
    <xf numFmtId="3" fontId="3" fillId="17" borderId="5" xfId="2" applyNumberFormat="1" applyFont="1" applyFill="1" applyBorder="1" applyProtection="1"/>
    <xf numFmtId="3" fontId="3" fillId="22" borderId="5" xfId="2" applyNumberFormat="1" applyFont="1" applyFill="1" applyBorder="1" applyProtection="1"/>
    <xf numFmtId="3" fontId="3" fillId="22" borderId="36" xfId="2" applyNumberFormat="1" applyFont="1" applyFill="1" applyBorder="1" applyProtection="1"/>
    <xf numFmtId="3" fontId="3" fillId="22" borderId="17" xfId="2" applyNumberFormat="1" applyFont="1" applyFill="1" applyBorder="1" applyProtection="1"/>
    <xf numFmtId="164" fontId="4" fillId="2" borderId="48" xfId="0" applyNumberFormat="1" applyFont="1" applyFill="1" applyBorder="1" applyAlignment="1">
      <alignment horizontal="left"/>
    </xf>
    <xf numFmtId="165" fontId="3" fillId="2" borderId="5" xfId="2" applyNumberFormat="1" applyFont="1" applyFill="1" applyBorder="1" applyAlignment="1" applyProtection="1">
      <alignment horizontal="center"/>
      <protection locked="0"/>
    </xf>
    <xf numFmtId="9" fontId="3" fillId="2" borderId="5" xfId="1" applyFont="1" applyFill="1" applyBorder="1" applyProtection="1">
      <protection locked="0"/>
    </xf>
    <xf numFmtId="0" fontId="0" fillId="13" borderId="0" xfId="0" applyFill="1" applyAlignment="1" applyProtection="1">
      <alignment horizontal="center"/>
    </xf>
    <xf numFmtId="0" fontId="0" fillId="13" borderId="0" xfId="0" applyFill="1" applyProtection="1"/>
    <xf numFmtId="0" fontId="4" fillId="13" borderId="21" xfId="0" applyFont="1" applyFill="1" applyBorder="1" applyAlignment="1" applyProtection="1">
      <alignment horizontal="center" vertical="top" wrapText="1"/>
    </xf>
    <xf numFmtId="4" fontId="4" fillId="13" borderId="12" xfId="0" applyNumberFormat="1" applyFont="1" applyFill="1" applyBorder="1" applyAlignment="1" applyProtection="1">
      <alignment horizontal="center" vertical="top" wrapText="1"/>
      <protection locked="0"/>
    </xf>
    <xf numFmtId="0" fontId="4" fillId="13" borderId="27" xfId="0" applyFont="1" applyFill="1" applyBorder="1" applyAlignment="1" applyProtection="1">
      <alignment horizontal="center" vertical="top" wrapText="1"/>
    </xf>
    <xf numFmtId="168" fontId="3" fillId="2" borderId="5" xfId="1" applyNumberFormat="1" applyFont="1" applyFill="1" applyBorder="1" applyProtection="1">
      <protection locked="0"/>
    </xf>
    <xf numFmtId="10" fontId="0" fillId="3" borderId="0" xfId="0" applyNumberFormat="1" applyFill="1"/>
    <xf numFmtId="164" fontId="4" fillId="3" borderId="55" xfId="0" applyNumberFormat="1" applyFont="1" applyFill="1" applyBorder="1" applyAlignment="1">
      <alignment horizontal="left"/>
    </xf>
    <xf numFmtId="168" fontId="3" fillId="3" borderId="5" xfId="1" applyNumberFormat="1" applyFont="1" applyFill="1" applyBorder="1"/>
    <xf numFmtId="168" fontId="3" fillId="2" borderId="5" xfId="1" applyNumberFormat="1" applyFont="1" applyFill="1" applyBorder="1" applyAlignment="1" applyProtection="1">
      <alignment horizontal="center"/>
      <protection locked="0"/>
    </xf>
    <xf numFmtId="168" fontId="3" fillId="2" borderId="56" xfId="1" applyNumberFormat="1" applyFont="1" applyFill="1" applyBorder="1" applyProtection="1">
      <protection locked="0"/>
    </xf>
    <xf numFmtId="168" fontId="3" fillId="2" borderId="56" xfId="1" applyNumberFormat="1" applyFont="1" applyFill="1" applyBorder="1" applyAlignment="1" applyProtection="1">
      <alignment horizontal="center"/>
      <protection locked="0"/>
    </xf>
    <xf numFmtId="10" fontId="0" fillId="3" borderId="57" xfId="0" applyNumberFormat="1" applyFill="1" applyBorder="1"/>
    <xf numFmtId="10" fontId="0" fillId="3" borderId="58" xfId="0" applyNumberFormat="1" applyFill="1" applyBorder="1"/>
    <xf numFmtId="168" fontId="3" fillId="3" borderId="56" xfId="1" applyNumberFormat="1" applyFont="1" applyFill="1" applyBorder="1"/>
    <xf numFmtId="4" fontId="3" fillId="12" borderId="56" xfId="2" applyNumberFormat="1" applyFont="1" applyFill="1" applyBorder="1" applyProtection="1"/>
    <xf numFmtId="4" fontId="3" fillId="2" borderId="56" xfId="2" applyNumberFormat="1" applyFont="1" applyFill="1" applyBorder="1" applyProtection="1"/>
    <xf numFmtId="4" fontId="3" fillId="12" borderId="56" xfId="2" applyNumberFormat="1" applyFont="1" applyFill="1" applyBorder="1" applyAlignment="1" applyProtection="1">
      <alignment horizontal="right"/>
    </xf>
    <xf numFmtId="9" fontId="3" fillId="2" borderId="56" xfId="1" applyFont="1" applyFill="1" applyBorder="1" applyProtection="1">
      <protection locked="0"/>
    </xf>
    <xf numFmtId="43" fontId="3" fillId="2" borderId="56" xfId="2" applyFont="1" applyFill="1" applyBorder="1" applyProtection="1">
      <protection locked="0"/>
    </xf>
    <xf numFmtId="0" fontId="3" fillId="0" borderId="15" xfId="0" applyFont="1" applyBorder="1" applyAlignment="1" applyProtection="1">
      <alignment horizontal="center"/>
    </xf>
    <xf numFmtId="0" fontId="3" fillId="0" borderId="15" xfId="0" applyFont="1" applyBorder="1" applyProtection="1"/>
    <xf numFmtId="0" fontId="3" fillId="24" borderId="59" xfId="0" applyFont="1" applyFill="1" applyBorder="1" applyAlignment="1" applyProtection="1">
      <alignment horizontal="center"/>
    </xf>
    <xf numFmtId="0" fontId="3" fillId="24" borderId="60" xfId="0" applyFont="1" applyFill="1" applyBorder="1" applyAlignment="1" applyProtection="1">
      <alignment horizontal="center"/>
    </xf>
    <xf numFmtId="164" fontId="3" fillId="24" borderId="60" xfId="0" applyNumberFormat="1" applyFont="1" applyFill="1" applyBorder="1" applyAlignment="1" applyProtection="1">
      <alignment horizontal="center"/>
    </xf>
    <xf numFmtId="3" fontId="3" fillId="12" borderId="5" xfId="2" applyNumberFormat="1" applyFont="1" applyFill="1" applyBorder="1" applyAlignment="1" applyProtection="1">
      <alignment horizontal="center"/>
    </xf>
    <xf numFmtId="164" fontId="3" fillId="2" borderId="5" xfId="2" applyNumberFormat="1" applyFont="1" applyFill="1" applyBorder="1"/>
    <xf numFmtId="3" fontId="3" fillId="2" borderId="5" xfId="2" applyNumberFormat="1" applyFont="1" applyFill="1" applyBorder="1" applyAlignment="1" applyProtection="1">
      <alignment horizontal="right"/>
    </xf>
    <xf numFmtId="3" fontId="3" fillId="2" borderId="5" xfId="2" applyNumberFormat="1" applyFont="1" applyFill="1" applyBorder="1"/>
    <xf numFmtId="165" fontId="3" fillId="2" borderId="61" xfId="2" applyNumberFormat="1" applyFont="1" applyFill="1" applyBorder="1" applyAlignment="1" applyProtection="1">
      <alignment horizontal="center"/>
    </xf>
    <xf numFmtId="2" fontId="4" fillId="4" borderId="2" xfId="0" applyNumberFormat="1" applyFont="1" applyFill="1" applyBorder="1" applyAlignment="1" applyProtection="1">
      <alignment horizontal="center" vertical="top" wrapText="1"/>
    </xf>
    <xf numFmtId="2" fontId="3" fillId="2" borderId="5" xfId="2" applyNumberFormat="1" applyFont="1" applyFill="1" applyBorder="1" applyAlignment="1" applyProtection="1">
      <alignment horizontal="center"/>
      <protection locked="0"/>
    </xf>
    <xf numFmtId="164" fontId="3" fillId="2" borderId="48" xfId="0" applyNumberFormat="1" applyFont="1" applyFill="1" applyBorder="1" applyAlignment="1">
      <alignment horizontal="left"/>
    </xf>
    <xf numFmtId="9" fontId="3" fillId="2" borderId="5" xfId="1" applyNumberFormat="1" applyFont="1" applyFill="1" applyBorder="1" applyProtection="1"/>
    <xf numFmtId="9" fontId="3" fillId="2" borderId="56" xfId="1" applyNumberFormat="1" applyFont="1" applyFill="1" applyBorder="1" applyProtection="1"/>
    <xf numFmtId="0" fontId="0" fillId="0" borderId="0" xfId="0" applyProtection="1"/>
    <xf numFmtId="164" fontId="3" fillId="2" borderId="48" xfId="0" applyNumberFormat="1" applyFont="1" applyFill="1" applyBorder="1" applyAlignment="1">
      <alignment horizontal="center"/>
    </xf>
    <xf numFmtId="0" fontId="4" fillId="3" borderId="46" xfId="0" applyFont="1" applyFill="1" applyBorder="1" applyAlignment="1" applyProtection="1">
      <alignment horizontal="center"/>
    </xf>
    <xf numFmtId="165" fontId="3" fillId="2" borderId="5" xfId="2" applyNumberFormat="1" applyFont="1" applyFill="1" applyBorder="1" applyAlignment="1" applyProtection="1">
      <alignment horizontal="center"/>
    </xf>
    <xf numFmtId="165" fontId="3" fillId="2" borderId="18" xfId="2" applyNumberFormat="1" applyFont="1" applyFill="1" applyBorder="1" applyAlignment="1" applyProtection="1">
      <alignment horizontal="center"/>
    </xf>
    <xf numFmtId="4" fontId="3" fillId="3" borderId="5" xfId="2" applyNumberFormat="1" applyFont="1" applyFill="1" applyBorder="1" applyAlignment="1" applyProtection="1">
      <alignment horizontal="center"/>
    </xf>
    <xf numFmtId="9" fontId="3" fillId="3" borderId="5" xfId="1" applyFont="1" applyFill="1" applyBorder="1" applyAlignment="1" applyProtection="1">
      <alignment horizontal="center"/>
    </xf>
    <xf numFmtId="43" fontId="3" fillId="3" borderId="5" xfId="2" applyFont="1" applyFill="1" applyBorder="1" applyAlignment="1" applyProtection="1">
      <alignment horizontal="center"/>
    </xf>
    <xf numFmtId="164" fontId="4" fillId="2" borderId="48" xfId="0" applyNumberFormat="1" applyFont="1" applyFill="1" applyBorder="1" applyAlignment="1">
      <alignment horizontal="left"/>
    </xf>
    <xf numFmtId="165" fontId="3" fillId="2" borderId="5" xfId="2" applyNumberFormat="1" applyFont="1" applyFill="1" applyBorder="1" applyAlignment="1" applyProtection="1">
      <alignment horizontal="center"/>
      <protection locked="0"/>
    </xf>
    <xf numFmtId="2" fontId="3" fillId="2" borderId="5" xfId="2" applyNumberFormat="1" applyFont="1" applyFill="1" applyBorder="1" applyAlignment="1" applyProtection="1">
      <alignment horizontal="center"/>
    </xf>
    <xf numFmtId="2" fontId="3" fillId="2" borderId="18" xfId="2" applyNumberFormat="1" applyFont="1" applyFill="1" applyBorder="1" applyAlignment="1" applyProtection="1">
      <alignment horizontal="center"/>
    </xf>
    <xf numFmtId="2" fontId="3" fillId="2" borderId="36" xfId="2" applyNumberFormat="1" applyFont="1" applyFill="1" applyBorder="1" applyAlignment="1" applyProtection="1">
      <alignment horizontal="center"/>
    </xf>
    <xf numFmtId="2" fontId="0" fillId="0" borderId="0" xfId="2" applyNumberFormat="1" applyFont="1" applyProtection="1"/>
    <xf numFmtId="2" fontId="6" fillId="0" borderId="0" xfId="0" applyNumberFormat="1" applyFont="1" applyProtection="1">
      <protection locked="0"/>
    </xf>
    <xf numFmtId="3" fontId="3" fillId="0" borderId="1" xfId="0" applyNumberFormat="1" applyFont="1" applyBorder="1" applyProtection="1">
      <protection locked="0"/>
    </xf>
    <xf numFmtId="0" fontId="0" fillId="0" borderId="0" xfId="0"/>
    <xf numFmtId="0" fontId="4" fillId="4" borderId="4" xfId="0" applyFont="1" applyFill="1" applyBorder="1" applyAlignment="1">
      <alignment horizontal="center" vertical="top" wrapText="1"/>
    </xf>
    <xf numFmtId="0" fontId="6" fillId="0" borderId="0" xfId="0" applyFont="1"/>
    <xf numFmtId="0" fontId="4" fillId="10" borderId="6" xfId="0" applyFont="1" applyFill="1" applyBorder="1" applyAlignment="1">
      <alignment horizontal="center" vertical="top" wrapText="1"/>
    </xf>
    <xf numFmtId="9" fontId="3" fillId="2" borderId="5" xfId="1" applyFont="1" applyFill="1" applyBorder="1" applyProtection="1">
      <protection locked="0"/>
    </xf>
    <xf numFmtId="0" fontId="10" fillId="0" borderId="0" xfId="0" applyFont="1" applyAlignment="1">
      <alignment vertical="center"/>
    </xf>
    <xf numFmtId="0" fontId="11" fillId="0" borderId="43" xfId="0" applyFont="1" applyBorder="1" applyAlignment="1">
      <alignment vertical="center" wrapText="1"/>
    </xf>
    <xf numFmtId="0" fontId="11" fillId="6" borderId="45" xfId="0" applyFont="1" applyFill="1" applyBorder="1" applyAlignment="1">
      <alignment vertical="center" wrapText="1"/>
    </xf>
    <xf numFmtId="0" fontId="6" fillId="0" borderId="0" xfId="0" applyFont="1" applyProtection="1">
      <protection locked="0"/>
    </xf>
    <xf numFmtId="0" fontId="4" fillId="13" borderId="24" xfId="0" applyFont="1" applyFill="1" applyBorder="1" applyAlignment="1" applyProtection="1">
      <alignment horizontal="center" vertical="top" wrapText="1"/>
      <protection locked="0"/>
    </xf>
    <xf numFmtId="0" fontId="4" fillId="3" borderId="46" xfId="0" applyFont="1" applyFill="1" applyBorder="1" applyAlignment="1" applyProtection="1">
      <alignment horizontal="center"/>
      <protection locked="0"/>
    </xf>
    <xf numFmtId="164" fontId="3" fillId="2" borderId="48" xfId="0" applyNumberFormat="1" applyFont="1" applyFill="1" applyBorder="1" applyAlignment="1">
      <alignment horizontal="center"/>
    </xf>
    <xf numFmtId="164" fontId="3" fillId="2" borderId="48" xfId="0" applyNumberFormat="1" applyFont="1" applyFill="1" applyBorder="1" applyAlignment="1">
      <alignment horizontal="left"/>
    </xf>
    <xf numFmtId="164" fontId="3" fillId="8" borderId="49" xfId="0" applyNumberFormat="1" applyFont="1" applyFill="1" applyBorder="1" applyAlignment="1">
      <alignment horizontal="center"/>
    </xf>
    <xf numFmtId="9" fontId="4" fillId="13" borderId="4" xfId="1" applyNumberFormat="1" applyFont="1" applyFill="1" applyBorder="1" applyAlignment="1" applyProtection="1">
      <alignment horizontal="center" vertical="top" wrapText="1"/>
    </xf>
    <xf numFmtId="4" fontId="3" fillId="2" borderId="5" xfId="2" applyNumberFormat="1" applyFont="1" applyFill="1" applyBorder="1" applyProtection="1">
      <protection locked="0"/>
    </xf>
    <xf numFmtId="4" fontId="4" fillId="13" borderId="24" xfId="0" applyNumberFormat="1" applyFont="1" applyFill="1" applyBorder="1" applyAlignment="1" applyProtection="1">
      <alignment horizontal="center" vertical="top" wrapText="1"/>
      <protection locked="0"/>
    </xf>
    <xf numFmtId="4" fontId="4" fillId="13" borderId="4" xfId="0" applyNumberFormat="1" applyFont="1" applyFill="1" applyBorder="1" applyAlignment="1" applyProtection="1">
      <alignment horizontal="center" vertical="top" wrapText="1"/>
      <protection locked="0"/>
    </xf>
    <xf numFmtId="0" fontId="4" fillId="5" borderId="6" xfId="0" applyFont="1" applyFill="1" applyBorder="1" applyAlignment="1" applyProtection="1">
      <alignment horizontal="center" vertical="top" wrapText="1"/>
    </xf>
    <xf numFmtId="165" fontId="3" fillId="2" borderId="5" xfId="2" applyNumberFormat="1" applyFont="1" applyFill="1" applyBorder="1" applyAlignment="1" applyProtection="1">
      <alignment horizontal="center"/>
    </xf>
    <xf numFmtId="4" fontId="3" fillId="2" borderId="5" xfId="2" applyNumberFormat="1" applyFont="1" applyFill="1" applyBorder="1"/>
    <xf numFmtId="166" fontId="0" fillId="0" borderId="0" xfId="0" applyNumberFormat="1" applyProtection="1"/>
    <xf numFmtId="4" fontId="0" fillId="0" borderId="0" xfId="0" applyNumberFormat="1" applyProtection="1"/>
    <xf numFmtId="0" fontId="0" fillId="0" borderId="40" xfId="0" applyBorder="1"/>
    <xf numFmtId="3" fontId="3" fillId="3" borderId="5" xfId="2" applyNumberFormat="1" applyFont="1" applyFill="1" applyBorder="1" applyAlignment="1" applyProtection="1">
      <alignment horizontal="center"/>
    </xf>
    <xf numFmtId="4" fontId="3" fillId="12" borderId="5" xfId="2" applyNumberFormat="1" applyFont="1" applyFill="1" applyBorder="1"/>
    <xf numFmtId="2" fontId="3" fillId="3" borderId="5" xfId="2" applyNumberFormat="1" applyFont="1" applyFill="1" applyBorder="1" applyAlignment="1">
      <alignment horizontal="center"/>
    </xf>
    <xf numFmtId="166" fontId="3" fillId="17" borderId="5" xfId="2" applyNumberFormat="1" applyFont="1" applyFill="1" applyBorder="1" applyProtection="1"/>
    <xf numFmtId="164" fontId="4" fillId="2" borderId="48" xfId="0" applyNumberFormat="1" applyFont="1" applyFill="1" applyBorder="1" applyAlignment="1">
      <alignment horizontal="left"/>
    </xf>
    <xf numFmtId="165" fontId="3" fillId="2" borderId="5" xfId="2" applyNumberFormat="1" applyFont="1" applyFill="1" applyBorder="1" applyAlignment="1" applyProtection="1">
      <alignment horizontal="center"/>
      <protection locked="0"/>
    </xf>
    <xf numFmtId="164" fontId="3" fillId="2" borderId="5" xfId="2" applyNumberFormat="1" applyFont="1" applyFill="1" applyBorder="1"/>
    <xf numFmtId="3" fontId="3" fillId="2" borderId="5" xfId="2" applyNumberFormat="1" applyFont="1" applyFill="1" applyBorder="1"/>
    <xf numFmtId="1" fontId="4" fillId="4" borderId="4" xfId="0" applyNumberFormat="1" applyFont="1" applyFill="1" applyBorder="1" applyAlignment="1">
      <alignment horizontal="center" vertical="top" wrapText="1"/>
    </xf>
    <xf numFmtId="1" fontId="3" fillId="2" borderId="5" xfId="2" applyNumberFormat="1" applyFont="1" applyFill="1" applyBorder="1" applyAlignment="1">
      <alignment horizontal="center"/>
    </xf>
    <xf numFmtId="1" fontId="0" fillId="0" borderId="0" xfId="0" applyNumberFormat="1" applyAlignment="1">
      <alignment horizontal="center"/>
    </xf>
    <xf numFmtId="3" fontId="3" fillId="2" borderId="36" xfId="2" applyNumberFormat="1" applyFont="1" applyFill="1" applyBorder="1"/>
    <xf numFmtId="3" fontId="3" fillId="12" borderId="36" xfId="2" applyNumberFormat="1" applyFont="1" applyFill="1" applyBorder="1" applyAlignment="1" applyProtection="1">
      <alignment horizontal="center"/>
    </xf>
    <xf numFmtId="4" fontId="4" fillId="10" borderId="6" xfId="0" applyNumberFormat="1" applyFont="1" applyFill="1" applyBorder="1" applyAlignment="1">
      <alignment horizontal="center" vertical="top" wrapText="1"/>
    </xf>
    <xf numFmtId="4" fontId="0" fillId="0" borderId="0" xfId="0" applyNumberFormat="1"/>
    <xf numFmtId="4" fontId="0" fillId="0" borderId="0" xfId="0" applyNumberFormat="1" applyAlignment="1">
      <alignment wrapText="1"/>
    </xf>
    <xf numFmtId="171" fontId="0" fillId="0" borderId="0" xfId="1" applyNumberFormat="1" applyFont="1"/>
    <xf numFmtId="166" fontId="3" fillId="22" borderId="36" xfId="2" applyNumberFormat="1" applyFont="1" applyFill="1" applyBorder="1" applyProtection="1"/>
    <xf numFmtId="10" fontId="3" fillId="2" borderId="48" xfId="1" applyNumberFormat="1" applyFont="1" applyFill="1" applyBorder="1" applyAlignment="1">
      <alignment horizontal="center"/>
    </xf>
    <xf numFmtId="10" fontId="3" fillId="8" borderId="48" xfId="1" applyNumberFormat="1" applyFont="1" applyFill="1" applyBorder="1" applyAlignment="1">
      <alignment horizontal="center"/>
    </xf>
    <xf numFmtId="164" fontId="3" fillId="10" borderId="13" xfId="0" applyNumberFormat="1" applyFont="1" applyFill="1" applyBorder="1" applyAlignment="1">
      <alignment horizontal="center"/>
    </xf>
    <xf numFmtId="164" fontId="16" fillId="0" borderId="0" xfId="0" applyNumberFormat="1" applyFont="1" applyProtection="1"/>
    <xf numFmtId="4" fontId="3" fillId="3" borderId="5" xfId="2" applyNumberFormat="1" applyFont="1" applyFill="1" applyBorder="1"/>
    <xf numFmtId="4" fontId="3" fillId="8" borderId="18" xfId="2" applyNumberFormat="1" applyFont="1" applyFill="1" applyBorder="1" applyAlignment="1">
      <alignment horizontal="center"/>
    </xf>
    <xf numFmtId="0" fontId="3" fillId="2" borderId="18" xfId="1" applyNumberFormat="1" applyFont="1" applyFill="1" applyBorder="1" applyAlignment="1">
      <alignment horizontal="center"/>
    </xf>
    <xf numFmtId="167" fontId="3" fillId="8" borderId="18" xfId="1" applyNumberFormat="1" applyFont="1" applyFill="1" applyBorder="1" applyAlignment="1">
      <alignment horizontal="center"/>
    </xf>
    <xf numFmtId="10" fontId="3" fillId="8" borderId="18" xfId="1" applyNumberFormat="1" applyFont="1" applyFill="1" applyBorder="1" applyAlignment="1">
      <alignment horizontal="center"/>
    </xf>
    <xf numFmtId="2" fontId="3" fillId="8" borderId="18" xfId="0" applyNumberFormat="1" applyFont="1" applyFill="1" applyBorder="1" applyAlignment="1">
      <alignment horizontal="center"/>
    </xf>
    <xf numFmtId="172" fontId="0" fillId="0" borderId="0" xfId="0" applyNumberFormat="1" applyProtection="1"/>
    <xf numFmtId="3" fontId="3" fillId="16" borderId="36" xfId="2" applyNumberFormat="1" applyFont="1" applyFill="1" applyBorder="1" applyProtection="1"/>
    <xf numFmtId="3" fontId="3" fillId="17" borderId="36" xfId="2" applyNumberFormat="1" applyFont="1" applyFill="1" applyBorder="1" applyProtection="1"/>
    <xf numFmtId="3" fontId="3" fillId="6" borderId="5" xfId="2" applyNumberFormat="1" applyFont="1" applyFill="1" applyBorder="1" applyProtection="1"/>
    <xf numFmtId="3" fontId="3" fillId="6" borderId="36" xfId="2" applyNumberFormat="1" applyFont="1" applyFill="1" applyBorder="1" applyProtection="1"/>
    <xf numFmtId="173" fontId="0" fillId="0" borderId="0" xfId="1" applyNumberFormat="1" applyFont="1"/>
    <xf numFmtId="174" fontId="0" fillId="0" borderId="0" xfId="1" applyNumberFormat="1" applyFont="1"/>
    <xf numFmtId="168" fontId="0" fillId="0" borderId="0" xfId="1" applyNumberFormat="1" applyFont="1" applyProtection="1"/>
    <xf numFmtId="0" fontId="11" fillId="25" borderId="43" xfId="0" applyFont="1" applyFill="1" applyBorder="1" applyAlignment="1">
      <alignment vertical="center" wrapText="1"/>
    </xf>
    <xf numFmtId="0" fontId="11" fillId="25" borderId="45" xfId="0" applyFont="1" applyFill="1" applyBorder="1" applyAlignment="1">
      <alignment vertical="center" wrapText="1"/>
    </xf>
    <xf numFmtId="175" fontId="3" fillId="8" borderId="18" xfId="1" applyNumberFormat="1" applyFont="1" applyFill="1" applyBorder="1" applyAlignment="1">
      <alignment horizontal="center"/>
    </xf>
    <xf numFmtId="0" fontId="14" fillId="6" borderId="52" xfId="0" applyFont="1" applyFill="1" applyBorder="1" applyAlignment="1">
      <alignment horizontal="center" vertical="center"/>
    </xf>
    <xf numFmtId="0" fontId="14" fillId="6" borderId="40" xfId="0" applyFont="1" applyFill="1" applyBorder="1" applyAlignment="1">
      <alignment horizontal="center" vertical="center"/>
    </xf>
    <xf numFmtId="0" fontId="4" fillId="23" borderId="3" xfId="0" applyFont="1" applyFill="1" applyBorder="1" applyAlignment="1" applyProtection="1">
      <alignment horizontal="center" vertical="top" wrapText="1"/>
    </xf>
    <xf numFmtId="0" fontId="4" fillId="23" borderId="24" xfId="0" applyFont="1" applyFill="1" applyBorder="1" applyAlignment="1" applyProtection="1">
      <alignment horizontal="center" vertical="top" wrapText="1"/>
    </xf>
    <xf numFmtId="0" fontId="4" fillId="23" borderId="22" xfId="0" applyFont="1" applyFill="1" applyBorder="1" applyAlignment="1" applyProtection="1">
      <alignment horizontal="center" vertical="top" wrapText="1"/>
    </xf>
    <xf numFmtId="0" fontId="4" fillId="23" borderId="23" xfId="0" applyFont="1" applyFill="1" applyBorder="1" applyAlignment="1" applyProtection="1">
      <alignment horizontal="center" vertical="top" wrapText="1"/>
    </xf>
    <xf numFmtId="3" fontId="4" fillId="23" borderId="22" xfId="2" applyNumberFormat="1" applyFont="1" applyFill="1" applyBorder="1" applyAlignment="1" applyProtection="1">
      <alignment horizontal="center" vertical="top" wrapText="1"/>
    </xf>
    <xf numFmtId="3" fontId="4" fillId="23" borderId="12" xfId="2" applyNumberFormat="1" applyFont="1" applyFill="1" applyBorder="1" applyAlignment="1" applyProtection="1">
      <alignment horizontal="center" vertical="top" wrapText="1"/>
    </xf>
    <xf numFmtId="0" fontId="4" fillId="13" borderId="22" xfId="0" applyFont="1" applyFill="1" applyBorder="1" applyAlignment="1" applyProtection="1">
      <alignment horizontal="center" vertical="top" wrapText="1"/>
    </xf>
    <xf numFmtId="0" fontId="4" fillId="13" borderId="23" xfId="0" applyFont="1" applyFill="1" applyBorder="1" applyAlignment="1" applyProtection="1">
      <alignment horizontal="center" vertical="top" wrapText="1"/>
    </xf>
    <xf numFmtId="0" fontId="4" fillId="13" borderId="3" xfId="0" applyFont="1" applyFill="1" applyBorder="1" applyAlignment="1" applyProtection="1">
      <alignment horizontal="center" vertical="top" wrapText="1"/>
    </xf>
    <xf numFmtId="0" fontId="4" fillId="13" borderId="24" xfId="0" applyFont="1" applyFill="1" applyBorder="1" applyAlignment="1" applyProtection="1">
      <alignment horizontal="center" vertical="top" wrapText="1"/>
    </xf>
    <xf numFmtId="4" fontId="4" fillId="13" borderId="25" xfId="0" applyNumberFormat="1" applyFont="1" applyFill="1" applyBorder="1" applyAlignment="1" applyProtection="1">
      <alignment horizontal="center" vertical="top" wrapText="1"/>
    </xf>
    <xf numFmtId="4" fontId="4" fillId="13" borderId="26" xfId="0" applyNumberFormat="1" applyFont="1" applyFill="1" applyBorder="1" applyAlignment="1" applyProtection="1">
      <alignment horizontal="center" vertical="top" wrapText="1"/>
    </xf>
    <xf numFmtId="4" fontId="4" fillId="13" borderId="27" xfId="2" applyNumberFormat="1" applyFont="1" applyFill="1" applyBorder="1" applyAlignment="1" applyProtection="1">
      <alignment horizontal="center" vertical="top" wrapText="1"/>
    </xf>
    <xf numFmtId="4" fontId="4" fillId="13" borderId="28" xfId="2" applyNumberFormat="1" applyFont="1" applyFill="1" applyBorder="1" applyAlignment="1" applyProtection="1">
      <alignment horizontal="center" vertical="top" wrapText="1"/>
    </xf>
    <xf numFmtId="0" fontId="4" fillId="13" borderId="19" xfId="0" applyFont="1" applyFill="1" applyBorder="1" applyAlignment="1" applyProtection="1">
      <alignment horizontal="center" vertical="top" wrapText="1"/>
    </xf>
    <xf numFmtId="0" fontId="4" fillId="13" borderId="20" xfId="0" applyFont="1" applyFill="1" applyBorder="1" applyAlignment="1" applyProtection="1">
      <alignment horizontal="center" vertical="top" wrapText="1"/>
    </xf>
    <xf numFmtId="3" fontId="4" fillId="13" borderId="22" xfId="2" applyNumberFormat="1" applyFont="1" applyFill="1" applyBorder="1" applyAlignment="1" applyProtection="1">
      <alignment horizontal="center" vertical="top" wrapText="1"/>
    </xf>
    <xf numFmtId="3" fontId="4" fillId="13" borderId="12" xfId="2" applyNumberFormat="1" applyFont="1" applyFill="1" applyBorder="1" applyAlignment="1" applyProtection="1">
      <alignment horizontal="center" vertical="top" wrapText="1"/>
    </xf>
    <xf numFmtId="4" fontId="4" fillId="13" borderId="22" xfId="0" applyNumberFormat="1" applyFont="1" applyFill="1" applyBorder="1" applyAlignment="1" applyProtection="1">
      <alignment horizontal="center" vertical="top" wrapText="1"/>
    </xf>
    <xf numFmtId="4" fontId="4" fillId="13" borderId="12" xfId="0" applyNumberFormat="1" applyFont="1" applyFill="1" applyBorder="1" applyAlignment="1" applyProtection="1">
      <alignment horizontal="center" vertical="top" wrapText="1"/>
    </xf>
    <xf numFmtId="4" fontId="4" fillId="13" borderId="21" xfId="2" applyNumberFormat="1" applyFont="1" applyFill="1" applyBorder="1" applyAlignment="1" applyProtection="1">
      <alignment horizontal="center" vertical="top" wrapText="1"/>
    </xf>
    <xf numFmtId="4" fontId="4" fillId="13" borderId="14" xfId="2" applyNumberFormat="1" applyFont="1" applyFill="1" applyBorder="1" applyAlignment="1" applyProtection="1">
      <alignment horizontal="center" vertical="top" wrapText="1"/>
    </xf>
    <xf numFmtId="4" fontId="4" fillId="13" borderId="19" xfId="0" applyNumberFormat="1" applyFont="1" applyFill="1" applyBorder="1" applyAlignment="1" applyProtection="1">
      <alignment horizontal="center" vertical="top" wrapText="1"/>
      <protection locked="0"/>
    </xf>
    <xf numFmtId="4" fontId="4" fillId="13" borderId="31" xfId="0" applyNumberFormat="1" applyFont="1" applyFill="1" applyBorder="1" applyAlignment="1" applyProtection="1">
      <alignment horizontal="center" vertical="top" wrapText="1"/>
      <protection locked="0"/>
    </xf>
    <xf numFmtId="4" fontId="4" fillId="13" borderId="20" xfId="0" applyNumberFormat="1" applyFont="1" applyFill="1" applyBorder="1" applyAlignment="1" applyProtection="1">
      <alignment horizontal="center" vertical="top" wrapText="1"/>
      <protection locked="0"/>
    </xf>
    <xf numFmtId="43" fontId="3" fillId="21" borderId="16" xfId="2" applyFont="1" applyFill="1" applyBorder="1" applyAlignment="1" applyProtection="1">
      <alignment horizontal="center" wrapText="1"/>
      <protection locked="0"/>
    </xf>
    <xf numFmtId="4" fontId="4" fillId="4" borderId="31" xfId="0" applyNumberFormat="1" applyFont="1" applyFill="1" applyBorder="1" applyAlignment="1" applyProtection="1">
      <alignment horizontal="center" vertical="top" wrapText="1"/>
      <protection locked="0"/>
    </xf>
    <xf numFmtId="4" fontId="4" fillId="4" borderId="20" xfId="0" applyNumberFormat="1" applyFont="1" applyFill="1" applyBorder="1" applyAlignment="1" applyProtection="1">
      <alignment horizontal="center" vertical="top" wrapText="1"/>
      <protection locked="0"/>
    </xf>
    <xf numFmtId="4" fontId="4" fillId="4" borderId="51" xfId="0" applyNumberFormat="1" applyFont="1" applyFill="1" applyBorder="1" applyAlignment="1" applyProtection="1">
      <alignment horizontal="center" vertical="top" wrapText="1"/>
      <protection locked="0"/>
    </xf>
    <xf numFmtId="4" fontId="4" fillId="4" borderId="16" xfId="0" applyNumberFormat="1" applyFont="1" applyFill="1" applyBorder="1" applyAlignment="1" applyProtection="1">
      <alignment horizontal="center" vertical="top" wrapText="1"/>
      <protection locked="0"/>
    </xf>
    <xf numFmtId="4" fontId="4" fillId="13" borderId="3" xfId="0" applyNumberFormat="1" applyFont="1" applyFill="1" applyBorder="1" applyAlignment="1" applyProtection="1">
      <alignment horizontal="center" vertical="top" wrapText="1"/>
    </xf>
    <xf numFmtId="4" fontId="4" fillId="13" borderId="24" xfId="0" applyNumberFormat="1" applyFont="1" applyFill="1" applyBorder="1" applyAlignment="1" applyProtection="1">
      <alignment horizontal="center" vertical="top" wrapText="1"/>
    </xf>
    <xf numFmtId="0" fontId="4" fillId="13" borderId="30" xfId="0" applyFont="1" applyFill="1" applyBorder="1" applyAlignment="1" applyProtection="1">
      <alignment horizontal="center" vertical="top" wrapText="1"/>
    </xf>
    <xf numFmtId="0" fontId="4" fillId="13" borderId="31" xfId="0" applyFont="1" applyFill="1" applyBorder="1" applyAlignment="1" applyProtection="1">
      <alignment horizontal="center" vertical="top" wrapText="1"/>
    </xf>
    <xf numFmtId="0" fontId="4" fillId="13" borderId="32" xfId="0" applyFont="1" applyFill="1" applyBorder="1" applyAlignment="1" applyProtection="1">
      <alignment horizontal="center" vertical="top" wrapText="1"/>
    </xf>
    <xf numFmtId="0" fontId="4" fillId="13" borderId="0" xfId="0" applyFont="1" applyFill="1" applyBorder="1" applyAlignment="1" applyProtection="1">
      <alignment horizontal="center" vertical="top" wrapText="1"/>
    </xf>
    <xf numFmtId="0" fontId="4" fillId="13" borderId="29" xfId="0" applyFont="1" applyFill="1" applyBorder="1" applyAlignment="1" applyProtection="1">
      <alignment horizontal="center" vertical="top" wrapText="1"/>
    </xf>
    <xf numFmtId="0" fontId="4" fillId="13" borderId="16" xfId="0" applyFont="1" applyFill="1" applyBorder="1" applyAlignment="1" applyProtection="1">
      <alignment horizontal="center" vertical="top" wrapText="1"/>
    </xf>
    <xf numFmtId="0" fontId="4" fillId="13" borderId="54" xfId="0" applyFont="1" applyFill="1" applyBorder="1" applyAlignment="1" applyProtection="1">
      <alignment horizontal="center" vertical="top" wrapText="1"/>
    </xf>
    <xf numFmtId="0" fontId="4" fillId="13" borderId="53" xfId="0" applyFont="1" applyFill="1" applyBorder="1" applyAlignment="1" applyProtection="1">
      <alignment horizontal="center" vertical="top" wrapText="1"/>
    </xf>
  </cellXfs>
  <cellStyles count="4">
    <cellStyle name="Moeda" xfId="3" builtinId="4"/>
    <cellStyle name="Normal" xfId="0" builtinId="0"/>
    <cellStyle name="Porcentagem" xfId="1" builtinId="5"/>
    <cellStyle name="Vírgula" xfId="2" builtinId="3"/>
  </cellStyles>
  <dxfs count="0"/>
  <tableStyles count="0" defaultTableStyle="TableStyleMedium2" defaultPivotStyle="PivotStyleMedium9"/>
  <colors>
    <mruColors>
      <color rgb="FFB6DDE8"/>
      <color rgb="FFFAC090"/>
      <color rgb="FFFFFF99"/>
      <color rgb="FFFABCE6"/>
      <color rgb="FFCAE8AA"/>
      <color rgb="FFCCC0DA"/>
      <color rgb="FF95B3D7"/>
      <color rgb="FFE6B9B8"/>
      <color rgb="FFA1E785"/>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35"/>
    </mc:Choice>
    <mc:Fallback>
      <c:style val="35"/>
    </mc:Fallback>
  </mc:AlternateContent>
  <c:chart>
    <c:title>
      <c:overlay val="0"/>
    </c:title>
    <c:autoTitleDeleted val="0"/>
    <c:plotArea>
      <c:layout/>
      <c:lineChart>
        <c:grouping val="standard"/>
        <c:varyColors val="0"/>
        <c:ser>
          <c:idx val="0"/>
          <c:order val="0"/>
          <c:tx>
            <c:v>Investimentos</c:v>
          </c:tx>
          <c:spPr>
            <a:ln w="47625">
              <a:noFill/>
            </a:ln>
          </c:spPr>
          <c:marker>
            <c:symbol val="none"/>
          </c:marker>
          <c:trendline>
            <c:spPr>
              <a:ln w="31750">
                <a:solidFill>
                  <a:srgbClr val="6591C7"/>
                </a:solidFill>
              </a:ln>
            </c:spPr>
            <c:trendlineType val="poly"/>
            <c:order val="6"/>
            <c:dispRSqr val="0"/>
            <c:dispEq val="0"/>
          </c:trendline>
          <c:val>
            <c:numRef>
              <c:f>'fluxo de investimento'!$I$2:$I$121</c:f>
              <c:numCache>
                <c:formatCode>#,##0.00</c:formatCode>
                <c:ptCount val="120"/>
                <c:pt idx="0">
                  <c:v>0</c:v>
                </c:pt>
                <c:pt idx="1">
                  <c:v>0</c:v>
                </c:pt>
                <c:pt idx="2">
                  <c:v>30000</c:v>
                </c:pt>
                <c:pt idx="3">
                  <c:v>537600</c:v>
                </c:pt>
                <c:pt idx="4">
                  <c:v>0</c:v>
                </c:pt>
                <c:pt idx="5">
                  <c:v>0</c:v>
                </c:pt>
                <c:pt idx="6">
                  <c:v>30000</c:v>
                </c:pt>
                <c:pt idx="7">
                  <c:v>6000</c:v>
                </c:pt>
                <c:pt idx="8">
                  <c:v>0</c:v>
                </c:pt>
                <c:pt idx="9">
                  <c:v>0</c:v>
                </c:pt>
                <c:pt idx="10">
                  <c:v>30000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ser>
        <c:dLbls>
          <c:showLegendKey val="0"/>
          <c:showVal val="0"/>
          <c:showCatName val="0"/>
          <c:showSerName val="0"/>
          <c:showPercent val="0"/>
          <c:showBubbleSize val="0"/>
        </c:dLbls>
        <c:marker val="1"/>
        <c:smooth val="0"/>
        <c:axId val="251727872"/>
        <c:axId val="251729408"/>
      </c:lineChart>
      <c:catAx>
        <c:axId val="251727872"/>
        <c:scaling>
          <c:orientation val="minMax"/>
        </c:scaling>
        <c:delete val="0"/>
        <c:axPos val="b"/>
        <c:majorTickMark val="out"/>
        <c:minorTickMark val="none"/>
        <c:tickLblPos val="nextTo"/>
        <c:crossAx val="251729408"/>
        <c:crosses val="autoZero"/>
        <c:auto val="1"/>
        <c:lblAlgn val="ctr"/>
        <c:lblOffset val="100"/>
        <c:noMultiLvlLbl val="0"/>
      </c:catAx>
      <c:valAx>
        <c:axId val="251729408"/>
        <c:scaling>
          <c:orientation val="minMax"/>
        </c:scaling>
        <c:delete val="0"/>
        <c:axPos val="l"/>
        <c:majorGridlines/>
        <c:numFmt formatCode="#,##0.00" sourceLinked="1"/>
        <c:majorTickMark val="out"/>
        <c:minorTickMark val="none"/>
        <c:tickLblPos val="nextTo"/>
        <c:crossAx val="251727872"/>
        <c:crosses val="autoZero"/>
        <c:crossBetween val="between"/>
      </c:valAx>
    </c:plotArea>
    <c:plotVisOnly val="1"/>
    <c:dispBlanksAs val="gap"/>
    <c:showDLblsOverMax val="0"/>
  </c:chart>
  <c:spPr>
    <a:ln>
      <a:noFill/>
    </a:ln>
  </c:spPr>
  <c:txPr>
    <a:bodyPr/>
    <a:lstStyle/>
    <a:p>
      <a:pPr>
        <a:defRPr b="0">
          <a:solidFill>
            <a:schemeClr val="tx1">
              <a:lumMod val="65000"/>
              <a:lumOff val="35000"/>
            </a:schemeClr>
          </a:solidFill>
          <a:latin typeface="Segoe UI" pitchFamily="34" charset="0"/>
          <a:ea typeface="Segoe UI" pitchFamily="34" charset="0"/>
          <a:cs typeface="Segoe UI" pitchFamily="34" charset="0"/>
        </a:defRPr>
      </a:pPr>
      <a:endParaRPr lang="pt-BR"/>
    </a:p>
  </c:txPr>
  <c:printSettings>
    <c:headerFooter/>
    <c:pageMargins b="0.78740157499999996" l="0.511811024" r="0.511811024" t="0.78740157499999996" header="0.31496062000000374" footer="0.3149606200000037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40"/>
    </mc:Choice>
    <mc:Fallback>
      <c:style val="40"/>
    </mc:Fallback>
  </mc:AlternateContent>
  <c:chart>
    <c:title>
      <c:overlay val="0"/>
      <c:txPr>
        <a:bodyPr/>
        <a:lstStyle/>
        <a:p>
          <a:pPr>
            <a:defRPr sz="1800" b="0"/>
          </a:pPr>
          <a:endParaRPr lang="pt-BR"/>
        </a:p>
      </c:txPr>
    </c:title>
    <c:autoTitleDeleted val="0"/>
    <c:plotArea>
      <c:layout/>
      <c:lineChart>
        <c:grouping val="standard"/>
        <c:varyColors val="0"/>
        <c:ser>
          <c:idx val="0"/>
          <c:order val="0"/>
          <c:tx>
            <c:v>Vendas</c:v>
          </c:tx>
          <c:spPr>
            <a:ln w="38100">
              <a:noFill/>
            </a:ln>
          </c:spPr>
          <c:marker>
            <c:symbol val="none"/>
          </c:marker>
          <c:trendline>
            <c:spPr>
              <a:ln w="31750">
                <a:solidFill>
                  <a:schemeClr val="tx1">
                    <a:lumMod val="50000"/>
                    <a:lumOff val="50000"/>
                  </a:schemeClr>
                </a:solidFill>
              </a:ln>
            </c:spPr>
            <c:trendlineType val="poly"/>
            <c:order val="3"/>
            <c:dispRSqr val="0"/>
            <c:dispEq val="0"/>
          </c:trendline>
          <c:val>
            <c:numRef>
              <c:f>'fluxo de receita'!$F$3:$F$122</c:f>
              <c:numCache>
                <c:formatCode>#,##0</c:formatCode>
                <c:ptCount val="120"/>
                <c:pt idx="0">
                  <c:v>0</c:v>
                </c:pt>
                <c:pt idx="1">
                  <c:v>0</c:v>
                </c:pt>
                <c:pt idx="2">
                  <c:v>0</c:v>
                </c:pt>
                <c:pt idx="3">
                  <c:v>0</c:v>
                </c:pt>
                <c:pt idx="4">
                  <c:v>0</c:v>
                </c:pt>
                <c:pt idx="5">
                  <c:v>0</c:v>
                </c:pt>
                <c:pt idx="6">
                  <c:v>0</c:v>
                </c:pt>
                <c:pt idx="7">
                  <c:v>0</c:v>
                </c:pt>
                <c:pt idx="8">
                  <c:v>0</c:v>
                </c:pt>
                <c:pt idx="9">
                  <c:v>0</c:v>
                </c:pt>
                <c:pt idx="10">
                  <c:v>0</c:v>
                </c:pt>
                <c:pt idx="11">
                  <c:v>0</c:v>
                </c:pt>
                <c:pt idx="12">
                  <c:v>50</c:v>
                </c:pt>
                <c:pt idx="13">
                  <c:v>52</c:v>
                </c:pt>
                <c:pt idx="14">
                  <c:v>53</c:v>
                </c:pt>
                <c:pt idx="15">
                  <c:v>55</c:v>
                </c:pt>
                <c:pt idx="16">
                  <c:v>58</c:v>
                </c:pt>
                <c:pt idx="17">
                  <c:v>64</c:v>
                </c:pt>
                <c:pt idx="18">
                  <c:v>70</c:v>
                </c:pt>
                <c:pt idx="19">
                  <c:v>77</c:v>
                </c:pt>
                <c:pt idx="20">
                  <c:v>84</c:v>
                </c:pt>
                <c:pt idx="21">
                  <c:v>92</c:v>
                </c:pt>
                <c:pt idx="22">
                  <c:v>99</c:v>
                </c:pt>
                <c:pt idx="23">
                  <c:v>107</c:v>
                </c:pt>
                <c:pt idx="24">
                  <c:v>116</c:v>
                </c:pt>
                <c:pt idx="25">
                  <c:v>124</c:v>
                </c:pt>
                <c:pt idx="26">
                  <c:v>133</c:v>
                </c:pt>
                <c:pt idx="27">
                  <c:v>140</c:v>
                </c:pt>
                <c:pt idx="28">
                  <c:v>148</c:v>
                </c:pt>
                <c:pt idx="29">
                  <c:v>155</c:v>
                </c:pt>
                <c:pt idx="30">
                  <c:v>163</c:v>
                </c:pt>
                <c:pt idx="31">
                  <c:v>171</c:v>
                </c:pt>
                <c:pt idx="32">
                  <c:v>181</c:v>
                </c:pt>
                <c:pt idx="33">
                  <c:v>193</c:v>
                </c:pt>
                <c:pt idx="34">
                  <c:v>204</c:v>
                </c:pt>
                <c:pt idx="35">
                  <c:v>216</c:v>
                </c:pt>
                <c:pt idx="36">
                  <c:v>229</c:v>
                </c:pt>
                <c:pt idx="37">
                  <c:v>242</c:v>
                </c:pt>
                <c:pt idx="38">
                  <c:v>256</c:v>
                </c:pt>
                <c:pt idx="39">
                  <c:v>270</c:v>
                </c:pt>
                <c:pt idx="40">
                  <c:v>285</c:v>
                </c:pt>
                <c:pt idx="41">
                  <c:v>304</c:v>
                </c:pt>
                <c:pt idx="42">
                  <c:v>324</c:v>
                </c:pt>
                <c:pt idx="43">
                  <c:v>346</c:v>
                </c:pt>
                <c:pt idx="44">
                  <c:v>368</c:v>
                </c:pt>
                <c:pt idx="45">
                  <c:v>391</c:v>
                </c:pt>
                <c:pt idx="46">
                  <c:v>416</c:v>
                </c:pt>
                <c:pt idx="47">
                  <c:v>447</c:v>
                </c:pt>
                <c:pt idx="48">
                  <c:v>480</c:v>
                </c:pt>
                <c:pt idx="49">
                  <c:v>515</c:v>
                </c:pt>
                <c:pt idx="50">
                  <c:v>551</c:v>
                </c:pt>
                <c:pt idx="51">
                  <c:v>584</c:v>
                </c:pt>
                <c:pt idx="52">
                  <c:v>618</c:v>
                </c:pt>
                <c:pt idx="53">
                  <c:v>654</c:v>
                </c:pt>
                <c:pt idx="54">
                  <c:v>692</c:v>
                </c:pt>
                <c:pt idx="55">
                  <c:v>716</c:v>
                </c:pt>
                <c:pt idx="56">
                  <c:v>732</c:v>
                </c:pt>
                <c:pt idx="57">
                  <c:v>748</c:v>
                </c:pt>
                <c:pt idx="58">
                  <c:v>765</c:v>
                </c:pt>
                <c:pt idx="59">
                  <c:v>783</c:v>
                </c:pt>
                <c:pt idx="60">
                  <c:v>800</c:v>
                </c:pt>
                <c:pt idx="61">
                  <c:v>818</c:v>
                </c:pt>
                <c:pt idx="62">
                  <c:v>837</c:v>
                </c:pt>
                <c:pt idx="63">
                  <c:v>855</c:v>
                </c:pt>
                <c:pt idx="64">
                  <c:v>875</c:v>
                </c:pt>
                <c:pt idx="65">
                  <c:v>894</c:v>
                </c:pt>
                <c:pt idx="66">
                  <c:v>914</c:v>
                </c:pt>
                <c:pt idx="67">
                  <c:v>934</c:v>
                </c:pt>
                <c:pt idx="68">
                  <c:v>945</c:v>
                </c:pt>
                <c:pt idx="69">
                  <c:v>955</c:v>
                </c:pt>
                <c:pt idx="70">
                  <c:v>966</c:v>
                </c:pt>
                <c:pt idx="71">
                  <c:v>976</c:v>
                </c:pt>
                <c:pt idx="72">
                  <c:v>987</c:v>
                </c:pt>
                <c:pt idx="73">
                  <c:v>987</c:v>
                </c:pt>
                <c:pt idx="74">
                  <c:v>987</c:v>
                </c:pt>
                <c:pt idx="75">
                  <c:v>987</c:v>
                </c:pt>
                <c:pt idx="76">
                  <c:v>987</c:v>
                </c:pt>
                <c:pt idx="77">
                  <c:v>987</c:v>
                </c:pt>
                <c:pt idx="78">
                  <c:v>987</c:v>
                </c:pt>
                <c:pt idx="79">
                  <c:v>987</c:v>
                </c:pt>
                <c:pt idx="80">
                  <c:v>987</c:v>
                </c:pt>
                <c:pt idx="81">
                  <c:v>987</c:v>
                </c:pt>
                <c:pt idx="82">
                  <c:v>976</c:v>
                </c:pt>
                <c:pt idx="83">
                  <c:v>965</c:v>
                </c:pt>
                <c:pt idx="84">
                  <c:v>955</c:v>
                </c:pt>
                <c:pt idx="85">
                  <c:v>944</c:v>
                </c:pt>
                <c:pt idx="86">
                  <c:v>934</c:v>
                </c:pt>
                <c:pt idx="87">
                  <c:v>923</c:v>
                </c:pt>
                <c:pt idx="88">
                  <c:v>913</c:v>
                </c:pt>
                <c:pt idx="89">
                  <c:v>893</c:v>
                </c:pt>
                <c:pt idx="90">
                  <c:v>873</c:v>
                </c:pt>
                <c:pt idx="91">
                  <c:v>854</c:v>
                </c:pt>
                <c:pt idx="92">
                  <c:v>835</c:v>
                </c:pt>
                <c:pt idx="93">
                  <c:v>816</c:v>
                </c:pt>
                <c:pt idx="94">
                  <c:v>798</c:v>
                </c:pt>
                <c:pt idx="95">
                  <c:v>780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1"/>
        </c:ser>
        <c:dLbls>
          <c:showLegendKey val="0"/>
          <c:showVal val="0"/>
          <c:showCatName val="0"/>
          <c:showSerName val="0"/>
          <c:showPercent val="0"/>
          <c:showBubbleSize val="0"/>
        </c:dLbls>
        <c:marker val="1"/>
        <c:smooth val="0"/>
        <c:axId val="252228352"/>
        <c:axId val="252229888"/>
      </c:lineChart>
      <c:catAx>
        <c:axId val="252228352"/>
        <c:scaling>
          <c:orientation val="minMax"/>
        </c:scaling>
        <c:delete val="0"/>
        <c:axPos val="b"/>
        <c:majorTickMark val="out"/>
        <c:minorTickMark val="none"/>
        <c:tickLblPos val="nextTo"/>
        <c:crossAx val="252229888"/>
        <c:crosses val="autoZero"/>
        <c:auto val="1"/>
        <c:lblAlgn val="ctr"/>
        <c:lblOffset val="100"/>
        <c:noMultiLvlLbl val="0"/>
      </c:catAx>
      <c:valAx>
        <c:axId val="252229888"/>
        <c:scaling>
          <c:orientation val="minMax"/>
        </c:scaling>
        <c:delete val="0"/>
        <c:axPos val="l"/>
        <c:majorGridlines/>
        <c:numFmt formatCode="#,##0" sourceLinked="1"/>
        <c:majorTickMark val="out"/>
        <c:minorTickMark val="none"/>
        <c:tickLblPos val="nextTo"/>
        <c:crossAx val="252228352"/>
        <c:crosses val="autoZero"/>
        <c:crossBetween val="between"/>
      </c:valAx>
    </c:plotArea>
    <c:plotVisOnly val="1"/>
    <c:dispBlanksAs val="gap"/>
    <c:showDLblsOverMax val="0"/>
  </c:chart>
  <c:spPr>
    <a:ln w="12700">
      <a:solidFill>
        <a:sysClr val="windowText" lastClr="000000">
          <a:lumMod val="50000"/>
          <a:lumOff val="50000"/>
        </a:sysClr>
      </a:solidFill>
    </a:ln>
  </c:spPr>
  <c:txPr>
    <a:bodyPr/>
    <a:lstStyle/>
    <a:p>
      <a:pPr>
        <a:defRPr sz="1000">
          <a:solidFill>
            <a:schemeClr val="tx1">
              <a:lumMod val="65000"/>
              <a:lumOff val="35000"/>
            </a:schemeClr>
          </a:solidFill>
          <a:latin typeface="Segoe UI" pitchFamily="34" charset="0"/>
          <a:ea typeface="Segoe UI" pitchFamily="34" charset="0"/>
          <a:cs typeface="Segoe UI" pitchFamily="34" charset="0"/>
        </a:defRPr>
      </a:pPr>
      <a:endParaRPr lang="pt-BR"/>
    </a:p>
  </c:txPr>
  <c:printSettings>
    <c:headerFooter/>
    <c:pageMargins b="0.78740157499999996" l="0.511811024" r="0.511811024" t="0.78740157499999996" header="0.31496062000000397" footer="0.3149606200000039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b="0"/>
            </a:pPr>
            <a:r>
              <a:rPr lang="en-US"/>
              <a:t>Fluxo de caixa livre</a:t>
            </a:r>
          </a:p>
        </c:rich>
      </c:tx>
      <c:overlay val="0"/>
    </c:title>
    <c:autoTitleDeleted val="0"/>
    <c:plotArea>
      <c:layout/>
      <c:lineChart>
        <c:grouping val="standard"/>
        <c:varyColors val="0"/>
        <c:ser>
          <c:idx val="0"/>
          <c:order val="0"/>
          <c:tx>
            <c:v>Fluxo de caixa</c:v>
          </c:tx>
          <c:spPr>
            <a:ln w="38100">
              <a:noFill/>
            </a:ln>
          </c:spPr>
          <c:marker>
            <c:symbol val="none"/>
          </c:marker>
          <c:trendline>
            <c:spPr>
              <a:ln w="38100">
                <a:solidFill>
                  <a:schemeClr val="accent6">
                    <a:lumMod val="75000"/>
                  </a:schemeClr>
                </a:solidFill>
              </a:ln>
            </c:spPr>
            <c:trendlineType val="poly"/>
            <c:order val="5"/>
            <c:dispRSqr val="0"/>
            <c:dispEq val="0"/>
          </c:trendline>
          <c:val>
            <c:numRef>
              <c:f>'fluxo de caixa mensal'!$W$2:$W$121</c:f>
              <c:numCache>
                <c:formatCode>_(* #,##0_);_(* \(#,##0\);_(* "-"??_);_(@_)</c:formatCode>
                <c:ptCount val="120"/>
                <c:pt idx="0">
                  <c:v>-32150</c:v>
                </c:pt>
                <c:pt idx="1">
                  <c:v>-32150</c:v>
                </c:pt>
                <c:pt idx="2">
                  <c:v>-62150</c:v>
                </c:pt>
                <c:pt idx="3">
                  <c:v>-569750</c:v>
                </c:pt>
                <c:pt idx="4">
                  <c:v>-32150</c:v>
                </c:pt>
                <c:pt idx="5">
                  <c:v>-32150</c:v>
                </c:pt>
                <c:pt idx="6">
                  <c:v>-62150</c:v>
                </c:pt>
                <c:pt idx="7">
                  <c:v>-38150</c:v>
                </c:pt>
                <c:pt idx="8">
                  <c:v>-32150</c:v>
                </c:pt>
                <c:pt idx="9">
                  <c:v>-32150</c:v>
                </c:pt>
                <c:pt idx="10">
                  <c:v>-62150</c:v>
                </c:pt>
                <c:pt idx="11">
                  <c:v>-32150</c:v>
                </c:pt>
                <c:pt idx="12">
                  <c:v>-64670.116000000009</c:v>
                </c:pt>
                <c:pt idx="13">
                  <c:v>-63683.464000000014</c:v>
                </c:pt>
                <c:pt idx="14">
                  <c:v>-63190.138000000014</c:v>
                </c:pt>
                <c:pt idx="15">
                  <c:v>-62203.486000000012</c:v>
                </c:pt>
                <c:pt idx="16">
                  <c:v>-60723.508000000016</c:v>
                </c:pt>
                <c:pt idx="17">
                  <c:v>-57763.552000000011</c:v>
                </c:pt>
                <c:pt idx="18">
                  <c:v>-54803.596000000012</c:v>
                </c:pt>
                <c:pt idx="19">
                  <c:v>-51350.314000000013</c:v>
                </c:pt>
                <c:pt idx="20">
                  <c:v>-47897.032000000014</c:v>
                </c:pt>
                <c:pt idx="21">
                  <c:v>-43950.424000000014</c:v>
                </c:pt>
                <c:pt idx="22">
                  <c:v>-40497.142000000014</c:v>
                </c:pt>
                <c:pt idx="23">
                  <c:v>-36550.534000000014</c:v>
                </c:pt>
                <c:pt idx="24">
                  <c:v>3302.8982399999836</c:v>
                </c:pt>
                <c:pt idx="25">
                  <c:v>9001.7696639999886</c:v>
                </c:pt>
                <c:pt idx="26">
                  <c:v>15413.000015999984</c:v>
                </c:pt>
                <c:pt idx="27">
                  <c:v>20399.51251199999</c:v>
                </c:pt>
                <c:pt idx="28">
                  <c:v>26098.383935999984</c:v>
                </c:pt>
                <c:pt idx="29">
                  <c:v>31084.89643199999</c:v>
                </c:pt>
                <c:pt idx="30">
                  <c:v>36783.767855999999</c:v>
                </c:pt>
                <c:pt idx="31">
                  <c:v>42482.639279999989</c:v>
                </c:pt>
                <c:pt idx="32">
                  <c:v>49606.228559999981</c:v>
                </c:pt>
                <c:pt idx="33">
                  <c:v>58154.535695999992</c:v>
                </c:pt>
                <c:pt idx="34">
                  <c:v>65990.483903999979</c:v>
                </c:pt>
                <c:pt idx="35">
                  <c:v>74538.791039999982</c:v>
                </c:pt>
                <c:pt idx="36">
                  <c:v>66431.92468799997</c:v>
                </c:pt>
                <c:pt idx="37">
                  <c:v>75692.590751999989</c:v>
                </c:pt>
                <c:pt idx="38">
                  <c:v>85665.615743999995</c:v>
                </c:pt>
                <c:pt idx="39">
                  <c:v>95638.640735999972</c:v>
                </c:pt>
                <c:pt idx="40">
                  <c:v>106324.02465599999</c:v>
                </c:pt>
                <c:pt idx="41">
                  <c:v>119858.84428799998</c:v>
                </c:pt>
                <c:pt idx="42">
                  <c:v>134106.02284799999</c:v>
                </c:pt>
                <c:pt idx="43">
                  <c:v>149777.91926399997</c:v>
                </c:pt>
                <c:pt idx="44">
                  <c:v>165449.81568</c:v>
                </c:pt>
                <c:pt idx="45">
                  <c:v>181834.071024</c:v>
                </c:pt>
                <c:pt idx="46">
                  <c:v>199643.04422399995</c:v>
                </c:pt>
                <c:pt idx="47">
                  <c:v>221726.170992</c:v>
                </c:pt>
                <c:pt idx="48">
                  <c:v>245234.01561599999</c:v>
                </c:pt>
                <c:pt idx="49">
                  <c:v>270166.57809600001</c:v>
                </c:pt>
                <c:pt idx="50">
                  <c:v>295811.49950399995</c:v>
                </c:pt>
                <c:pt idx="51">
                  <c:v>319319.34412799997</c:v>
                </c:pt>
                <c:pt idx="52">
                  <c:v>343539.54767999996</c:v>
                </c:pt>
                <c:pt idx="53">
                  <c:v>369184.46908799995</c:v>
                </c:pt>
                <c:pt idx="54">
                  <c:v>396254.10835199995</c:v>
                </c:pt>
                <c:pt idx="55">
                  <c:v>413350.72262399993</c:v>
                </c:pt>
                <c:pt idx="56">
                  <c:v>424748.46547199995</c:v>
                </c:pt>
                <c:pt idx="57">
                  <c:v>436146.20832000003</c:v>
                </c:pt>
                <c:pt idx="58">
                  <c:v>448256.31009599997</c:v>
                </c:pt>
                <c:pt idx="59">
                  <c:v>461078.7708</c:v>
                </c:pt>
                <c:pt idx="60">
                  <c:v>492114.29087999999</c:v>
                </c:pt>
                <c:pt idx="61">
                  <c:v>504936.7515839999</c:v>
                </c:pt>
                <c:pt idx="62">
                  <c:v>518471.57121600001</c:v>
                </c:pt>
                <c:pt idx="63">
                  <c:v>531294.03191999998</c:v>
                </c:pt>
                <c:pt idx="64">
                  <c:v>545541.21048000013</c:v>
                </c:pt>
                <c:pt idx="65">
                  <c:v>559076.03011200007</c:v>
                </c:pt>
                <c:pt idx="66">
                  <c:v>573323.20867199998</c:v>
                </c:pt>
                <c:pt idx="67">
                  <c:v>587570.38723200001</c:v>
                </c:pt>
                <c:pt idx="68">
                  <c:v>595406.33544000005</c:v>
                </c:pt>
                <c:pt idx="69">
                  <c:v>602529.92472000001</c:v>
                </c:pt>
                <c:pt idx="70">
                  <c:v>610365.87292800006</c:v>
                </c:pt>
                <c:pt idx="71">
                  <c:v>617489.46220800001</c:v>
                </c:pt>
                <c:pt idx="72">
                  <c:v>625325.41041600006</c:v>
                </c:pt>
                <c:pt idx="73">
                  <c:v>625325.41041600006</c:v>
                </c:pt>
                <c:pt idx="74">
                  <c:v>625325.41041600006</c:v>
                </c:pt>
                <c:pt idx="75">
                  <c:v>625325.41041600006</c:v>
                </c:pt>
                <c:pt idx="76">
                  <c:v>625325.41041600006</c:v>
                </c:pt>
                <c:pt idx="77">
                  <c:v>625325.41041600006</c:v>
                </c:pt>
                <c:pt idx="78">
                  <c:v>625325.41041600006</c:v>
                </c:pt>
                <c:pt idx="79">
                  <c:v>625325.41041600006</c:v>
                </c:pt>
                <c:pt idx="80">
                  <c:v>625325.41041600006</c:v>
                </c:pt>
                <c:pt idx="81">
                  <c:v>625325.41041600006</c:v>
                </c:pt>
                <c:pt idx="82">
                  <c:v>617489.46220800001</c:v>
                </c:pt>
                <c:pt idx="83">
                  <c:v>609653.51399999997</c:v>
                </c:pt>
                <c:pt idx="84">
                  <c:v>610579.87560000003</c:v>
                </c:pt>
                <c:pt idx="85">
                  <c:v>603192.35673600005</c:v>
                </c:pt>
                <c:pt idx="86">
                  <c:v>596476.43049599999</c:v>
                </c:pt>
                <c:pt idx="87">
                  <c:v>589088.911632</c:v>
                </c:pt>
                <c:pt idx="88">
                  <c:v>582372.98539200006</c:v>
                </c:pt>
                <c:pt idx="89">
                  <c:v>568941.13291199994</c:v>
                </c:pt>
                <c:pt idx="90">
                  <c:v>555509.28043199994</c:v>
                </c:pt>
                <c:pt idx="91">
                  <c:v>542749.02057599998</c:v>
                </c:pt>
                <c:pt idx="92">
                  <c:v>529988.7607199999</c:v>
                </c:pt>
                <c:pt idx="93">
                  <c:v>517228.50086399994</c:v>
                </c:pt>
                <c:pt idx="94">
                  <c:v>505139.83363199997</c:v>
                </c:pt>
                <c:pt idx="95">
                  <c:v>493051.16640000005</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1"/>
        </c:ser>
        <c:dLbls>
          <c:showLegendKey val="0"/>
          <c:showVal val="0"/>
          <c:showCatName val="0"/>
          <c:showSerName val="0"/>
          <c:showPercent val="0"/>
          <c:showBubbleSize val="0"/>
        </c:dLbls>
        <c:marker val="1"/>
        <c:smooth val="0"/>
        <c:axId val="252336768"/>
        <c:axId val="252338560"/>
      </c:lineChart>
      <c:catAx>
        <c:axId val="252336768"/>
        <c:scaling>
          <c:orientation val="minMax"/>
        </c:scaling>
        <c:delete val="0"/>
        <c:axPos val="b"/>
        <c:majorTickMark val="out"/>
        <c:minorTickMark val="none"/>
        <c:tickLblPos val="nextTo"/>
        <c:crossAx val="252338560"/>
        <c:crosses val="autoZero"/>
        <c:auto val="1"/>
        <c:lblAlgn val="ctr"/>
        <c:lblOffset val="100"/>
        <c:noMultiLvlLbl val="0"/>
      </c:catAx>
      <c:valAx>
        <c:axId val="252338560"/>
        <c:scaling>
          <c:orientation val="minMax"/>
        </c:scaling>
        <c:delete val="0"/>
        <c:axPos val="l"/>
        <c:majorGridlines/>
        <c:numFmt formatCode="_(* #,##0_);_(* \(#,##0\);_(* &quot;-&quot;??_);_(@_)" sourceLinked="1"/>
        <c:majorTickMark val="out"/>
        <c:minorTickMark val="none"/>
        <c:tickLblPos val="nextTo"/>
        <c:crossAx val="252336768"/>
        <c:crosses val="autoZero"/>
        <c:crossBetween val="between"/>
      </c:valAx>
    </c:plotArea>
    <c:plotVisOnly val="1"/>
    <c:dispBlanksAs val="gap"/>
    <c:showDLblsOverMax val="0"/>
  </c:chart>
  <c:spPr>
    <a:ln>
      <a:solidFill>
        <a:sysClr val="windowText" lastClr="000000">
          <a:lumMod val="50000"/>
          <a:lumOff val="50000"/>
        </a:sysClr>
      </a:solidFill>
    </a:ln>
  </c:spPr>
  <c:txPr>
    <a:bodyPr/>
    <a:lstStyle/>
    <a:p>
      <a:pPr>
        <a:defRPr>
          <a:solidFill>
            <a:schemeClr val="tx1">
              <a:lumMod val="65000"/>
              <a:lumOff val="35000"/>
            </a:schemeClr>
          </a:solidFill>
          <a:latin typeface="Segoe UI" pitchFamily="34" charset="0"/>
          <a:ea typeface="Segoe UI" pitchFamily="34" charset="0"/>
          <a:cs typeface="Segoe UI" pitchFamily="34" charset="0"/>
        </a:defRPr>
      </a:pPr>
      <a:endParaRPr lang="pt-BR"/>
    </a:p>
  </c:txPr>
  <c:printSettings>
    <c:headerFooter/>
    <c:pageMargins b="0.78740157499999996" l="0.511811024" r="0.511811024" t="0.78740157499999996" header="0.31496062000000391" footer="0.3149606200000039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b="0"/>
            </a:pPr>
            <a:r>
              <a:rPr lang="en-US"/>
              <a:t>Fluxo de caixa acumulado</a:t>
            </a:r>
          </a:p>
        </c:rich>
      </c:tx>
      <c:overlay val="0"/>
    </c:title>
    <c:autoTitleDeleted val="0"/>
    <c:plotArea>
      <c:layout/>
      <c:lineChart>
        <c:grouping val="standard"/>
        <c:varyColors val="0"/>
        <c:ser>
          <c:idx val="0"/>
          <c:order val="0"/>
          <c:spPr>
            <a:ln w="38100">
              <a:noFill/>
            </a:ln>
          </c:spPr>
          <c:marker>
            <c:symbol val="none"/>
          </c:marker>
          <c:trendline>
            <c:spPr>
              <a:ln w="38100">
                <a:solidFill>
                  <a:schemeClr val="accent6">
                    <a:lumMod val="75000"/>
                  </a:schemeClr>
                </a:solidFill>
              </a:ln>
            </c:spPr>
            <c:trendlineType val="poly"/>
            <c:order val="5"/>
            <c:dispRSqr val="0"/>
            <c:dispEq val="0"/>
          </c:trendline>
          <c:val>
            <c:numRef>
              <c:f>'fluxo de caixa mensal'!$X$2:$X$97</c:f>
              <c:numCache>
                <c:formatCode>_(* #,##0_);_(* \(#,##0\);_(* "-"??_);_(@_)</c:formatCode>
                <c:ptCount val="96"/>
                <c:pt idx="0">
                  <c:v>-32150</c:v>
                </c:pt>
                <c:pt idx="1">
                  <c:v>-64300</c:v>
                </c:pt>
                <c:pt idx="2">
                  <c:v>-126450</c:v>
                </c:pt>
                <c:pt idx="3">
                  <c:v>-696200</c:v>
                </c:pt>
                <c:pt idx="4">
                  <c:v>-728350</c:v>
                </c:pt>
                <c:pt idx="5">
                  <c:v>-760500</c:v>
                </c:pt>
                <c:pt idx="6">
                  <c:v>-822650</c:v>
                </c:pt>
                <c:pt idx="7">
                  <c:v>-860800</c:v>
                </c:pt>
                <c:pt idx="8">
                  <c:v>-892950</c:v>
                </c:pt>
                <c:pt idx="9">
                  <c:v>-925100</c:v>
                </c:pt>
                <c:pt idx="10">
                  <c:v>-987250</c:v>
                </c:pt>
                <c:pt idx="11">
                  <c:v>-1019400</c:v>
                </c:pt>
                <c:pt idx="12">
                  <c:v>-1084070.1159999999</c:v>
                </c:pt>
                <c:pt idx="13">
                  <c:v>-1147753.5799999998</c:v>
                </c:pt>
                <c:pt idx="14">
                  <c:v>-1210943.7179999999</c:v>
                </c:pt>
                <c:pt idx="15">
                  <c:v>-1273147.2039999999</c:v>
                </c:pt>
                <c:pt idx="16">
                  <c:v>-1333870.7119999998</c:v>
                </c:pt>
                <c:pt idx="17">
                  <c:v>-1391634.2639999997</c:v>
                </c:pt>
                <c:pt idx="18">
                  <c:v>-1446437.8599999996</c:v>
                </c:pt>
                <c:pt idx="19">
                  <c:v>-1497788.1739999996</c:v>
                </c:pt>
                <c:pt idx="20">
                  <c:v>-1545685.2059999998</c:v>
                </c:pt>
                <c:pt idx="21">
                  <c:v>-1589635.63</c:v>
                </c:pt>
                <c:pt idx="22">
                  <c:v>-1630132.7719999999</c:v>
                </c:pt>
                <c:pt idx="23">
                  <c:v>-1666683.3059999999</c:v>
                </c:pt>
                <c:pt idx="24">
                  <c:v>-1663380.4077599999</c:v>
                </c:pt>
                <c:pt idx="25">
                  <c:v>-1654378.6380959998</c:v>
                </c:pt>
                <c:pt idx="26">
                  <c:v>-1638965.6380799999</c:v>
                </c:pt>
                <c:pt idx="27">
                  <c:v>-1618566.1255679999</c:v>
                </c:pt>
                <c:pt idx="28">
                  <c:v>-1592467.7416319998</c:v>
                </c:pt>
                <c:pt idx="29">
                  <c:v>-1561382.8451999999</c:v>
                </c:pt>
                <c:pt idx="30">
                  <c:v>-1524599.0773439999</c:v>
                </c:pt>
                <c:pt idx="31">
                  <c:v>-1482116.4380639999</c:v>
                </c:pt>
                <c:pt idx="32">
                  <c:v>-1432510.2095039999</c:v>
                </c:pt>
                <c:pt idx="33">
                  <c:v>-1374355.6738079998</c:v>
                </c:pt>
                <c:pt idx="34">
                  <c:v>-1308365.1899039999</c:v>
                </c:pt>
                <c:pt idx="35">
                  <c:v>-1233826.3988639999</c:v>
                </c:pt>
                <c:pt idx="36">
                  <c:v>-1167394.4741759999</c:v>
                </c:pt>
                <c:pt idx="37">
                  <c:v>-1091701.8834239999</c:v>
                </c:pt>
                <c:pt idx="38">
                  <c:v>-1006036.2676799999</c:v>
                </c:pt>
                <c:pt idx="39">
                  <c:v>-910397.6269439999</c:v>
                </c:pt>
                <c:pt idx="40">
                  <c:v>-804073.60228799994</c:v>
                </c:pt>
                <c:pt idx="41">
                  <c:v>-684214.75799999991</c:v>
                </c:pt>
                <c:pt idx="42">
                  <c:v>-550108.73515199986</c:v>
                </c:pt>
                <c:pt idx="43">
                  <c:v>-400330.8158879999</c:v>
                </c:pt>
                <c:pt idx="44">
                  <c:v>-234881.0002079999</c:v>
                </c:pt>
                <c:pt idx="45">
                  <c:v>-53046.929183999891</c:v>
                </c:pt>
                <c:pt idx="46">
                  <c:v>146596.11504000006</c:v>
                </c:pt>
                <c:pt idx="47">
                  <c:v>368322.28603200009</c:v>
                </c:pt>
                <c:pt idx="48">
                  <c:v>613556.30164800002</c:v>
                </c:pt>
                <c:pt idx="49">
                  <c:v>883722.87974400003</c:v>
                </c:pt>
                <c:pt idx="50">
                  <c:v>1179534.379248</c:v>
                </c:pt>
                <c:pt idx="51">
                  <c:v>1498853.7233759998</c:v>
                </c:pt>
                <c:pt idx="52">
                  <c:v>1842393.2710559997</c:v>
                </c:pt>
                <c:pt idx="53">
                  <c:v>2211577.7401439995</c:v>
                </c:pt>
                <c:pt idx="54">
                  <c:v>2607831.8484959994</c:v>
                </c:pt>
                <c:pt idx="55">
                  <c:v>3021182.5711199995</c:v>
                </c:pt>
                <c:pt idx="56">
                  <c:v>3445931.0365919992</c:v>
                </c:pt>
                <c:pt idx="57">
                  <c:v>3882077.2449119994</c:v>
                </c:pt>
                <c:pt idx="58">
                  <c:v>4330333.5550079998</c:v>
                </c:pt>
                <c:pt idx="59">
                  <c:v>4791412.3258079998</c:v>
                </c:pt>
                <c:pt idx="60">
                  <c:v>5283526.616688</c:v>
                </c:pt>
                <c:pt idx="61">
                  <c:v>5788463.368272</c:v>
                </c:pt>
                <c:pt idx="62">
                  <c:v>6306934.9394880002</c:v>
                </c:pt>
                <c:pt idx="63">
                  <c:v>6838228.9714080002</c:v>
                </c:pt>
                <c:pt idx="64">
                  <c:v>7383770.1818880001</c:v>
                </c:pt>
                <c:pt idx="65">
                  <c:v>7942846.2120000003</c:v>
                </c:pt>
                <c:pt idx="66">
                  <c:v>8516169.4206719995</c:v>
                </c:pt>
                <c:pt idx="67">
                  <c:v>9103739.8079039995</c:v>
                </c:pt>
                <c:pt idx="68">
                  <c:v>9699146.143344</c:v>
                </c:pt>
                <c:pt idx="69">
                  <c:v>10301676.068064</c:v>
                </c:pt>
                <c:pt idx="70">
                  <c:v>10912041.940992001</c:v>
                </c:pt>
                <c:pt idx="71">
                  <c:v>11529531.403200001</c:v>
                </c:pt>
                <c:pt idx="72">
                  <c:v>12154856.813616</c:v>
                </c:pt>
                <c:pt idx="73">
                  <c:v>12780182.224032</c:v>
                </c:pt>
                <c:pt idx="74">
                  <c:v>13405507.634447999</c:v>
                </c:pt>
                <c:pt idx="75">
                  <c:v>14030833.044863999</c:v>
                </c:pt>
                <c:pt idx="76">
                  <c:v>14656158.455279998</c:v>
                </c:pt>
                <c:pt idx="77">
                  <c:v>15281483.865695998</c:v>
                </c:pt>
                <c:pt idx="78">
                  <c:v>15906809.276111998</c:v>
                </c:pt>
                <c:pt idx="79">
                  <c:v>16532134.686527997</c:v>
                </c:pt>
                <c:pt idx="80">
                  <c:v>17157460.096943997</c:v>
                </c:pt>
                <c:pt idx="81">
                  <c:v>17782785.507359996</c:v>
                </c:pt>
                <c:pt idx="82">
                  <c:v>18400274.969567996</c:v>
                </c:pt>
                <c:pt idx="83">
                  <c:v>19009928.483567994</c:v>
                </c:pt>
                <c:pt idx="84">
                  <c:v>19620508.359167993</c:v>
                </c:pt>
                <c:pt idx="85">
                  <c:v>20223700.715903994</c:v>
                </c:pt>
                <c:pt idx="86">
                  <c:v>20820177.146399993</c:v>
                </c:pt>
                <c:pt idx="87">
                  <c:v>21409266.058031995</c:v>
                </c:pt>
                <c:pt idx="88">
                  <c:v>21991639.043423995</c:v>
                </c:pt>
                <c:pt idx="89">
                  <c:v>22560580.176335994</c:v>
                </c:pt>
                <c:pt idx="90">
                  <c:v>23116089.456767995</c:v>
                </c:pt>
                <c:pt idx="91">
                  <c:v>23658838.477343995</c:v>
                </c:pt>
                <c:pt idx="92">
                  <c:v>24188827.238063995</c:v>
                </c:pt>
                <c:pt idx="93">
                  <c:v>24706055.738927994</c:v>
                </c:pt>
                <c:pt idx="94">
                  <c:v>25211195.572559994</c:v>
                </c:pt>
                <c:pt idx="95">
                  <c:v>25704246.738959994</c:v>
                </c:pt>
              </c:numCache>
            </c:numRef>
          </c:val>
          <c:smooth val="1"/>
        </c:ser>
        <c:dLbls>
          <c:showLegendKey val="0"/>
          <c:showVal val="0"/>
          <c:showCatName val="0"/>
          <c:showSerName val="0"/>
          <c:showPercent val="0"/>
          <c:showBubbleSize val="0"/>
        </c:dLbls>
        <c:marker val="1"/>
        <c:smooth val="0"/>
        <c:axId val="252375808"/>
        <c:axId val="252377344"/>
      </c:lineChart>
      <c:catAx>
        <c:axId val="252375808"/>
        <c:scaling>
          <c:orientation val="minMax"/>
        </c:scaling>
        <c:delete val="0"/>
        <c:axPos val="b"/>
        <c:majorTickMark val="out"/>
        <c:minorTickMark val="none"/>
        <c:tickLblPos val="nextTo"/>
        <c:crossAx val="252377344"/>
        <c:crosses val="autoZero"/>
        <c:auto val="1"/>
        <c:lblAlgn val="ctr"/>
        <c:lblOffset val="100"/>
        <c:noMultiLvlLbl val="0"/>
      </c:catAx>
      <c:valAx>
        <c:axId val="252377344"/>
        <c:scaling>
          <c:orientation val="minMax"/>
        </c:scaling>
        <c:delete val="0"/>
        <c:axPos val="l"/>
        <c:majorGridlines/>
        <c:numFmt formatCode="_(* #,##0_);_(* \(#,##0\);_(* &quot;-&quot;??_);_(@_)" sourceLinked="1"/>
        <c:majorTickMark val="out"/>
        <c:minorTickMark val="none"/>
        <c:tickLblPos val="nextTo"/>
        <c:crossAx val="252375808"/>
        <c:crosses val="autoZero"/>
        <c:crossBetween val="between"/>
      </c:valAx>
    </c:plotArea>
    <c:plotVisOnly val="1"/>
    <c:dispBlanksAs val="gap"/>
    <c:showDLblsOverMax val="0"/>
  </c:chart>
  <c:spPr>
    <a:ln>
      <a:solidFill>
        <a:sysClr val="windowText" lastClr="000000">
          <a:lumMod val="50000"/>
          <a:lumOff val="50000"/>
        </a:sysClr>
      </a:solidFill>
    </a:ln>
  </c:spPr>
  <c:txPr>
    <a:bodyPr/>
    <a:lstStyle/>
    <a:p>
      <a:pPr>
        <a:defRPr>
          <a:solidFill>
            <a:schemeClr val="tx1">
              <a:lumMod val="65000"/>
              <a:lumOff val="35000"/>
            </a:schemeClr>
          </a:solidFill>
          <a:latin typeface="Segoe UI" pitchFamily="34" charset="0"/>
          <a:ea typeface="Segoe UI" pitchFamily="34" charset="0"/>
          <a:cs typeface="Segoe UI" pitchFamily="34" charset="0"/>
        </a:defRPr>
      </a:pPr>
      <a:endParaRPr lang="pt-BR"/>
    </a:p>
  </c:txPr>
  <c:printSettings>
    <c:headerFooter/>
    <c:pageMargins b="0.78740157499999996" l="0.511811024" r="0.511811024" t="0.78740157499999996" header="0.31496062000000391" footer="0.31496062000000391"/>
    <c:pageSetup/>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input custos e despesas'!A1"/><Relationship Id="rId13" Type="http://schemas.openxmlformats.org/officeDocument/2006/relationships/hyperlink" Target="#indicadores!A1"/><Relationship Id="rId3" Type="http://schemas.openxmlformats.org/officeDocument/2006/relationships/hyperlink" Target="#'fluxo de receita'!A1"/><Relationship Id="rId7" Type="http://schemas.openxmlformats.org/officeDocument/2006/relationships/hyperlink" Target="#'fluxo de investimento'!A1"/><Relationship Id="rId12" Type="http://schemas.openxmlformats.org/officeDocument/2006/relationships/hyperlink" Target="#'fluxo de caixa anual'!A1"/><Relationship Id="rId17" Type="http://schemas.openxmlformats.org/officeDocument/2006/relationships/hyperlink" Target="#'estimativa de vendas'!A1"/><Relationship Id="rId2" Type="http://schemas.openxmlformats.org/officeDocument/2006/relationships/hyperlink" Target="#calend&#225;rio!A1"/><Relationship Id="rId16" Type="http://schemas.openxmlformats.org/officeDocument/2006/relationships/hyperlink" Target="#'fluxo de impostos'!A1"/><Relationship Id="rId1" Type="http://schemas.openxmlformats.org/officeDocument/2006/relationships/image" Target="../media/image1.jpeg"/><Relationship Id="rId6" Type="http://schemas.openxmlformats.org/officeDocument/2006/relationships/hyperlink" Target="#'fluxo de sal&#225;rio'!A1"/><Relationship Id="rId11" Type="http://schemas.openxmlformats.org/officeDocument/2006/relationships/hyperlink" Target="#'fluxo de caixa mensal'!A1"/><Relationship Id="rId5" Type="http://schemas.openxmlformats.org/officeDocument/2006/relationships/hyperlink" Target="#'input sal&#225;rio'!A1"/><Relationship Id="rId15" Type="http://schemas.openxmlformats.org/officeDocument/2006/relationships/hyperlink" Target="#'fluxo de gastos'!A1"/><Relationship Id="rId10" Type="http://schemas.openxmlformats.org/officeDocument/2006/relationships/hyperlink" Target="#'input investimento'!A1"/><Relationship Id="rId4" Type="http://schemas.openxmlformats.org/officeDocument/2006/relationships/hyperlink" Target="#'input impostos'!A1"/><Relationship Id="rId9" Type="http://schemas.openxmlformats.org/officeDocument/2006/relationships/hyperlink" Target="#'fluxo de custos e despesas'!A1"/><Relationship Id="rId14" Type="http://schemas.openxmlformats.org/officeDocument/2006/relationships/hyperlink" Target="#gr&#225;ficos!A1"/></Relationships>
</file>

<file path=xl/drawings/_rels/drawing10.xml.rels><?xml version="1.0" encoding="UTF-8" standalone="yes"?>
<Relationships xmlns="http://schemas.openxmlformats.org/package/2006/relationships"><Relationship Id="rId1" Type="http://schemas.openxmlformats.org/officeDocument/2006/relationships/hyperlink" Target="#Instru&#231;&#245;es!A1"/></Relationships>
</file>

<file path=xl/drawings/_rels/drawing11.xml.rels><?xml version="1.0" encoding="UTF-8" standalone="yes"?>
<Relationships xmlns="http://schemas.openxmlformats.org/package/2006/relationships"><Relationship Id="rId1" Type="http://schemas.openxmlformats.org/officeDocument/2006/relationships/hyperlink" Target="#Instru&#231;&#245;es!A1"/></Relationships>
</file>

<file path=xl/drawings/_rels/drawing12.xml.rels><?xml version="1.0" encoding="UTF-8" standalone="yes"?>
<Relationships xmlns="http://schemas.openxmlformats.org/package/2006/relationships"><Relationship Id="rId2" Type="http://schemas.openxmlformats.org/officeDocument/2006/relationships/hyperlink" Target="#Instru&#231;&#245;es!A1"/><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hyperlink" Target="#Instru&#231;&#245;es!A1"/></Relationships>
</file>

<file path=xl/drawings/_rels/drawing14.xml.rels><?xml version="1.0" encoding="UTF-8" standalone="yes"?>
<Relationships xmlns="http://schemas.openxmlformats.org/package/2006/relationships"><Relationship Id="rId1" Type="http://schemas.openxmlformats.org/officeDocument/2006/relationships/hyperlink" Target="#Instru&#231;&#245;es!A1"/></Relationships>
</file>

<file path=xl/drawings/_rels/drawing15.xml.rels><?xml version="1.0" encoding="UTF-8" standalone="yes"?>
<Relationships xmlns="http://schemas.openxmlformats.org/package/2006/relationships"><Relationship Id="rId1" Type="http://schemas.openxmlformats.org/officeDocument/2006/relationships/hyperlink" Target="#Instru&#231;&#245;es!A1"/></Relationships>
</file>

<file path=xl/drawings/_rels/drawing16.xml.rels><?xml version="1.0" encoding="UTF-8" standalone="yes"?>
<Relationships xmlns="http://schemas.openxmlformats.org/package/2006/relationships"><Relationship Id="rId1" Type="http://schemas.openxmlformats.org/officeDocument/2006/relationships/hyperlink" Target="#Instru&#231;&#245;es!A1"/></Relationships>
</file>

<file path=xl/drawings/_rels/drawing17.xml.rels><?xml version="1.0" encoding="UTF-8" standalone="yes"?>
<Relationships xmlns="http://schemas.openxmlformats.org/package/2006/relationships"><Relationship Id="rId3" Type="http://schemas.openxmlformats.org/officeDocument/2006/relationships/hyperlink" Target="#Instru&#231;&#245;es!A1"/><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4.xml"/></Relationships>
</file>

<file path=xl/drawings/_rels/drawing18.xml.rels><?xml version="1.0" encoding="UTF-8" standalone="yes"?>
<Relationships xmlns="http://schemas.openxmlformats.org/package/2006/relationships"><Relationship Id="rId1" Type="http://schemas.openxmlformats.org/officeDocument/2006/relationships/hyperlink" Target="#Instru&#231;&#245;es!A1"/></Relationships>
</file>

<file path=xl/drawings/_rels/drawing19.xml.rels><?xml version="1.0" encoding="UTF-8" standalone="yes"?>
<Relationships xmlns="http://schemas.openxmlformats.org/package/2006/relationships"><Relationship Id="rId1" Type="http://schemas.openxmlformats.org/officeDocument/2006/relationships/hyperlink" Target="#Instru&#231;&#245;es!A1"/></Relationships>
</file>

<file path=xl/drawings/_rels/drawing2.xml.rels><?xml version="1.0" encoding="UTF-8" standalone="yes"?>
<Relationships xmlns="http://schemas.openxmlformats.org/package/2006/relationships"><Relationship Id="rId2" Type="http://schemas.openxmlformats.org/officeDocument/2006/relationships/hyperlink" Target="#Instru&#231;&#245;es!A1"/><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hyperlink" Target="#Instru&#231;&#245;es!A1"/></Relationships>
</file>

<file path=xl/drawings/_rels/drawing4.xml.rels><?xml version="1.0" encoding="UTF-8" standalone="yes"?>
<Relationships xmlns="http://schemas.openxmlformats.org/package/2006/relationships"><Relationship Id="rId1" Type="http://schemas.openxmlformats.org/officeDocument/2006/relationships/hyperlink" Target="#Instru&#231;&#245;es!A1"/></Relationships>
</file>

<file path=xl/drawings/_rels/drawing5.xml.rels><?xml version="1.0" encoding="UTF-8" standalone="yes"?>
<Relationships xmlns="http://schemas.openxmlformats.org/package/2006/relationships"><Relationship Id="rId1" Type="http://schemas.openxmlformats.org/officeDocument/2006/relationships/hyperlink" Target="#Instru&#231;&#245;es!A1"/></Relationships>
</file>

<file path=xl/drawings/_rels/drawing6.xml.rels><?xml version="1.0" encoding="UTF-8" standalone="yes"?>
<Relationships xmlns="http://schemas.openxmlformats.org/package/2006/relationships"><Relationship Id="rId1" Type="http://schemas.openxmlformats.org/officeDocument/2006/relationships/hyperlink" Target="#Instru&#231;&#245;es!A1"/></Relationships>
</file>

<file path=xl/drawings/_rels/drawing7.xml.rels><?xml version="1.0" encoding="UTF-8" standalone="yes"?>
<Relationships xmlns="http://schemas.openxmlformats.org/package/2006/relationships"><Relationship Id="rId1" Type="http://schemas.openxmlformats.org/officeDocument/2006/relationships/hyperlink" Target="#Instru&#231;&#245;es!A1"/></Relationships>
</file>

<file path=xl/drawings/_rels/drawing8.xml.rels><?xml version="1.0" encoding="UTF-8" standalone="yes"?>
<Relationships xmlns="http://schemas.openxmlformats.org/package/2006/relationships"><Relationship Id="rId1" Type="http://schemas.openxmlformats.org/officeDocument/2006/relationships/hyperlink" Target="#Instru&#231;&#245;es!A1"/></Relationships>
</file>

<file path=xl/drawings/_rels/drawing9.xml.rels><?xml version="1.0" encoding="UTF-8" standalone="yes"?>
<Relationships xmlns="http://schemas.openxmlformats.org/package/2006/relationships"><Relationship Id="rId1" Type="http://schemas.openxmlformats.org/officeDocument/2006/relationships/hyperlink" Target="#Instru&#231;&#245;es!A1"/></Relationships>
</file>

<file path=xl/drawings/drawing1.xml><?xml version="1.0" encoding="utf-8"?>
<xdr:wsDr xmlns:xdr="http://schemas.openxmlformats.org/drawingml/2006/spreadsheetDrawing" xmlns:a="http://schemas.openxmlformats.org/drawingml/2006/main">
  <xdr:twoCellAnchor editAs="oneCell">
    <xdr:from>
      <xdr:col>3</xdr:col>
      <xdr:colOff>452440</xdr:colOff>
      <xdr:row>84</xdr:row>
      <xdr:rowOff>23808</xdr:rowOff>
    </xdr:from>
    <xdr:to>
      <xdr:col>16</xdr:col>
      <xdr:colOff>395725</xdr:colOff>
      <xdr:row>133</xdr:row>
      <xdr:rowOff>178589</xdr:rowOff>
    </xdr:to>
    <xdr:pic>
      <xdr:nvPicPr>
        <xdr:cNvPr id="116" name="Imagem 115" descr="Planilha avaliação econômica PDP_v07.jpg"/>
        <xdr:cNvPicPr>
          <a:picLocks noChangeAspect="1"/>
        </xdr:cNvPicPr>
      </xdr:nvPicPr>
      <xdr:blipFill>
        <a:blip xmlns:r="http://schemas.openxmlformats.org/officeDocument/2006/relationships" r:embed="rId1" cstate="print"/>
        <a:stretch>
          <a:fillRect/>
        </a:stretch>
      </xdr:blipFill>
      <xdr:spPr>
        <a:xfrm>
          <a:off x="2281240" y="16092483"/>
          <a:ext cx="7868085" cy="9489281"/>
        </a:xfrm>
        <a:prstGeom prst="rect">
          <a:avLst/>
        </a:prstGeom>
      </xdr:spPr>
    </xdr:pic>
    <xdr:clientData/>
  </xdr:twoCellAnchor>
  <xdr:twoCellAnchor>
    <xdr:from>
      <xdr:col>0</xdr:col>
      <xdr:colOff>142875</xdr:colOff>
      <xdr:row>3</xdr:row>
      <xdr:rowOff>180974</xdr:rowOff>
    </xdr:from>
    <xdr:to>
      <xdr:col>19</xdr:col>
      <xdr:colOff>28575</xdr:colOff>
      <xdr:row>14</xdr:row>
      <xdr:rowOff>47624</xdr:rowOff>
    </xdr:to>
    <xdr:sp macro="" textlink="">
      <xdr:nvSpPr>
        <xdr:cNvPr id="16" name="CaixaDeTexto 15"/>
        <xdr:cNvSpPr txBox="1"/>
      </xdr:nvSpPr>
      <xdr:spPr>
        <a:xfrm>
          <a:off x="142875" y="2085974"/>
          <a:ext cx="11468100" cy="2028825"/>
        </a:xfrm>
        <a:prstGeom prst="rect">
          <a:avLst/>
        </a:prstGeom>
        <a:ln/>
      </xdr:spPr>
      <xdr:style>
        <a:lnRef idx="1">
          <a:schemeClr val="dk1"/>
        </a:lnRef>
        <a:fillRef idx="2">
          <a:schemeClr val="dk1"/>
        </a:fillRef>
        <a:effectRef idx="1">
          <a:schemeClr val="dk1"/>
        </a:effectRef>
        <a:fontRef idx="minor">
          <a:schemeClr val="dk1"/>
        </a:fontRef>
      </xdr:style>
      <xdr:txBody>
        <a:bodyPr vertOverflow="clip" wrap="square" rtlCol="0" anchor="t"/>
        <a:lstStyle/>
        <a:p>
          <a:r>
            <a:rPr lang="pt-BR" sz="1400">
              <a:solidFill>
                <a:sysClr val="windowText" lastClr="000000"/>
              </a:solidFill>
              <a:latin typeface="Segoe UI" pitchFamily="34" charset="0"/>
              <a:ea typeface="Segoe UI" pitchFamily="34" charset="0"/>
              <a:cs typeface="Segoe UI" pitchFamily="34" charset="0"/>
            </a:rPr>
            <a:t>Essa planilha tem por</a:t>
          </a:r>
          <a:r>
            <a:rPr lang="pt-BR" sz="1400" baseline="0">
              <a:solidFill>
                <a:sysClr val="windowText" lastClr="000000"/>
              </a:solidFill>
              <a:latin typeface="Segoe UI" pitchFamily="34" charset="0"/>
              <a:ea typeface="Segoe UI" pitchFamily="34" charset="0"/>
              <a:cs typeface="Segoe UI" pitchFamily="34" charset="0"/>
            </a:rPr>
            <a:t> </a:t>
          </a:r>
          <a:r>
            <a:rPr lang="pt-BR" sz="1400">
              <a:solidFill>
                <a:sysClr val="windowText" lastClr="000000"/>
              </a:solidFill>
              <a:latin typeface="Segoe UI" pitchFamily="34" charset="0"/>
              <a:ea typeface="Segoe UI" pitchFamily="34" charset="0"/>
              <a:cs typeface="Segoe UI" pitchFamily="34" charset="0"/>
            </a:rPr>
            <a:t>objetivo auxiliar a avaliação econômica de projetos de desenvolvimento de produtos e serviços.</a:t>
          </a:r>
          <a:r>
            <a:rPr lang="pt-BR" sz="1400" baseline="0">
              <a:solidFill>
                <a:sysClr val="windowText" lastClr="000000"/>
              </a:solidFill>
              <a:latin typeface="Segoe UI" pitchFamily="34" charset="0"/>
              <a:ea typeface="Segoe UI" pitchFamily="34" charset="0"/>
              <a:cs typeface="Segoe UI" pitchFamily="34" charset="0"/>
            </a:rPr>
            <a:t>  </a:t>
          </a:r>
        </a:p>
        <a:p>
          <a:r>
            <a:rPr lang="pt-BR" sz="1400" baseline="0">
              <a:solidFill>
                <a:sysClr val="windowText" lastClr="000000"/>
              </a:solidFill>
              <a:latin typeface="Segoe UI" pitchFamily="34" charset="0"/>
              <a:ea typeface="Segoe UI" pitchFamily="34" charset="0"/>
              <a:cs typeface="Segoe UI" pitchFamily="34" charset="0"/>
            </a:rPr>
            <a:t>Os seguintes pontos devem ser observados: </a:t>
          </a:r>
          <a:endParaRPr lang="pt-BR" sz="1400">
            <a:solidFill>
              <a:sysClr val="windowText" lastClr="000000"/>
            </a:solidFill>
            <a:latin typeface="Segoe UI" pitchFamily="34" charset="0"/>
            <a:ea typeface="Segoe UI" pitchFamily="34" charset="0"/>
            <a:cs typeface="Segoe UI" pitchFamily="34" charset="0"/>
          </a:endParaRPr>
        </a:p>
        <a:p>
          <a:r>
            <a:rPr lang="pt-BR" sz="1400">
              <a:solidFill>
                <a:sysClr val="windowText" lastClr="000000"/>
              </a:solidFill>
              <a:latin typeface="Segoe UI" pitchFamily="34" charset="0"/>
              <a:ea typeface="Segoe UI" pitchFamily="34" charset="0"/>
              <a:cs typeface="Segoe UI" pitchFamily="34" charset="0"/>
            </a:rPr>
            <a:t>- </a:t>
          </a:r>
          <a:r>
            <a:rPr lang="pt-BR" sz="1400" b="1">
              <a:solidFill>
                <a:sysClr val="windowText" lastClr="000000"/>
              </a:solidFill>
              <a:latin typeface="Segoe UI" pitchFamily="34" charset="0"/>
              <a:ea typeface="Segoe UI" pitchFamily="34" charset="0"/>
              <a:cs typeface="Segoe UI" pitchFamily="34" charset="0"/>
            </a:rPr>
            <a:t>As células de cor cinza </a:t>
          </a:r>
          <a:r>
            <a:rPr lang="pt-BR" sz="1400" b="1" baseline="0">
              <a:solidFill>
                <a:sysClr val="windowText" lastClr="000000"/>
              </a:solidFill>
              <a:latin typeface="Segoe UI" pitchFamily="34" charset="0"/>
              <a:ea typeface="Segoe UI" pitchFamily="34" charset="0"/>
              <a:cs typeface="Segoe UI" pitchFamily="34" charset="0"/>
            </a:rPr>
            <a:t> podem</a:t>
          </a:r>
          <a:r>
            <a:rPr lang="pt-BR" sz="1400" b="1">
              <a:solidFill>
                <a:sysClr val="windowText" lastClr="000000"/>
              </a:solidFill>
              <a:latin typeface="Segoe UI" pitchFamily="34" charset="0"/>
              <a:ea typeface="Segoe UI" pitchFamily="34" charset="0"/>
              <a:cs typeface="Segoe UI" pitchFamily="34" charset="0"/>
            </a:rPr>
            <a:t> ser editadas.</a:t>
          </a:r>
        </a:p>
        <a:p>
          <a:pPr eaLnBrk="1" fontAlgn="auto" latinLnBrk="0" hangingPunct="1"/>
          <a:r>
            <a:rPr lang="pt-BR" sz="1400">
              <a:solidFill>
                <a:sysClr val="windowText" lastClr="000000"/>
              </a:solidFill>
              <a:latin typeface="Segoe UI" pitchFamily="34" charset="0"/>
              <a:ea typeface="Segoe UI" pitchFamily="34" charset="0"/>
              <a:cs typeface="Segoe UI" pitchFamily="34" charset="0"/>
            </a:rPr>
            <a:t>- Existe uma aba na planilha com as principais definições</a:t>
          </a:r>
          <a:r>
            <a:rPr lang="pt-BR" sz="1400" baseline="0">
              <a:solidFill>
                <a:sysClr val="windowText" lastClr="000000"/>
              </a:solidFill>
              <a:latin typeface="Segoe UI" pitchFamily="34" charset="0"/>
              <a:ea typeface="Segoe UI" pitchFamily="34" charset="0"/>
              <a:cs typeface="Segoe UI" pitchFamily="34" charset="0"/>
            </a:rPr>
            <a:t>. </a:t>
          </a:r>
          <a:endParaRPr lang="pt-BR" sz="1400">
            <a:solidFill>
              <a:sysClr val="windowText" lastClr="000000"/>
            </a:solidFill>
            <a:latin typeface="Segoe UI" pitchFamily="34" charset="0"/>
            <a:ea typeface="Segoe UI" pitchFamily="34" charset="0"/>
            <a:cs typeface="Segoe UI" pitchFamily="34" charset="0"/>
          </a:endParaRPr>
        </a:p>
        <a:p>
          <a:pPr eaLnBrk="1" fontAlgn="auto" latinLnBrk="0" hangingPunct="1"/>
          <a:r>
            <a:rPr lang="pt-BR" sz="1400">
              <a:solidFill>
                <a:sysClr val="windowText" lastClr="000000"/>
              </a:solidFill>
              <a:latin typeface="Segoe UI" pitchFamily="34" charset="0"/>
              <a:ea typeface="Segoe UI" pitchFamily="34" charset="0"/>
              <a:cs typeface="Segoe UI" pitchFamily="34" charset="0"/>
            </a:rPr>
            <a:t>- Instruções gerais são mostradas abaixo e nas abas individuais.</a:t>
          </a:r>
          <a:r>
            <a:rPr lang="pt-BR" sz="1400" baseline="0">
              <a:solidFill>
                <a:sysClr val="windowText" lastClr="000000"/>
              </a:solidFill>
              <a:latin typeface="Segoe UI" pitchFamily="34" charset="0"/>
              <a:ea typeface="Segoe UI" pitchFamily="34" charset="0"/>
              <a:cs typeface="Segoe UI" pitchFamily="34" charset="0"/>
            </a:rPr>
            <a:t> C</a:t>
          </a:r>
          <a:r>
            <a:rPr lang="pt-BR" sz="1400">
              <a:solidFill>
                <a:sysClr val="windowText" lastClr="000000"/>
              </a:solidFill>
              <a:latin typeface="Segoe UI" pitchFamily="34" charset="0"/>
              <a:ea typeface="Segoe UI" pitchFamily="34" charset="0"/>
              <a:cs typeface="Segoe UI" pitchFamily="34" charset="0"/>
            </a:rPr>
            <a:t>licando</a:t>
          </a:r>
          <a:r>
            <a:rPr lang="pt-BR" sz="1400" baseline="0">
              <a:solidFill>
                <a:sysClr val="windowText" lastClr="000000"/>
              </a:solidFill>
              <a:latin typeface="Segoe UI" pitchFamily="34" charset="0"/>
              <a:ea typeface="Segoe UI" pitchFamily="34" charset="0"/>
              <a:cs typeface="Segoe UI" pitchFamily="34" charset="0"/>
            </a:rPr>
            <a:t> nas células de cor cinza é possível visualizá-las</a:t>
          </a:r>
          <a:r>
            <a:rPr lang="pt-BR" sz="1400">
              <a:solidFill>
                <a:sysClr val="windowText" lastClr="000000"/>
              </a:solidFill>
              <a:latin typeface="Segoe UI" pitchFamily="34" charset="0"/>
              <a:ea typeface="Segoe UI" pitchFamily="34" charset="0"/>
              <a:cs typeface="Segoe UI" pitchFamily="34" charset="0"/>
            </a:rPr>
            <a:t>.</a:t>
          </a:r>
        </a:p>
        <a:p>
          <a:pPr eaLnBrk="1" fontAlgn="auto" latinLnBrk="0" hangingPunct="1"/>
          <a:r>
            <a:rPr lang="pt-BR" sz="1400">
              <a:solidFill>
                <a:sysClr val="windowText" lastClr="000000"/>
              </a:solidFill>
              <a:latin typeface="Segoe UI" pitchFamily="34" charset="0"/>
              <a:ea typeface="Segoe UI" pitchFamily="34" charset="0"/>
              <a:cs typeface="Segoe UI" pitchFamily="34" charset="0"/>
            </a:rPr>
            <a:t>- Essa planilha não calcula as variáveis preço e demanda.</a:t>
          </a:r>
        </a:p>
        <a:p>
          <a:pPr eaLnBrk="1" fontAlgn="auto" latinLnBrk="0" hangingPunct="1"/>
          <a:r>
            <a:rPr lang="pt-BR" sz="1400">
              <a:solidFill>
                <a:sysClr val="windowText" lastClr="000000"/>
              </a:solidFill>
              <a:latin typeface="Segoe UI" pitchFamily="34" charset="0"/>
              <a:ea typeface="Segoe UI" pitchFamily="34" charset="0"/>
              <a:cs typeface="Segoe UI" pitchFamily="34" charset="0"/>
            </a:rPr>
            <a:t>- No tópico Instruções,</a:t>
          </a:r>
          <a:r>
            <a:rPr lang="pt-BR" sz="1400" baseline="0">
              <a:solidFill>
                <a:sysClr val="windowText" lastClr="000000"/>
              </a:solidFill>
              <a:latin typeface="Segoe UI" pitchFamily="34" charset="0"/>
              <a:ea typeface="Segoe UI" pitchFamily="34" charset="0"/>
              <a:cs typeface="Segoe UI" pitchFamily="34" charset="0"/>
            </a:rPr>
            <a:t> logo abaixo, existem botões que direcionam para as abas correspondentes. </a:t>
          </a:r>
          <a:endParaRPr lang="pt-BR" sz="1400">
            <a:solidFill>
              <a:sysClr val="windowText" lastClr="000000"/>
            </a:solidFill>
            <a:latin typeface="Segoe UI" pitchFamily="34" charset="0"/>
            <a:ea typeface="Segoe UI" pitchFamily="34" charset="0"/>
            <a:cs typeface="Segoe UI" pitchFamily="34" charset="0"/>
          </a:endParaRPr>
        </a:p>
        <a:p>
          <a:pPr eaLnBrk="1" fontAlgn="auto" latinLnBrk="0" hangingPunct="1"/>
          <a:r>
            <a:rPr lang="pt-BR" sz="1400">
              <a:solidFill>
                <a:sysClr val="windowText" lastClr="000000"/>
              </a:solidFill>
              <a:latin typeface="Segoe UI" pitchFamily="34" charset="0"/>
              <a:ea typeface="Segoe UI" pitchFamily="34" charset="0"/>
              <a:cs typeface="Segoe UI" pitchFamily="34" charset="0"/>
            </a:rPr>
            <a:t>- As cores dos botões</a:t>
          </a:r>
          <a:r>
            <a:rPr lang="pt-BR" sz="1400" baseline="0">
              <a:solidFill>
                <a:sysClr val="windowText" lastClr="000000"/>
              </a:solidFill>
              <a:latin typeface="Segoe UI" pitchFamily="34" charset="0"/>
              <a:ea typeface="Segoe UI" pitchFamily="34" charset="0"/>
              <a:cs typeface="Segoe UI" pitchFamily="34" charset="0"/>
            </a:rPr>
            <a:t> no tópico Instruções e Estrutura de Abas são equivalentes  às cores das abas. </a:t>
          </a:r>
          <a:endParaRPr lang="pt-BR" sz="1400">
            <a:solidFill>
              <a:sysClr val="windowText" lastClr="000000"/>
            </a:solidFill>
            <a:latin typeface="Segoe UI" pitchFamily="34" charset="0"/>
            <a:ea typeface="Segoe UI" pitchFamily="34" charset="0"/>
            <a:cs typeface="Segoe UI" pitchFamily="34" charset="0"/>
          </a:endParaRPr>
        </a:p>
        <a:p>
          <a:endParaRPr lang="pt-BR" sz="1200">
            <a:solidFill>
              <a:sysClr val="windowText" lastClr="000000"/>
            </a:solidFill>
          </a:endParaRPr>
        </a:p>
      </xdr:txBody>
    </xdr:sp>
    <xdr:clientData/>
  </xdr:twoCellAnchor>
  <xdr:twoCellAnchor>
    <xdr:from>
      <xdr:col>1</xdr:col>
      <xdr:colOff>86916</xdr:colOff>
      <xdr:row>19</xdr:row>
      <xdr:rowOff>38100</xdr:rowOff>
    </xdr:from>
    <xdr:to>
      <xdr:col>18</xdr:col>
      <xdr:colOff>409575</xdr:colOff>
      <xdr:row>22</xdr:row>
      <xdr:rowOff>66675</xdr:rowOff>
    </xdr:to>
    <xdr:grpSp>
      <xdr:nvGrpSpPr>
        <xdr:cNvPr id="149" name="Grupo 148"/>
        <xdr:cNvGrpSpPr/>
      </xdr:nvGrpSpPr>
      <xdr:grpSpPr>
        <a:xfrm>
          <a:off x="693052" y="3726873"/>
          <a:ext cx="10626978" cy="600075"/>
          <a:chOff x="694135" y="4872038"/>
          <a:chExt cx="10645378" cy="600075"/>
        </a:xfrm>
      </xdr:grpSpPr>
      <xdr:sp macro="" textlink="">
        <xdr:nvSpPr>
          <xdr:cNvPr id="3" name="Retângulo de cantos arredondados 2"/>
          <xdr:cNvSpPr/>
        </xdr:nvSpPr>
        <xdr:spPr>
          <a:xfrm>
            <a:off x="2078831" y="4872038"/>
            <a:ext cx="9260682" cy="600075"/>
          </a:xfrm>
          <a:prstGeom prst="roundRect">
            <a:avLst/>
          </a:prstGeom>
          <a:ln>
            <a:solidFill>
              <a:schemeClr val="accent5">
                <a:lumMod val="5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Defina para o projeto: o horizonte de planejamento, as fases e as datas correspondentes</a:t>
            </a:r>
            <a:r>
              <a:rPr lang="pt-BR" sz="1100" baseline="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 e o valor da taxa mínima de atratividade anual. </a:t>
            </a: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  </a:t>
            </a:r>
          </a:p>
        </xdr:txBody>
      </xdr:sp>
      <xdr:sp macro="" textlink="">
        <xdr:nvSpPr>
          <xdr:cNvPr id="54" name="Retângulo de cantos arredondados 53">
            <a:hlinkClick xmlns:r="http://schemas.openxmlformats.org/officeDocument/2006/relationships" r:id="rId2"/>
          </xdr:cNvPr>
          <xdr:cNvSpPr/>
        </xdr:nvSpPr>
        <xdr:spPr>
          <a:xfrm>
            <a:off x="694135" y="4900613"/>
            <a:ext cx="1102519" cy="542925"/>
          </a:xfrm>
          <a:prstGeom prst="roundRect">
            <a:avLst/>
          </a:prstGeom>
          <a:solidFill>
            <a:srgbClr val="E6B9B8"/>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Calendário</a:t>
            </a:r>
          </a:p>
        </xdr:txBody>
      </xdr:sp>
    </xdr:grpSp>
    <xdr:clientData/>
  </xdr:twoCellAnchor>
  <xdr:twoCellAnchor>
    <xdr:from>
      <xdr:col>0</xdr:col>
      <xdr:colOff>157163</xdr:colOff>
      <xdr:row>19</xdr:row>
      <xdr:rowOff>128587</xdr:rowOff>
    </xdr:from>
    <xdr:to>
      <xdr:col>1</xdr:col>
      <xdr:colOff>14287</xdr:colOff>
      <xdr:row>21</xdr:row>
      <xdr:rowOff>166687</xdr:rowOff>
    </xdr:to>
    <xdr:sp macro="" textlink="">
      <xdr:nvSpPr>
        <xdr:cNvPr id="55" name="Elipse 54"/>
        <xdr:cNvSpPr/>
      </xdr:nvSpPr>
      <xdr:spPr>
        <a:xfrm>
          <a:off x="157163" y="4962525"/>
          <a:ext cx="464343" cy="419100"/>
        </a:xfrm>
        <a:prstGeom prst="ellipse">
          <a:avLst/>
        </a:prstGeom>
        <a:solidFill>
          <a:schemeClr val="accent5">
            <a:lumMod val="75000"/>
          </a:schemeClr>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pt-BR" sz="900" b="1">
              <a:solidFill>
                <a:schemeClr val="lt1"/>
              </a:solidFill>
              <a:latin typeface="Segoe UI" panose="020B0502040204020203" pitchFamily="34" charset="0"/>
              <a:ea typeface="Segoe UI" panose="020B0502040204020203" pitchFamily="34" charset="0"/>
              <a:cs typeface="Segoe UI" panose="020B0502040204020203" pitchFamily="34" charset="0"/>
            </a:rPr>
            <a:t>1</a:t>
          </a:r>
        </a:p>
      </xdr:txBody>
    </xdr:sp>
    <xdr:clientData/>
  </xdr:twoCellAnchor>
  <xdr:twoCellAnchor>
    <xdr:from>
      <xdr:col>1</xdr:col>
      <xdr:colOff>86916</xdr:colOff>
      <xdr:row>27</xdr:row>
      <xdr:rowOff>1492</xdr:rowOff>
    </xdr:from>
    <xdr:to>
      <xdr:col>18</xdr:col>
      <xdr:colOff>440531</xdr:colOff>
      <xdr:row>30</xdr:row>
      <xdr:rowOff>30067</xdr:rowOff>
    </xdr:to>
    <xdr:grpSp>
      <xdr:nvGrpSpPr>
        <xdr:cNvPr id="151" name="Grupo 150"/>
        <xdr:cNvGrpSpPr/>
      </xdr:nvGrpSpPr>
      <xdr:grpSpPr>
        <a:xfrm>
          <a:off x="693052" y="5214265"/>
          <a:ext cx="10657934" cy="600075"/>
          <a:chOff x="694135" y="6328474"/>
          <a:chExt cx="10676334" cy="600075"/>
        </a:xfrm>
      </xdr:grpSpPr>
      <xdr:sp macro="" textlink="">
        <xdr:nvSpPr>
          <xdr:cNvPr id="13" name="Retângulo de cantos arredondados 12"/>
          <xdr:cNvSpPr/>
        </xdr:nvSpPr>
        <xdr:spPr>
          <a:xfrm>
            <a:off x="2047875" y="6328474"/>
            <a:ext cx="9322594" cy="600075"/>
          </a:xfrm>
          <a:prstGeom prst="roundRect">
            <a:avLst/>
          </a:prstGeom>
          <a:ln>
            <a:solidFill>
              <a:schemeClr val="accent5">
                <a:lumMod val="5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Entre com os valores do</a:t>
            </a:r>
            <a:r>
              <a:rPr lang="pt-BR" sz="1100" baseline="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 </a:t>
            </a: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preço e com as opções </a:t>
            </a:r>
            <a:r>
              <a:rPr lang="pt-BR" sz="1100" baseline="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 de serviços</a:t>
            </a: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  </a:t>
            </a:r>
          </a:p>
        </xdr:txBody>
      </xdr:sp>
      <xdr:sp macro="" textlink="">
        <xdr:nvSpPr>
          <xdr:cNvPr id="56" name="Retângulo de cantos arredondados 55">
            <a:hlinkClick xmlns:r="http://schemas.openxmlformats.org/officeDocument/2006/relationships" r:id="rId3"/>
          </xdr:cNvPr>
          <xdr:cNvSpPr/>
        </xdr:nvSpPr>
        <xdr:spPr>
          <a:xfrm>
            <a:off x="694135" y="6357049"/>
            <a:ext cx="1102519" cy="542925"/>
          </a:xfrm>
          <a:prstGeom prst="roundRect">
            <a:avLst/>
          </a:prstGeom>
          <a:solidFill>
            <a:srgbClr val="95B3D7"/>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Fluxo de receita</a:t>
            </a:r>
          </a:p>
        </xdr:txBody>
      </xdr:sp>
    </xdr:grpSp>
    <xdr:clientData/>
  </xdr:twoCellAnchor>
  <xdr:twoCellAnchor>
    <xdr:from>
      <xdr:col>0</xdr:col>
      <xdr:colOff>157163</xdr:colOff>
      <xdr:row>27</xdr:row>
      <xdr:rowOff>91979</xdr:rowOff>
    </xdr:from>
    <xdr:to>
      <xdr:col>1</xdr:col>
      <xdr:colOff>14287</xdr:colOff>
      <xdr:row>29</xdr:row>
      <xdr:rowOff>130079</xdr:rowOff>
    </xdr:to>
    <xdr:sp macro="" textlink="">
      <xdr:nvSpPr>
        <xdr:cNvPr id="69" name="Elipse 68"/>
        <xdr:cNvSpPr/>
      </xdr:nvSpPr>
      <xdr:spPr>
        <a:xfrm>
          <a:off x="157163" y="6449917"/>
          <a:ext cx="464343" cy="419100"/>
        </a:xfrm>
        <a:prstGeom prst="ellipse">
          <a:avLst/>
        </a:prstGeom>
        <a:solidFill>
          <a:schemeClr val="accent5">
            <a:lumMod val="75000"/>
          </a:schemeClr>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pt-BR" sz="900" b="1">
              <a:solidFill>
                <a:schemeClr val="lt1"/>
              </a:solidFill>
              <a:latin typeface="Segoe UI" panose="020B0502040204020203" pitchFamily="34" charset="0"/>
              <a:ea typeface="Segoe UI" panose="020B0502040204020203" pitchFamily="34" charset="0"/>
              <a:cs typeface="Segoe UI" panose="020B0502040204020203" pitchFamily="34" charset="0"/>
            </a:rPr>
            <a:t>3</a:t>
          </a:r>
        </a:p>
      </xdr:txBody>
    </xdr:sp>
    <xdr:clientData/>
  </xdr:twoCellAnchor>
  <xdr:twoCellAnchor>
    <xdr:from>
      <xdr:col>1</xdr:col>
      <xdr:colOff>86916</xdr:colOff>
      <xdr:row>31</xdr:row>
      <xdr:rowOff>8021</xdr:rowOff>
    </xdr:from>
    <xdr:to>
      <xdr:col>18</xdr:col>
      <xdr:colOff>450056</xdr:colOff>
      <xdr:row>34</xdr:row>
      <xdr:rowOff>36596</xdr:rowOff>
    </xdr:to>
    <xdr:grpSp>
      <xdr:nvGrpSpPr>
        <xdr:cNvPr id="152" name="Grupo 151"/>
        <xdr:cNvGrpSpPr/>
      </xdr:nvGrpSpPr>
      <xdr:grpSpPr>
        <a:xfrm>
          <a:off x="693052" y="5982794"/>
          <a:ext cx="10667459" cy="600075"/>
          <a:chOff x="694135" y="7097003"/>
          <a:chExt cx="10685859" cy="600075"/>
        </a:xfrm>
      </xdr:grpSpPr>
      <xdr:sp macro="" textlink="">
        <xdr:nvSpPr>
          <xdr:cNvPr id="15" name="Retângulo de cantos arredondados 14"/>
          <xdr:cNvSpPr/>
        </xdr:nvSpPr>
        <xdr:spPr>
          <a:xfrm>
            <a:off x="2038350" y="7097003"/>
            <a:ext cx="9341644" cy="600075"/>
          </a:xfrm>
          <a:prstGeom prst="roundRect">
            <a:avLst/>
          </a:prstGeom>
          <a:ln>
            <a:solidFill>
              <a:schemeClr val="accent5">
                <a:lumMod val="5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Uma estrutura de impostos é sugerida. Se achar necessário, modifique-a conforme os padrões .</a:t>
            </a:r>
          </a:p>
        </xdr:txBody>
      </xdr:sp>
      <xdr:sp macro="" textlink="">
        <xdr:nvSpPr>
          <xdr:cNvPr id="58" name="Retângulo de cantos arredondados 57">
            <a:hlinkClick xmlns:r="http://schemas.openxmlformats.org/officeDocument/2006/relationships" r:id="rId4"/>
          </xdr:cNvPr>
          <xdr:cNvSpPr/>
        </xdr:nvSpPr>
        <xdr:spPr>
          <a:xfrm>
            <a:off x="694135" y="7125578"/>
            <a:ext cx="1102519" cy="542925"/>
          </a:xfrm>
          <a:prstGeom prst="roundRect">
            <a:avLst/>
          </a:prstGeom>
          <a:solidFill>
            <a:srgbClr val="FAC090"/>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Input impostos </a:t>
            </a:r>
          </a:p>
        </xdr:txBody>
      </xdr:sp>
    </xdr:grpSp>
    <xdr:clientData/>
  </xdr:twoCellAnchor>
  <xdr:twoCellAnchor>
    <xdr:from>
      <xdr:col>0</xdr:col>
      <xdr:colOff>157163</xdr:colOff>
      <xdr:row>31</xdr:row>
      <xdr:rowOff>98508</xdr:rowOff>
    </xdr:from>
    <xdr:to>
      <xdr:col>1</xdr:col>
      <xdr:colOff>14287</xdr:colOff>
      <xdr:row>33</xdr:row>
      <xdr:rowOff>136608</xdr:rowOff>
    </xdr:to>
    <xdr:sp macro="" textlink="">
      <xdr:nvSpPr>
        <xdr:cNvPr id="70" name="Elipse 69"/>
        <xdr:cNvSpPr/>
      </xdr:nvSpPr>
      <xdr:spPr>
        <a:xfrm>
          <a:off x="157163" y="6069950"/>
          <a:ext cx="465259" cy="419100"/>
        </a:xfrm>
        <a:prstGeom prst="ellipse">
          <a:avLst/>
        </a:prstGeom>
        <a:solidFill>
          <a:schemeClr val="accent5">
            <a:lumMod val="75000"/>
          </a:schemeClr>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pt-BR" sz="900" b="1">
              <a:solidFill>
                <a:schemeClr val="lt1"/>
              </a:solidFill>
              <a:latin typeface="Segoe UI" panose="020B0502040204020203" pitchFamily="34" charset="0"/>
              <a:ea typeface="Segoe UI" panose="020B0502040204020203" pitchFamily="34" charset="0"/>
              <a:cs typeface="Segoe UI" panose="020B0502040204020203" pitchFamily="34" charset="0"/>
            </a:rPr>
            <a:t>4</a:t>
          </a:r>
        </a:p>
      </xdr:txBody>
    </xdr:sp>
    <xdr:clientData/>
  </xdr:twoCellAnchor>
  <xdr:twoCellAnchor>
    <xdr:from>
      <xdr:col>1</xdr:col>
      <xdr:colOff>86916</xdr:colOff>
      <xdr:row>35</xdr:row>
      <xdr:rowOff>14550</xdr:rowOff>
    </xdr:from>
    <xdr:to>
      <xdr:col>18</xdr:col>
      <xdr:colOff>471488</xdr:colOff>
      <xdr:row>38</xdr:row>
      <xdr:rowOff>43125</xdr:rowOff>
    </xdr:to>
    <xdr:grpSp>
      <xdr:nvGrpSpPr>
        <xdr:cNvPr id="153" name="Grupo 152"/>
        <xdr:cNvGrpSpPr/>
      </xdr:nvGrpSpPr>
      <xdr:grpSpPr>
        <a:xfrm>
          <a:off x="693052" y="6751323"/>
          <a:ext cx="10688891" cy="600075"/>
          <a:chOff x="694135" y="7865532"/>
          <a:chExt cx="10707291" cy="600075"/>
        </a:xfrm>
      </xdr:grpSpPr>
      <xdr:sp macro="" textlink="">
        <xdr:nvSpPr>
          <xdr:cNvPr id="19" name="Retângulo de cantos arredondados 18"/>
          <xdr:cNvSpPr/>
        </xdr:nvSpPr>
        <xdr:spPr>
          <a:xfrm>
            <a:off x="2016919" y="7865532"/>
            <a:ext cx="9384507" cy="600075"/>
          </a:xfrm>
          <a:prstGeom prst="roundRect">
            <a:avLst/>
          </a:prstGeom>
          <a:ln>
            <a:solidFill>
              <a:schemeClr val="accent5">
                <a:lumMod val="5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Defina as funções, as áreas correspondentes, o tipo de mão-de-obra, os salários e as quantidades de pessoas por fase.   </a:t>
            </a:r>
          </a:p>
        </xdr:txBody>
      </xdr:sp>
      <xdr:sp macro="" textlink="">
        <xdr:nvSpPr>
          <xdr:cNvPr id="60" name="Retângulo de cantos arredondados 59">
            <a:hlinkClick xmlns:r="http://schemas.openxmlformats.org/officeDocument/2006/relationships" r:id="rId5"/>
          </xdr:cNvPr>
          <xdr:cNvSpPr/>
        </xdr:nvSpPr>
        <xdr:spPr>
          <a:xfrm>
            <a:off x="694135" y="7894107"/>
            <a:ext cx="1102519" cy="542925"/>
          </a:xfrm>
          <a:prstGeom prst="roundRect">
            <a:avLst/>
          </a:prstGeom>
          <a:solidFill>
            <a:srgbClr val="FAC090"/>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Input salário</a:t>
            </a:r>
          </a:p>
        </xdr:txBody>
      </xdr:sp>
    </xdr:grpSp>
    <xdr:clientData/>
  </xdr:twoCellAnchor>
  <xdr:twoCellAnchor>
    <xdr:from>
      <xdr:col>0</xdr:col>
      <xdr:colOff>157163</xdr:colOff>
      <xdr:row>35</xdr:row>
      <xdr:rowOff>105037</xdr:rowOff>
    </xdr:from>
    <xdr:to>
      <xdr:col>1</xdr:col>
      <xdr:colOff>14287</xdr:colOff>
      <xdr:row>37</xdr:row>
      <xdr:rowOff>143137</xdr:rowOff>
    </xdr:to>
    <xdr:sp macro="" textlink="">
      <xdr:nvSpPr>
        <xdr:cNvPr id="71" name="Elipse 70"/>
        <xdr:cNvSpPr/>
      </xdr:nvSpPr>
      <xdr:spPr>
        <a:xfrm>
          <a:off x="157163" y="7986975"/>
          <a:ext cx="464343" cy="419100"/>
        </a:xfrm>
        <a:prstGeom prst="ellipse">
          <a:avLst/>
        </a:prstGeom>
        <a:solidFill>
          <a:schemeClr val="accent5">
            <a:lumMod val="75000"/>
          </a:schemeClr>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pt-BR" sz="900" b="1">
              <a:solidFill>
                <a:schemeClr val="lt1"/>
              </a:solidFill>
              <a:latin typeface="Segoe UI" panose="020B0502040204020203" pitchFamily="34" charset="0"/>
              <a:ea typeface="Segoe UI" panose="020B0502040204020203" pitchFamily="34" charset="0"/>
              <a:cs typeface="Segoe UI" panose="020B0502040204020203" pitchFamily="34" charset="0"/>
            </a:rPr>
            <a:t>5</a:t>
          </a:r>
        </a:p>
      </xdr:txBody>
    </xdr:sp>
    <xdr:clientData/>
  </xdr:twoCellAnchor>
  <xdr:twoCellAnchor>
    <xdr:from>
      <xdr:col>1</xdr:col>
      <xdr:colOff>86916</xdr:colOff>
      <xdr:row>39</xdr:row>
      <xdr:rowOff>21079</xdr:rowOff>
    </xdr:from>
    <xdr:to>
      <xdr:col>18</xdr:col>
      <xdr:colOff>481013</xdr:colOff>
      <xdr:row>42</xdr:row>
      <xdr:rowOff>49654</xdr:rowOff>
    </xdr:to>
    <xdr:grpSp>
      <xdr:nvGrpSpPr>
        <xdr:cNvPr id="154" name="Grupo 153"/>
        <xdr:cNvGrpSpPr/>
      </xdr:nvGrpSpPr>
      <xdr:grpSpPr>
        <a:xfrm>
          <a:off x="693052" y="7519852"/>
          <a:ext cx="10698416" cy="600075"/>
          <a:chOff x="694135" y="8634061"/>
          <a:chExt cx="10716816" cy="600075"/>
        </a:xfrm>
      </xdr:grpSpPr>
      <xdr:sp macro="" textlink="">
        <xdr:nvSpPr>
          <xdr:cNvPr id="21" name="Retângulo de cantos arredondados 20"/>
          <xdr:cNvSpPr/>
        </xdr:nvSpPr>
        <xdr:spPr>
          <a:xfrm>
            <a:off x="2007394" y="8634061"/>
            <a:ext cx="9403557" cy="600075"/>
          </a:xfrm>
          <a:prstGeom prst="roundRect">
            <a:avLst/>
          </a:prstGeom>
          <a:ln>
            <a:solidFill>
              <a:schemeClr val="accent5">
                <a:lumMod val="5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Se achar necessário, insira percentuais de ajustes dos valores referentes a mão-de-obra direta e indireta.  </a:t>
            </a:r>
          </a:p>
        </xdr:txBody>
      </xdr:sp>
      <xdr:sp macro="" textlink="">
        <xdr:nvSpPr>
          <xdr:cNvPr id="62" name="Retângulo de cantos arredondados 61">
            <a:hlinkClick xmlns:r="http://schemas.openxmlformats.org/officeDocument/2006/relationships" r:id="rId6"/>
          </xdr:cNvPr>
          <xdr:cNvSpPr/>
        </xdr:nvSpPr>
        <xdr:spPr>
          <a:xfrm>
            <a:off x="694135" y="8662636"/>
            <a:ext cx="1102519" cy="542925"/>
          </a:xfrm>
          <a:prstGeom prst="roundRect">
            <a:avLst/>
          </a:prstGeom>
          <a:solidFill>
            <a:srgbClr val="95B3D7"/>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Fluxo de salário</a:t>
            </a:r>
          </a:p>
        </xdr:txBody>
      </xdr:sp>
    </xdr:grpSp>
    <xdr:clientData/>
  </xdr:twoCellAnchor>
  <xdr:twoCellAnchor>
    <xdr:from>
      <xdr:col>0</xdr:col>
      <xdr:colOff>157163</xdr:colOff>
      <xdr:row>39</xdr:row>
      <xdr:rowOff>111566</xdr:rowOff>
    </xdr:from>
    <xdr:to>
      <xdr:col>1</xdr:col>
      <xdr:colOff>14287</xdr:colOff>
      <xdr:row>41</xdr:row>
      <xdr:rowOff>149666</xdr:rowOff>
    </xdr:to>
    <xdr:sp macro="" textlink="">
      <xdr:nvSpPr>
        <xdr:cNvPr id="72" name="Elipse 71"/>
        <xdr:cNvSpPr/>
      </xdr:nvSpPr>
      <xdr:spPr>
        <a:xfrm>
          <a:off x="157163" y="8755504"/>
          <a:ext cx="464343" cy="419100"/>
        </a:xfrm>
        <a:prstGeom prst="ellipse">
          <a:avLst/>
        </a:prstGeom>
        <a:solidFill>
          <a:schemeClr val="accent5">
            <a:lumMod val="75000"/>
          </a:schemeClr>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pt-BR" sz="900" b="1">
              <a:solidFill>
                <a:schemeClr val="lt1"/>
              </a:solidFill>
              <a:latin typeface="Segoe UI" panose="020B0502040204020203" pitchFamily="34" charset="0"/>
              <a:ea typeface="Segoe UI" panose="020B0502040204020203" pitchFamily="34" charset="0"/>
              <a:cs typeface="Segoe UI" panose="020B0502040204020203" pitchFamily="34" charset="0"/>
            </a:rPr>
            <a:t>6</a:t>
          </a:r>
        </a:p>
      </xdr:txBody>
    </xdr:sp>
    <xdr:clientData/>
  </xdr:twoCellAnchor>
  <xdr:twoCellAnchor>
    <xdr:from>
      <xdr:col>1</xdr:col>
      <xdr:colOff>86916</xdr:colOff>
      <xdr:row>56</xdr:row>
      <xdr:rowOff>85295</xdr:rowOff>
    </xdr:from>
    <xdr:to>
      <xdr:col>18</xdr:col>
      <xdr:colOff>523875</xdr:colOff>
      <xdr:row>59</xdr:row>
      <xdr:rowOff>113870</xdr:rowOff>
    </xdr:to>
    <xdr:grpSp>
      <xdr:nvGrpSpPr>
        <xdr:cNvPr id="158" name="Grupo 157"/>
        <xdr:cNvGrpSpPr/>
      </xdr:nvGrpSpPr>
      <xdr:grpSpPr>
        <a:xfrm>
          <a:off x="693052" y="10822568"/>
          <a:ext cx="10741278" cy="600075"/>
          <a:chOff x="694135" y="11983737"/>
          <a:chExt cx="10759678" cy="600075"/>
        </a:xfrm>
      </xdr:grpSpPr>
      <xdr:sp macro="" textlink="">
        <xdr:nvSpPr>
          <xdr:cNvPr id="37" name="Retângulo de cantos arredondados 36"/>
          <xdr:cNvSpPr/>
        </xdr:nvSpPr>
        <xdr:spPr>
          <a:xfrm>
            <a:off x="1964531" y="11983737"/>
            <a:ext cx="9489282" cy="600075"/>
          </a:xfrm>
          <a:prstGeom prst="roundRect">
            <a:avLst/>
          </a:prstGeom>
          <a:ln>
            <a:solidFill>
              <a:schemeClr val="accent5">
                <a:lumMod val="5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Se achar necessário, insira percentuais de ajustes dos valores referentes aos investimentos.  </a:t>
            </a:r>
          </a:p>
        </xdr:txBody>
      </xdr:sp>
      <xdr:sp macro="" textlink="">
        <xdr:nvSpPr>
          <xdr:cNvPr id="67" name="Retângulo de cantos arredondados 66">
            <a:hlinkClick xmlns:r="http://schemas.openxmlformats.org/officeDocument/2006/relationships" r:id="rId7"/>
          </xdr:cNvPr>
          <xdr:cNvSpPr/>
        </xdr:nvSpPr>
        <xdr:spPr>
          <a:xfrm>
            <a:off x="694135" y="12012312"/>
            <a:ext cx="1102519" cy="542925"/>
          </a:xfrm>
          <a:prstGeom prst="roundRect">
            <a:avLst/>
          </a:prstGeom>
          <a:solidFill>
            <a:srgbClr val="95B3D7"/>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Fluxo de investimentos</a:t>
            </a:r>
          </a:p>
        </xdr:txBody>
      </xdr:sp>
    </xdr:grpSp>
    <xdr:clientData/>
  </xdr:twoCellAnchor>
  <xdr:twoCellAnchor>
    <xdr:from>
      <xdr:col>0</xdr:col>
      <xdr:colOff>157163</xdr:colOff>
      <xdr:row>64</xdr:row>
      <xdr:rowOff>188840</xdr:rowOff>
    </xdr:from>
    <xdr:to>
      <xdr:col>1</xdr:col>
      <xdr:colOff>14287</xdr:colOff>
      <xdr:row>67</xdr:row>
      <xdr:rowOff>36440</xdr:rowOff>
    </xdr:to>
    <xdr:sp macro="" textlink="">
      <xdr:nvSpPr>
        <xdr:cNvPr id="73" name="Elipse 72"/>
        <xdr:cNvSpPr/>
      </xdr:nvSpPr>
      <xdr:spPr>
        <a:xfrm>
          <a:off x="157163" y="13595278"/>
          <a:ext cx="464343" cy="419100"/>
        </a:xfrm>
        <a:prstGeom prst="ellipse">
          <a:avLst/>
        </a:prstGeom>
        <a:solidFill>
          <a:schemeClr val="accent5">
            <a:lumMod val="75000"/>
          </a:schemeClr>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pt-BR" sz="900" b="1">
              <a:solidFill>
                <a:schemeClr val="lt1"/>
              </a:solidFill>
              <a:latin typeface="Segoe UI" panose="020B0502040204020203" pitchFamily="34" charset="0"/>
              <a:ea typeface="Segoe UI" panose="020B0502040204020203" pitchFamily="34" charset="0"/>
              <a:cs typeface="Segoe UI" panose="020B0502040204020203" pitchFamily="34" charset="0"/>
            </a:rPr>
            <a:t>12</a:t>
          </a:r>
        </a:p>
      </xdr:txBody>
    </xdr:sp>
    <xdr:clientData/>
  </xdr:twoCellAnchor>
  <xdr:twoCellAnchor>
    <xdr:from>
      <xdr:col>1</xdr:col>
      <xdr:colOff>86916</xdr:colOff>
      <xdr:row>43</xdr:row>
      <xdr:rowOff>65708</xdr:rowOff>
    </xdr:from>
    <xdr:to>
      <xdr:col>18</xdr:col>
      <xdr:colOff>502444</xdr:colOff>
      <xdr:row>47</xdr:row>
      <xdr:rowOff>56183</xdr:rowOff>
    </xdr:to>
    <xdr:grpSp>
      <xdr:nvGrpSpPr>
        <xdr:cNvPr id="155" name="Grupo 154"/>
        <xdr:cNvGrpSpPr/>
      </xdr:nvGrpSpPr>
      <xdr:grpSpPr>
        <a:xfrm>
          <a:off x="693052" y="8326481"/>
          <a:ext cx="10719847" cy="752475"/>
          <a:chOff x="694135" y="9440690"/>
          <a:chExt cx="10738247" cy="752475"/>
        </a:xfrm>
      </xdr:grpSpPr>
      <xdr:sp macro="" textlink="">
        <xdr:nvSpPr>
          <xdr:cNvPr id="23" name="Retângulo de cantos arredondados 22"/>
          <xdr:cNvSpPr/>
        </xdr:nvSpPr>
        <xdr:spPr>
          <a:xfrm>
            <a:off x="1985963" y="9440690"/>
            <a:ext cx="9446419" cy="752475"/>
          </a:xfrm>
          <a:prstGeom prst="roundRect">
            <a:avLst/>
          </a:prstGeom>
          <a:ln>
            <a:solidFill>
              <a:schemeClr val="accent5">
                <a:lumMod val="5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Faça a descrição dos</a:t>
            </a:r>
            <a:r>
              <a:rPr lang="pt-BR" sz="1100" baseline="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 custos e </a:t>
            </a: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despesas, defina o tipo (se é fixa ou variável) e defina também se esta está associada com produtos ou serviços.  Insira  valores de referência mensal para o caso dos</a:t>
            </a:r>
            <a:r>
              <a:rPr lang="pt-BR" sz="1100" baseline="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 custos e </a:t>
            </a: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despesas fixas e valores de referência unitário para </a:t>
            </a:r>
            <a:r>
              <a:rPr lang="pt-BR" sz="1100" baseline="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 os custos e </a:t>
            </a: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despesas variáveis. Somente para os</a:t>
            </a:r>
            <a:r>
              <a:rPr lang="pt-BR" sz="1100" baseline="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 custos e as</a:t>
            </a: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 despesas fixas um driver deve ser indicado, mostrando o quanto desse</a:t>
            </a:r>
            <a:r>
              <a:rPr lang="pt-BR" sz="1100" baseline="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 custo ou de</a:t>
            </a: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spesa deverá ser direcionado para o projeto.  </a:t>
            </a:r>
          </a:p>
        </xdr:txBody>
      </xdr:sp>
      <xdr:sp macro="" textlink="">
        <xdr:nvSpPr>
          <xdr:cNvPr id="48" name="Retângulo de cantos arredondados 47">
            <a:hlinkClick xmlns:r="http://schemas.openxmlformats.org/officeDocument/2006/relationships" r:id="rId8"/>
          </xdr:cNvPr>
          <xdr:cNvSpPr/>
        </xdr:nvSpPr>
        <xdr:spPr>
          <a:xfrm>
            <a:off x="694135" y="9545465"/>
            <a:ext cx="1102519" cy="542925"/>
          </a:xfrm>
          <a:prstGeom prst="roundRect">
            <a:avLst/>
          </a:prstGeom>
          <a:solidFill>
            <a:srgbClr val="FAC090"/>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Input  custos e despesas</a:t>
            </a:r>
          </a:p>
        </xdr:txBody>
      </xdr:sp>
    </xdr:grpSp>
    <xdr:clientData/>
  </xdr:twoCellAnchor>
  <xdr:twoCellAnchor>
    <xdr:from>
      <xdr:col>0</xdr:col>
      <xdr:colOff>157163</xdr:colOff>
      <xdr:row>44</xdr:row>
      <xdr:rowOff>41895</xdr:rowOff>
    </xdr:from>
    <xdr:to>
      <xdr:col>1</xdr:col>
      <xdr:colOff>14287</xdr:colOff>
      <xdr:row>46</xdr:row>
      <xdr:rowOff>79995</xdr:rowOff>
    </xdr:to>
    <xdr:sp macro="" textlink="">
      <xdr:nvSpPr>
        <xdr:cNvPr id="74" name="Elipse 73"/>
        <xdr:cNvSpPr/>
      </xdr:nvSpPr>
      <xdr:spPr>
        <a:xfrm>
          <a:off x="157163" y="9638333"/>
          <a:ext cx="464343" cy="419100"/>
        </a:xfrm>
        <a:prstGeom prst="ellipse">
          <a:avLst/>
        </a:prstGeom>
        <a:solidFill>
          <a:schemeClr val="accent5">
            <a:lumMod val="75000"/>
          </a:schemeClr>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pt-BR" sz="900" b="1">
              <a:solidFill>
                <a:schemeClr val="lt1"/>
              </a:solidFill>
              <a:latin typeface="Segoe UI" panose="020B0502040204020203" pitchFamily="34" charset="0"/>
              <a:ea typeface="Segoe UI" panose="020B0502040204020203" pitchFamily="34" charset="0"/>
              <a:cs typeface="Segoe UI" panose="020B0502040204020203" pitchFamily="34" charset="0"/>
            </a:rPr>
            <a:t>7</a:t>
          </a:r>
        </a:p>
      </xdr:txBody>
    </xdr:sp>
    <xdr:clientData/>
  </xdr:twoCellAnchor>
  <xdr:twoCellAnchor>
    <xdr:from>
      <xdr:col>1</xdr:col>
      <xdr:colOff>86916</xdr:colOff>
      <xdr:row>47</xdr:row>
      <xdr:rowOff>186537</xdr:rowOff>
    </xdr:from>
    <xdr:to>
      <xdr:col>18</xdr:col>
      <xdr:colOff>500063</xdr:colOff>
      <xdr:row>51</xdr:row>
      <xdr:rowOff>24612</xdr:rowOff>
    </xdr:to>
    <xdr:grpSp>
      <xdr:nvGrpSpPr>
        <xdr:cNvPr id="156" name="Grupo 155"/>
        <xdr:cNvGrpSpPr/>
      </xdr:nvGrpSpPr>
      <xdr:grpSpPr>
        <a:xfrm>
          <a:off x="693052" y="9209310"/>
          <a:ext cx="10717466" cy="600075"/>
          <a:chOff x="694135" y="10383050"/>
          <a:chExt cx="10735866" cy="600075"/>
        </a:xfrm>
      </xdr:grpSpPr>
      <xdr:sp macro="" textlink="">
        <xdr:nvSpPr>
          <xdr:cNvPr id="25" name="Retângulo de cantos arredondados 24"/>
          <xdr:cNvSpPr/>
        </xdr:nvSpPr>
        <xdr:spPr>
          <a:xfrm>
            <a:off x="1988344" y="10383050"/>
            <a:ext cx="9441657" cy="600075"/>
          </a:xfrm>
          <a:prstGeom prst="roundRect">
            <a:avLst/>
          </a:prstGeom>
          <a:ln>
            <a:solidFill>
              <a:schemeClr val="accent5">
                <a:lumMod val="5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Insira percentuais de ajustes dos valores referentes</a:t>
            </a:r>
            <a:r>
              <a:rPr lang="pt-BR" sz="1100" baseline="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 aos custos e as </a:t>
            </a: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despesas, associados aos produtos e aos serviços. </a:t>
            </a:r>
          </a:p>
        </xdr:txBody>
      </xdr:sp>
      <xdr:sp macro="" textlink="">
        <xdr:nvSpPr>
          <xdr:cNvPr id="50" name="Retângulo de cantos arredondados 49">
            <a:hlinkClick xmlns:r="http://schemas.openxmlformats.org/officeDocument/2006/relationships" r:id="rId9"/>
          </xdr:cNvPr>
          <xdr:cNvSpPr/>
        </xdr:nvSpPr>
        <xdr:spPr>
          <a:xfrm>
            <a:off x="694135" y="10411625"/>
            <a:ext cx="1102519" cy="542925"/>
          </a:xfrm>
          <a:prstGeom prst="roundRect">
            <a:avLst/>
          </a:prstGeom>
          <a:solidFill>
            <a:srgbClr val="95B3D7"/>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Fluxo custos e despesas</a:t>
            </a:r>
          </a:p>
        </xdr:txBody>
      </xdr:sp>
    </xdr:grpSp>
    <xdr:clientData/>
  </xdr:twoCellAnchor>
  <xdr:twoCellAnchor>
    <xdr:from>
      <xdr:col>0</xdr:col>
      <xdr:colOff>157163</xdr:colOff>
      <xdr:row>48</xdr:row>
      <xdr:rowOff>86524</xdr:rowOff>
    </xdr:from>
    <xdr:to>
      <xdr:col>1</xdr:col>
      <xdr:colOff>14287</xdr:colOff>
      <xdr:row>50</xdr:row>
      <xdr:rowOff>124624</xdr:rowOff>
    </xdr:to>
    <xdr:sp macro="" textlink="">
      <xdr:nvSpPr>
        <xdr:cNvPr id="75" name="Elipse 74"/>
        <xdr:cNvSpPr/>
      </xdr:nvSpPr>
      <xdr:spPr>
        <a:xfrm>
          <a:off x="157163" y="10444962"/>
          <a:ext cx="464343" cy="419100"/>
        </a:xfrm>
        <a:prstGeom prst="ellipse">
          <a:avLst/>
        </a:prstGeom>
        <a:solidFill>
          <a:schemeClr val="accent5">
            <a:lumMod val="75000"/>
          </a:schemeClr>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pt-BR" sz="900" b="1">
              <a:solidFill>
                <a:schemeClr val="lt1"/>
              </a:solidFill>
              <a:latin typeface="Segoe UI" panose="020B0502040204020203" pitchFamily="34" charset="0"/>
              <a:ea typeface="Segoe UI" panose="020B0502040204020203" pitchFamily="34" charset="0"/>
              <a:cs typeface="Segoe UI" panose="020B0502040204020203" pitchFamily="34" charset="0"/>
            </a:rPr>
            <a:t>8</a:t>
          </a:r>
        </a:p>
      </xdr:txBody>
    </xdr:sp>
    <xdr:clientData/>
  </xdr:twoCellAnchor>
  <xdr:twoCellAnchor>
    <xdr:from>
      <xdr:col>0</xdr:col>
      <xdr:colOff>157163</xdr:colOff>
      <xdr:row>52</xdr:row>
      <xdr:rowOff>131153</xdr:rowOff>
    </xdr:from>
    <xdr:to>
      <xdr:col>1</xdr:col>
      <xdr:colOff>14287</xdr:colOff>
      <xdr:row>54</xdr:row>
      <xdr:rowOff>169253</xdr:rowOff>
    </xdr:to>
    <xdr:sp macro="" textlink="">
      <xdr:nvSpPr>
        <xdr:cNvPr id="76" name="Elipse 75"/>
        <xdr:cNvSpPr/>
      </xdr:nvSpPr>
      <xdr:spPr>
        <a:xfrm>
          <a:off x="157163" y="11251591"/>
          <a:ext cx="464343" cy="419100"/>
        </a:xfrm>
        <a:prstGeom prst="ellipse">
          <a:avLst/>
        </a:prstGeom>
        <a:solidFill>
          <a:schemeClr val="accent5">
            <a:lumMod val="75000"/>
          </a:schemeClr>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pt-BR" sz="900" b="1">
              <a:solidFill>
                <a:schemeClr val="lt1"/>
              </a:solidFill>
              <a:latin typeface="Segoe UI" panose="020B0502040204020203" pitchFamily="34" charset="0"/>
              <a:ea typeface="Segoe UI" panose="020B0502040204020203" pitchFamily="34" charset="0"/>
              <a:cs typeface="Segoe UI" panose="020B0502040204020203" pitchFamily="34" charset="0"/>
            </a:rPr>
            <a:t>9</a:t>
          </a:r>
        </a:p>
      </xdr:txBody>
    </xdr:sp>
    <xdr:clientData/>
  </xdr:twoCellAnchor>
  <xdr:twoCellAnchor>
    <xdr:from>
      <xdr:col>0</xdr:col>
      <xdr:colOff>157163</xdr:colOff>
      <xdr:row>56</xdr:row>
      <xdr:rowOff>175782</xdr:rowOff>
    </xdr:from>
    <xdr:to>
      <xdr:col>1</xdr:col>
      <xdr:colOff>14287</xdr:colOff>
      <xdr:row>59</xdr:row>
      <xdr:rowOff>23382</xdr:rowOff>
    </xdr:to>
    <xdr:sp macro="" textlink="">
      <xdr:nvSpPr>
        <xdr:cNvPr id="77" name="Elipse 76"/>
        <xdr:cNvSpPr/>
      </xdr:nvSpPr>
      <xdr:spPr>
        <a:xfrm>
          <a:off x="157163" y="12058220"/>
          <a:ext cx="464343" cy="419100"/>
        </a:xfrm>
        <a:prstGeom prst="ellipse">
          <a:avLst/>
        </a:prstGeom>
        <a:solidFill>
          <a:schemeClr val="accent5">
            <a:lumMod val="75000"/>
          </a:schemeClr>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pt-BR" sz="900" b="1">
              <a:solidFill>
                <a:schemeClr val="lt1"/>
              </a:solidFill>
              <a:latin typeface="Segoe UI" panose="020B0502040204020203" pitchFamily="34" charset="0"/>
              <a:ea typeface="Segoe UI" panose="020B0502040204020203" pitchFamily="34" charset="0"/>
              <a:cs typeface="Segoe UI" panose="020B0502040204020203" pitchFamily="34" charset="0"/>
            </a:rPr>
            <a:t>10</a:t>
          </a:r>
        </a:p>
      </xdr:txBody>
    </xdr:sp>
    <xdr:clientData/>
  </xdr:twoCellAnchor>
  <xdr:twoCellAnchor>
    <xdr:from>
      <xdr:col>1</xdr:col>
      <xdr:colOff>86916</xdr:colOff>
      <xdr:row>52</xdr:row>
      <xdr:rowOff>40666</xdr:rowOff>
    </xdr:from>
    <xdr:to>
      <xdr:col>18</xdr:col>
      <xdr:colOff>519113</xdr:colOff>
      <xdr:row>55</xdr:row>
      <xdr:rowOff>69241</xdr:rowOff>
    </xdr:to>
    <xdr:grpSp>
      <xdr:nvGrpSpPr>
        <xdr:cNvPr id="157" name="Grupo 156"/>
        <xdr:cNvGrpSpPr/>
      </xdr:nvGrpSpPr>
      <xdr:grpSpPr>
        <a:xfrm>
          <a:off x="693052" y="10015939"/>
          <a:ext cx="10736516" cy="600075"/>
          <a:chOff x="694135" y="11215208"/>
          <a:chExt cx="10754916" cy="600075"/>
        </a:xfrm>
      </xdr:grpSpPr>
      <xdr:sp macro="" textlink="">
        <xdr:nvSpPr>
          <xdr:cNvPr id="35" name="Retângulo de cantos arredondados 34"/>
          <xdr:cNvSpPr/>
        </xdr:nvSpPr>
        <xdr:spPr>
          <a:xfrm>
            <a:off x="1969294" y="11215208"/>
            <a:ext cx="9479757" cy="600075"/>
          </a:xfrm>
          <a:prstGeom prst="roundRect">
            <a:avLst/>
          </a:prstGeom>
          <a:ln>
            <a:solidFill>
              <a:schemeClr val="accent5">
                <a:lumMod val="5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Descreva o investimento, defina o tipo (ex., equipamentos, veículos, móveis e utensílios, instalações, etc.), insira os valores e selecione as datas correspondentes.   </a:t>
            </a:r>
          </a:p>
        </xdr:txBody>
      </xdr:sp>
      <xdr:sp macro="" textlink="">
        <xdr:nvSpPr>
          <xdr:cNvPr id="65" name="Retângulo de cantos arredondados 64">
            <a:hlinkClick xmlns:r="http://schemas.openxmlformats.org/officeDocument/2006/relationships" r:id="rId10"/>
          </xdr:cNvPr>
          <xdr:cNvSpPr/>
        </xdr:nvSpPr>
        <xdr:spPr>
          <a:xfrm>
            <a:off x="694135" y="11243783"/>
            <a:ext cx="1102519" cy="542925"/>
          </a:xfrm>
          <a:prstGeom prst="roundRect">
            <a:avLst/>
          </a:prstGeom>
          <a:solidFill>
            <a:srgbClr val="FAC090"/>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Input investimentos</a:t>
            </a:r>
          </a:p>
        </xdr:txBody>
      </xdr:sp>
    </xdr:grpSp>
    <xdr:clientData/>
  </xdr:twoCellAnchor>
  <xdr:twoCellAnchor>
    <xdr:from>
      <xdr:col>0</xdr:col>
      <xdr:colOff>157163</xdr:colOff>
      <xdr:row>60</xdr:row>
      <xdr:rowOff>182311</xdr:rowOff>
    </xdr:from>
    <xdr:to>
      <xdr:col>1</xdr:col>
      <xdr:colOff>14287</xdr:colOff>
      <xdr:row>63</xdr:row>
      <xdr:rowOff>29911</xdr:rowOff>
    </xdr:to>
    <xdr:sp macro="" textlink="">
      <xdr:nvSpPr>
        <xdr:cNvPr id="78" name="Elipse 77"/>
        <xdr:cNvSpPr/>
      </xdr:nvSpPr>
      <xdr:spPr>
        <a:xfrm>
          <a:off x="157163" y="12826749"/>
          <a:ext cx="464343" cy="419100"/>
        </a:xfrm>
        <a:prstGeom prst="ellipse">
          <a:avLst/>
        </a:prstGeom>
        <a:solidFill>
          <a:schemeClr val="accent5">
            <a:lumMod val="75000"/>
          </a:schemeClr>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pt-BR" sz="900" b="1">
              <a:solidFill>
                <a:schemeClr val="lt1"/>
              </a:solidFill>
              <a:latin typeface="Segoe UI" panose="020B0502040204020203" pitchFamily="34" charset="0"/>
              <a:ea typeface="Segoe UI" panose="020B0502040204020203" pitchFamily="34" charset="0"/>
              <a:cs typeface="Segoe UI" panose="020B0502040204020203" pitchFamily="34" charset="0"/>
            </a:rPr>
            <a:t>11</a:t>
          </a:r>
        </a:p>
      </xdr:txBody>
    </xdr:sp>
    <xdr:clientData/>
  </xdr:twoCellAnchor>
  <xdr:twoCellAnchor>
    <xdr:from>
      <xdr:col>1</xdr:col>
      <xdr:colOff>86916</xdr:colOff>
      <xdr:row>60</xdr:row>
      <xdr:rowOff>91824</xdr:rowOff>
    </xdr:from>
    <xdr:to>
      <xdr:col>18</xdr:col>
      <xdr:colOff>538163</xdr:colOff>
      <xdr:row>63</xdr:row>
      <xdr:rowOff>120399</xdr:rowOff>
    </xdr:to>
    <xdr:grpSp>
      <xdr:nvGrpSpPr>
        <xdr:cNvPr id="159" name="Grupo 158"/>
        <xdr:cNvGrpSpPr/>
      </xdr:nvGrpSpPr>
      <xdr:grpSpPr>
        <a:xfrm>
          <a:off x="693052" y="11591097"/>
          <a:ext cx="10755566" cy="600075"/>
          <a:chOff x="694135" y="12789160"/>
          <a:chExt cx="10773966" cy="600075"/>
        </a:xfrm>
      </xdr:grpSpPr>
      <xdr:sp macro="" textlink="">
        <xdr:nvSpPr>
          <xdr:cNvPr id="40" name="Retângulo de cantos arredondados 39"/>
          <xdr:cNvSpPr/>
        </xdr:nvSpPr>
        <xdr:spPr>
          <a:xfrm>
            <a:off x="1950244" y="12789160"/>
            <a:ext cx="9517857" cy="600075"/>
          </a:xfrm>
          <a:prstGeom prst="roundRect">
            <a:avLst/>
          </a:prstGeom>
          <a:ln>
            <a:solidFill>
              <a:schemeClr val="accent5">
                <a:lumMod val="5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Visualize</a:t>
            </a:r>
            <a:r>
              <a:rPr lang="pt-BR" sz="1100" baseline="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 o fluxo de caixa mensal.</a:t>
            </a:r>
            <a:endPar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endParaRPr>
          </a:p>
        </xdr:txBody>
      </xdr:sp>
      <xdr:sp macro="" textlink="">
        <xdr:nvSpPr>
          <xdr:cNvPr id="41" name="Retângulo de cantos arredondados 40">
            <a:hlinkClick xmlns:r="http://schemas.openxmlformats.org/officeDocument/2006/relationships" r:id="rId11"/>
          </xdr:cNvPr>
          <xdr:cNvSpPr/>
        </xdr:nvSpPr>
        <xdr:spPr>
          <a:xfrm>
            <a:off x="694135" y="12817735"/>
            <a:ext cx="1102519" cy="542925"/>
          </a:xfrm>
          <a:prstGeom prst="roundRect">
            <a:avLst/>
          </a:prstGeom>
          <a:solidFill>
            <a:srgbClr val="CCC0DA"/>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Fluxo de caixa mensal</a:t>
            </a:r>
          </a:p>
        </xdr:txBody>
      </xdr:sp>
    </xdr:grpSp>
    <xdr:clientData/>
  </xdr:twoCellAnchor>
  <xdr:twoCellAnchor>
    <xdr:from>
      <xdr:col>0</xdr:col>
      <xdr:colOff>157163</xdr:colOff>
      <xdr:row>69</xdr:row>
      <xdr:rowOff>4869</xdr:rowOff>
    </xdr:from>
    <xdr:to>
      <xdr:col>1</xdr:col>
      <xdr:colOff>14287</xdr:colOff>
      <xdr:row>71</xdr:row>
      <xdr:rowOff>42969</xdr:rowOff>
    </xdr:to>
    <xdr:sp macro="" textlink="">
      <xdr:nvSpPr>
        <xdr:cNvPr id="42" name="Elipse 41"/>
        <xdr:cNvSpPr/>
      </xdr:nvSpPr>
      <xdr:spPr>
        <a:xfrm>
          <a:off x="157163" y="14363807"/>
          <a:ext cx="464343" cy="419100"/>
        </a:xfrm>
        <a:prstGeom prst="ellipse">
          <a:avLst/>
        </a:prstGeom>
        <a:solidFill>
          <a:schemeClr val="accent5">
            <a:lumMod val="75000"/>
          </a:schemeClr>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pt-BR" sz="900" b="1">
              <a:solidFill>
                <a:schemeClr val="lt1"/>
              </a:solidFill>
              <a:latin typeface="Segoe UI" panose="020B0502040204020203" pitchFamily="34" charset="0"/>
              <a:ea typeface="Segoe UI" panose="020B0502040204020203" pitchFamily="34" charset="0"/>
              <a:cs typeface="Segoe UI" panose="020B0502040204020203" pitchFamily="34" charset="0"/>
            </a:rPr>
            <a:t>13</a:t>
          </a:r>
        </a:p>
      </xdr:txBody>
    </xdr:sp>
    <xdr:clientData/>
  </xdr:twoCellAnchor>
  <xdr:twoCellAnchor>
    <xdr:from>
      <xdr:col>1</xdr:col>
      <xdr:colOff>86916</xdr:colOff>
      <xdr:row>64</xdr:row>
      <xdr:rowOff>98353</xdr:rowOff>
    </xdr:from>
    <xdr:to>
      <xdr:col>18</xdr:col>
      <xdr:colOff>547688</xdr:colOff>
      <xdr:row>67</xdr:row>
      <xdr:rowOff>126928</xdr:rowOff>
    </xdr:to>
    <xdr:grpSp>
      <xdr:nvGrpSpPr>
        <xdr:cNvPr id="160" name="Grupo 159"/>
        <xdr:cNvGrpSpPr/>
      </xdr:nvGrpSpPr>
      <xdr:grpSpPr>
        <a:xfrm>
          <a:off x="693052" y="12359626"/>
          <a:ext cx="10765091" cy="600075"/>
          <a:chOff x="694135" y="13557689"/>
          <a:chExt cx="10783491" cy="600075"/>
        </a:xfrm>
      </xdr:grpSpPr>
      <xdr:sp macro="" textlink="">
        <xdr:nvSpPr>
          <xdr:cNvPr id="43" name="Retângulo de cantos arredondados 42"/>
          <xdr:cNvSpPr/>
        </xdr:nvSpPr>
        <xdr:spPr>
          <a:xfrm>
            <a:off x="1940719" y="13557689"/>
            <a:ext cx="9536907" cy="600075"/>
          </a:xfrm>
          <a:prstGeom prst="roundRect">
            <a:avLst/>
          </a:prstGeom>
          <a:ln>
            <a:solidFill>
              <a:schemeClr val="accent5">
                <a:lumMod val="5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Visualize</a:t>
            </a:r>
            <a:r>
              <a:rPr lang="pt-BR" sz="1100" baseline="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 o fluxo de caixa anual. </a:t>
            </a:r>
            <a:endPar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endParaRPr>
          </a:p>
        </xdr:txBody>
      </xdr:sp>
      <xdr:sp macro="" textlink="">
        <xdr:nvSpPr>
          <xdr:cNvPr id="44" name="Retângulo de cantos arredondados 43">
            <a:hlinkClick xmlns:r="http://schemas.openxmlformats.org/officeDocument/2006/relationships" r:id="rId12"/>
          </xdr:cNvPr>
          <xdr:cNvSpPr/>
        </xdr:nvSpPr>
        <xdr:spPr>
          <a:xfrm>
            <a:off x="694135" y="13586264"/>
            <a:ext cx="1102519" cy="542925"/>
          </a:xfrm>
          <a:prstGeom prst="roundRect">
            <a:avLst/>
          </a:prstGeom>
          <a:solidFill>
            <a:srgbClr val="CAE8AA"/>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Fluxo de caixa anual</a:t>
            </a:r>
          </a:p>
        </xdr:txBody>
      </xdr:sp>
    </xdr:grpSp>
    <xdr:clientData/>
  </xdr:twoCellAnchor>
  <xdr:twoCellAnchor>
    <xdr:from>
      <xdr:col>0</xdr:col>
      <xdr:colOff>157163</xdr:colOff>
      <xdr:row>73</xdr:row>
      <xdr:rowOff>11398</xdr:rowOff>
    </xdr:from>
    <xdr:to>
      <xdr:col>1</xdr:col>
      <xdr:colOff>14287</xdr:colOff>
      <xdr:row>75</xdr:row>
      <xdr:rowOff>49498</xdr:rowOff>
    </xdr:to>
    <xdr:sp macro="" textlink="">
      <xdr:nvSpPr>
        <xdr:cNvPr id="45" name="Elipse 44"/>
        <xdr:cNvSpPr/>
      </xdr:nvSpPr>
      <xdr:spPr>
        <a:xfrm>
          <a:off x="157163" y="15132336"/>
          <a:ext cx="464343" cy="419100"/>
        </a:xfrm>
        <a:prstGeom prst="ellipse">
          <a:avLst/>
        </a:prstGeom>
        <a:solidFill>
          <a:schemeClr val="accent5">
            <a:lumMod val="75000"/>
          </a:schemeClr>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pt-BR" sz="900" b="1">
              <a:solidFill>
                <a:schemeClr val="lt1"/>
              </a:solidFill>
              <a:latin typeface="Segoe UI" panose="020B0502040204020203" pitchFamily="34" charset="0"/>
              <a:ea typeface="Segoe UI" panose="020B0502040204020203" pitchFamily="34" charset="0"/>
              <a:cs typeface="Segoe UI" panose="020B0502040204020203" pitchFamily="34" charset="0"/>
            </a:rPr>
            <a:t>14</a:t>
          </a:r>
        </a:p>
      </xdr:txBody>
    </xdr:sp>
    <xdr:clientData/>
  </xdr:twoCellAnchor>
  <xdr:twoCellAnchor>
    <xdr:from>
      <xdr:col>1</xdr:col>
      <xdr:colOff>86916</xdr:colOff>
      <xdr:row>68</xdr:row>
      <xdr:rowOff>104882</xdr:rowOff>
    </xdr:from>
    <xdr:to>
      <xdr:col>18</xdr:col>
      <xdr:colOff>547688</xdr:colOff>
      <xdr:row>71</xdr:row>
      <xdr:rowOff>133457</xdr:rowOff>
    </xdr:to>
    <xdr:grpSp>
      <xdr:nvGrpSpPr>
        <xdr:cNvPr id="161" name="Grupo 160"/>
        <xdr:cNvGrpSpPr/>
      </xdr:nvGrpSpPr>
      <xdr:grpSpPr>
        <a:xfrm>
          <a:off x="693052" y="13128155"/>
          <a:ext cx="10765091" cy="600075"/>
          <a:chOff x="694135" y="14333294"/>
          <a:chExt cx="10783491" cy="600075"/>
        </a:xfrm>
      </xdr:grpSpPr>
      <xdr:sp macro="" textlink="">
        <xdr:nvSpPr>
          <xdr:cNvPr id="46" name="Retângulo de cantos arredondados 45"/>
          <xdr:cNvSpPr/>
        </xdr:nvSpPr>
        <xdr:spPr>
          <a:xfrm>
            <a:off x="1940719" y="14333294"/>
            <a:ext cx="9536907" cy="600075"/>
          </a:xfrm>
          <a:prstGeom prst="roundRect">
            <a:avLst/>
          </a:prstGeom>
          <a:ln>
            <a:solidFill>
              <a:schemeClr val="accent5">
                <a:lumMod val="5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Calcule os indicadores conforme as instruções que estão descritas nas células.  </a:t>
            </a:r>
          </a:p>
        </xdr:txBody>
      </xdr:sp>
      <xdr:sp macro="" textlink="">
        <xdr:nvSpPr>
          <xdr:cNvPr id="47" name="Retângulo de cantos arredondados 46">
            <a:hlinkClick xmlns:r="http://schemas.openxmlformats.org/officeDocument/2006/relationships" r:id="rId13"/>
          </xdr:cNvPr>
          <xdr:cNvSpPr/>
        </xdr:nvSpPr>
        <xdr:spPr>
          <a:xfrm>
            <a:off x="694135" y="14361869"/>
            <a:ext cx="1102519" cy="542925"/>
          </a:xfrm>
          <a:prstGeom prst="roundRect">
            <a:avLst/>
          </a:prstGeom>
          <a:solidFill>
            <a:srgbClr val="FABCE6"/>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Indicadores</a:t>
            </a:r>
          </a:p>
        </xdr:txBody>
      </xdr:sp>
    </xdr:grpSp>
    <xdr:clientData/>
  </xdr:twoCellAnchor>
  <xdr:twoCellAnchor>
    <xdr:from>
      <xdr:col>1</xdr:col>
      <xdr:colOff>86916</xdr:colOff>
      <xdr:row>72</xdr:row>
      <xdr:rowOff>111411</xdr:rowOff>
    </xdr:from>
    <xdr:to>
      <xdr:col>18</xdr:col>
      <xdr:colOff>557213</xdr:colOff>
      <xdr:row>75</xdr:row>
      <xdr:rowOff>139986</xdr:rowOff>
    </xdr:to>
    <xdr:grpSp>
      <xdr:nvGrpSpPr>
        <xdr:cNvPr id="162" name="Grupo 161"/>
        <xdr:cNvGrpSpPr/>
      </xdr:nvGrpSpPr>
      <xdr:grpSpPr>
        <a:xfrm>
          <a:off x="693052" y="13896684"/>
          <a:ext cx="10774616" cy="600075"/>
          <a:chOff x="694135" y="15109032"/>
          <a:chExt cx="10793016" cy="600075"/>
        </a:xfrm>
      </xdr:grpSpPr>
      <xdr:sp macro="" textlink="">
        <xdr:nvSpPr>
          <xdr:cNvPr id="51" name="Retângulo de cantos arredondados 50"/>
          <xdr:cNvSpPr/>
        </xdr:nvSpPr>
        <xdr:spPr>
          <a:xfrm>
            <a:off x="1931194" y="15109032"/>
            <a:ext cx="9555957" cy="600075"/>
          </a:xfrm>
          <a:prstGeom prst="roundRect">
            <a:avLst/>
          </a:prstGeom>
          <a:ln>
            <a:solidFill>
              <a:schemeClr val="accent5">
                <a:lumMod val="5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Visualize os gráficos.   </a:t>
            </a:r>
          </a:p>
        </xdr:txBody>
      </xdr:sp>
      <xdr:sp macro="" textlink="">
        <xdr:nvSpPr>
          <xdr:cNvPr id="53" name="Retângulo de cantos arredondados 52">
            <a:hlinkClick xmlns:r="http://schemas.openxmlformats.org/officeDocument/2006/relationships" r:id="rId14"/>
          </xdr:cNvPr>
          <xdr:cNvSpPr/>
        </xdr:nvSpPr>
        <xdr:spPr>
          <a:xfrm>
            <a:off x="694135" y="15137607"/>
            <a:ext cx="1102519" cy="542925"/>
          </a:xfrm>
          <a:prstGeom prst="roundRect">
            <a:avLst/>
          </a:prstGeom>
          <a:solidFill>
            <a:srgbClr val="FFFF99"/>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Gráficos</a:t>
            </a:r>
          </a:p>
        </xdr:txBody>
      </xdr:sp>
    </xdr:grpSp>
    <xdr:clientData/>
  </xdr:twoCellAnchor>
  <xdr:twoCellAnchor>
    <xdr:from>
      <xdr:col>6</xdr:col>
      <xdr:colOff>209550</xdr:colOff>
      <xdr:row>87</xdr:row>
      <xdr:rowOff>123825</xdr:rowOff>
    </xdr:from>
    <xdr:to>
      <xdr:col>8</xdr:col>
      <xdr:colOff>247650</xdr:colOff>
      <xdr:row>90</xdr:row>
      <xdr:rowOff>123825</xdr:rowOff>
    </xdr:to>
    <xdr:sp macro="" textlink="">
      <xdr:nvSpPr>
        <xdr:cNvPr id="95" name="Retângulo de cantos arredondados 94"/>
        <xdr:cNvSpPr/>
      </xdr:nvSpPr>
      <xdr:spPr>
        <a:xfrm>
          <a:off x="3867150" y="18859500"/>
          <a:ext cx="1257300" cy="5715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8</xdr:col>
      <xdr:colOff>571500</xdr:colOff>
      <xdr:row>87</xdr:row>
      <xdr:rowOff>133350</xdr:rowOff>
    </xdr:from>
    <xdr:to>
      <xdr:col>11</xdr:col>
      <xdr:colOff>0</xdr:colOff>
      <xdr:row>90</xdr:row>
      <xdr:rowOff>123825</xdr:rowOff>
    </xdr:to>
    <xdr:sp macro="" textlink="">
      <xdr:nvSpPr>
        <xdr:cNvPr id="96" name="Retângulo de cantos arredondados 95"/>
        <xdr:cNvSpPr/>
      </xdr:nvSpPr>
      <xdr:spPr>
        <a:xfrm>
          <a:off x="5448300" y="18869025"/>
          <a:ext cx="1257300" cy="5619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11</xdr:col>
      <xdr:colOff>304800</xdr:colOff>
      <xdr:row>87</xdr:row>
      <xdr:rowOff>133350</xdr:rowOff>
    </xdr:from>
    <xdr:to>
      <xdr:col>13</xdr:col>
      <xdr:colOff>342900</xdr:colOff>
      <xdr:row>90</xdr:row>
      <xdr:rowOff>123825</xdr:rowOff>
    </xdr:to>
    <xdr:sp macro="" textlink="">
      <xdr:nvSpPr>
        <xdr:cNvPr id="97" name="Retângulo de cantos arredondados 96"/>
        <xdr:cNvSpPr/>
      </xdr:nvSpPr>
      <xdr:spPr>
        <a:xfrm>
          <a:off x="7010400" y="18869025"/>
          <a:ext cx="1257300" cy="5619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11</xdr:col>
      <xdr:colOff>457200</xdr:colOff>
      <xdr:row>88</xdr:row>
      <xdr:rowOff>95250</xdr:rowOff>
    </xdr:from>
    <xdr:to>
      <xdr:col>13</xdr:col>
      <xdr:colOff>495300</xdr:colOff>
      <xdr:row>91</xdr:row>
      <xdr:rowOff>85725</xdr:rowOff>
    </xdr:to>
    <xdr:sp macro="" textlink="">
      <xdr:nvSpPr>
        <xdr:cNvPr id="98" name="Retângulo de cantos arredondados 97"/>
        <xdr:cNvSpPr/>
      </xdr:nvSpPr>
      <xdr:spPr>
        <a:xfrm>
          <a:off x="7162800" y="19021425"/>
          <a:ext cx="1257300" cy="5619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3</xdr:col>
      <xdr:colOff>547690</xdr:colOff>
      <xdr:row>84</xdr:row>
      <xdr:rowOff>45240</xdr:rowOff>
    </xdr:from>
    <xdr:to>
      <xdr:col>6</xdr:col>
      <xdr:colOff>35720</xdr:colOff>
      <xdr:row>87</xdr:row>
      <xdr:rowOff>73815</xdr:rowOff>
    </xdr:to>
    <xdr:sp macro="" textlink="">
      <xdr:nvSpPr>
        <xdr:cNvPr id="101" name="Retângulo de cantos arredondados 100">
          <a:hlinkClick xmlns:r="http://schemas.openxmlformats.org/officeDocument/2006/relationships" r:id="rId2"/>
        </xdr:cNvPr>
        <xdr:cNvSpPr/>
      </xdr:nvSpPr>
      <xdr:spPr>
        <a:xfrm>
          <a:off x="2369346" y="17261678"/>
          <a:ext cx="1309687" cy="600075"/>
        </a:xfrm>
        <a:prstGeom prst="roundRect">
          <a:avLst/>
        </a:prstGeom>
        <a:solidFill>
          <a:srgbClr val="E6B9B8"/>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Calendário</a:t>
          </a:r>
        </a:p>
      </xdr:txBody>
    </xdr:sp>
    <xdr:clientData/>
  </xdr:twoCellAnchor>
  <xdr:twoCellAnchor>
    <xdr:from>
      <xdr:col>5</xdr:col>
      <xdr:colOff>223837</xdr:colOff>
      <xdr:row>85</xdr:row>
      <xdr:rowOff>11902</xdr:rowOff>
    </xdr:from>
    <xdr:to>
      <xdr:col>6</xdr:col>
      <xdr:colOff>76993</xdr:colOff>
      <xdr:row>87</xdr:row>
      <xdr:rowOff>87308</xdr:rowOff>
    </xdr:to>
    <xdr:sp macro="" textlink="">
      <xdr:nvSpPr>
        <xdr:cNvPr id="92" name="CaixaDeTexto 91"/>
        <xdr:cNvSpPr txBox="1"/>
      </xdr:nvSpPr>
      <xdr:spPr>
        <a:xfrm>
          <a:off x="3259931" y="17418840"/>
          <a:ext cx="460375" cy="456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pt-BR" sz="1600" b="1">
              <a:solidFill>
                <a:schemeClr val="tx2"/>
              </a:solidFill>
              <a:latin typeface="Arial" pitchFamily="34" charset="0"/>
              <a:cs typeface="Arial" pitchFamily="34" charset="0"/>
            </a:rPr>
            <a:t>1</a:t>
          </a:r>
        </a:p>
      </xdr:txBody>
    </xdr:sp>
    <xdr:clientData/>
  </xdr:twoCellAnchor>
  <xdr:twoCellAnchor>
    <xdr:from>
      <xdr:col>9</xdr:col>
      <xdr:colOff>30957</xdr:colOff>
      <xdr:row>90</xdr:row>
      <xdr:rowOff>185737</xdr:rowOff>
    </xdr:from>
    <xdr:to>
      <xdr:col>11</xdr:col>
      <xdr:colOff>50007</xdr:colOff>
      <xdr:row>94</xdr:row>
      <xdr:rowOff>14287</xdr:rowOff>
    </xdr:to>
    <xdr:sp macro="" textlink="">
      <xdr:nvSpPr>
        <xdr:cNvPr id="103" name="Retângulo de cantos arredondados 102">
          <a:hlinkClick xmlns:r="http://schemas.openxmlformats.org/officeDocument/2006/relationships" r:id="rId5"/>
        </xdr:cNvPr>
        <xdr:cNvSpPr/>
      </xdr:nvSpPr>
      <xdr:spPr>
        <a:xfrm>
          <a:off x="5495926" y="19307175"/>
          <a:ext cx="1233487" cy="590550"/>
        </a:xfrm>
        <a:prstGeom prst="roundRect">
          <a:avLst/>
        </a:prstGeom>
        <a:solidFill>
          <a:srgbClr val="FAC090"/>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Input salário</a:t>
          </a:r>
        </a:p>
      </xdr:txBody>
    </xdr:sp>
    <xdr:clientData/>
  </xdr:twoCellAnchor>
  <xdr:twoCellAnchor>
    <xdr:from>
      <xdr:col>11</xdr:col>
      <xdr:colOff>350044</xdr:colOff>
      <xdr:row>90</xdr:row>
      <xdr:rowOff>185738</xdr:rowOff>
    </xdr:from>
    <xdr:to>
      <xdr:col>13</xdr:col>
      <xdr:colOff>388144</xdr:colOff>
      <xdr:row>94</xdr:row>
      <xdr:rowOff>14288</xdr:rowOff>
    </xdr:to>
    <xdr:sp macro="" textlink="">
      <xdr:nvSpPr>
        <xdr:cNvPr id="105" name="Retângulo de cantos arredondados 104">
          <a:hlinkClick xmlns:r="http://schemas.openxmlformats.org/officeDocument/2006/relationships" r:id="rId8"/>
        </xdr:cNvPr>
        <xdr:cNvSpPr/>
      </xdr:nvSpPr>
      <xdr:spPr>
        <a:xfrm>
          <a:off x="7029450" y="19307176"/>
          <a:ext cx="1252538" cy="590550"/>
        </a:xfrm>
        <a:prstGeom prst="roundRect">
          <a:avLst/>
        </a:prstGeom>
        <a:solidFill>
          <a:srgbClr val="FAC090"/>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Input custos e despesas</a:t>
          </a:r>
        </a:p>
      </xdr:txBody>
    </xdr:sp>
    <xdr:clientData/>
  </xdr:twoCellAnchor>
  <xdr:twoCellAnchor>
    <xdr:from>
      <xdr:col>6</xdr:col>
      <xdr:colOff>285750</xdr:colOff>
      <xdr:row>91</xdr:row>
      <xdr:rowOff>7144</xdr:rowOff>
    </xdr:from>
    <xdr:to>
      <xdr:col>8</xdr:col>
      <xdr:colOff>321469</xdr:colOff>
      <xdr:row>94</xdr:row>
      <xdr:rowOff>26194</xdr:rowOff>
    </xdr:to>
    <xdr:sp macro="" textlink="">
      <xdr:nvSpPr>
        <xdr:cNvPr id="106" name="Retângulo de cantos arredondados 105">
          <a:hlinkClick xmlns:r="http://schemas.openxmlformats.org/officeDocument/2006/relationships" r:id="rId4"/>
        </xdr:cNvPr>
        <xdr:cNvSpPr/>
      </xdr:nvSpPr>
      <xdr:spPr>
        <a:xfrm>
          <a:off x="3929063" y="19319082"/>
          <a:ext cx="1250156" cy="590550"/>
        </a:xfrm>
        <a:prstGeom prst="roundRect">
          <a:avLst/>
        </a:prstGeom>
        <a:solidFill>
          <a:srgbClr val="FAC090"/>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Input impostos</a:t>
          </a:r>
        </a:p>
      </xdr:txBody>
    </xdr:sp>
    <xdr:clientData/>
  </xdr:twoCellAnchor>
  <xdr:twoCellAnchor>
    <xdr:from>
      <xdr:col>14</xdr:col>
      <xdr:colOff>40481</xdr:colOff>
      <xdr:row>90</xdr:row>
      <xdr:rowOff>185738</xdr:rowOff>
    </xdr:from>
    <xdr:to>
      <xdr:col>16</xdr:col>
      <xdr:colOff>78581</xdr:colOff>
      <xdr:row>94</xdr:row>
      <xdr:rowOff>14288</xdr:rowOff>
    </xdr:to>
    <xdr:sp macro="" textlink="">
      <xdr:nvSpPr>
        <xdr:cNvPr id="107" name="Retângulo de cantos arredondados 106">
          <a:hlinkClick xmlns:r="http://schemas.openxmlformats.org/officeDocument/2006/relationships" r:id="rId10"/>
        </xdr:cNvPr>
        <xdr:cNvSpPr/>
      </xdr:nvSpPr>
      <xdr:spPr>
        <a:xfrm>
          <a:off x="8541544" y="19307176"/>
          <a:ext cx="1252537" cy="590550"/>
        </a:xfrm>
        <a:prstGeom prst="roundRect">
          <a:avLst/>
        </a:prstGeom>
        <a:solidFill>
          <a:srgbClr val="FAC090"/>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Input investimento</a:t>
          </a:r>
        </a:p>
      </xdr:txBody>
    </xdr:sp>
    <xdr:clientData/>
  </xdr:twoCellAnchor>
  <xdr:twoCellAnchor>
    <xdr:from>
      <xdr:col>11</xdr:col>
      <xdr:colOff>280987</xdr:colOff>
      <xdr:row>101</xdr:row>
      <xdr:rowOff>7144</xdr:rowOff>
    </xdr:from>
    <xdr:to>
      <xdr:col>13</xdr:col>
      <xdr:colOff>440530</xdr:colOff>
      <xdr:row>104</xdr:row>
      <xdr:rowOff>95250</xdr:rowOff>
    </xdr:to>
    <xdr:sp macro="" textlink="">
      <xdr:nvSpPr>
        <xdr:cNvPr id="112" name="Retângulo de cantos arredondados 111">
          <a:hlinkClick xmlns:r="http://schemas.openxmlformats.org/officeDocument/2006/relationships" r:id="rId9"/>
        </xdr:cNvPr>
        <xdr:cNvSpPr/>
      </xdr:nvSpPr>
      <xdr:spPr>
        <a:xfrm>
          <a:off x="6960393" y="21224082"/>
          <a:ext cx="1373981" cy="659606"/>
        </a:xfrm>
        <a:prstGeom prst="roundRect">
          <a:avLst/>
        </a:prstGeom>
        <a:solidFill>
          <a:srgbClr val="95B3D7"/>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Fluxo de custos </a:t>
          </a:r>
        </a:p>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e despesas</a:t>
          </a:r>
        </a:p>
      </xdr:txBody>
    </xdr:sp>
    <xdr:clientData/>
  </xdr:twoCellAnchor>
  <xdr:twoCellAnchor>
    <xdr:from>
      <xdr:col>7</xdr:col>
      <xdr:colOff>600075</xdr:colOff>
      <xdr:row>81</xdr:row>
      <xdr:rowOff>0</xdr:rowOff>
    </xdr:from>
    <xdr:to>
      <xdr:col>11</xdr:col>
      <xdr:colOff>228600</xdr:colOff>
      <xdr:row>84</xdr:row>
      <xdr:rowOff>119062</xdr:rowOff>
    </xdr:to>
    <xdr:sp macro="" textlink="">
      <xdr:nvSpPr>
        <xdr:cNvPr id="120" name="Retângulo de cantos arredondados 119"/>
        <xdr:cNvSpPr/>
      </xdr:nvSpPr>
      <xdr:spPr>
        <a:xfrm>
          <a:off x="4867275" y="17592675"/>
          <a:ext cx="2066925" cy="690562"/>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400" b="0">
              <a:solidFill>
                <a:schemeClr val="tx2"/>
              </a:solidFill>
            </a:rPr>
            <a:t>Clique nas caixas para ir até cada aba! </a:t>
          </a:r>
        </a:p>
      </xdr:txBody>
    </xdr:sp>
    <xdr:clientData/>
  </xdr:twoCellAnchor>
  <xdr:twoCellAnchor>
    <xdr:from>
      <xdr:col>0</xdr:col>
      <xdr:colOff>200025</xdr:colOff>
      <xdr:row>85</xdr:row>
      <xdr:rowOff>76200</xdr:rowOff>
    </xdr:from>
    <xdr:to>
      <xdr:col>2</xdr:col>
      <xdr:colOff>257175</xdr:colOff>
      <xdr:row>89</xdr:row>
      <xdr:rowOff>180975</xdr:rowOff>
    </xdr:to>
    <xdr:sp macro="" textlink="">
      <xdr:nvSpPr>
        <xdr:cNvPr id="121" name="Texto explicativo retangular 120"/>
        <xdr:cNvSpPr/>
      </xdr:nvSpPr>
      <xdr:spPr>
        <a:xfrm>
          <a:off x="200025" y="17483138"/>
          <a:ext cx="1271588" cy="866775"/>
        </a:xfrm>
        <a:prstGeom prst="wedgeRectCallout">
          <a:avLst>
            <a:gd name="adj1" fmla="val 203008"/>
            <a:gd name="adj2" fmla="val -20533"/>
          </a:avLst>
        </a:prstGeom>
        <a:ln/>
      </xdr:spPr>
      <xdr:style>
        <a:lnRef idx="1">
          <a:schemeClr val="accent1"/>
        </a:lnRef>
        <a:fillRef idx="3">
          <a:schemeClr val="accent1"/>
        </a:fillRef>
        <a:effectRef idx="2">
          <a:schemeClr val="accent1"/>
        </a:effectRef>
        <a:fontRef idx="minor">
          <a:schemeClr val="lt1"/>
        </a:fontRef>
      </xdr:style>
      <xdr:txBody>
        <a:bodyPr vertOverflow="clip" rtlCol="0" anchor="ctr"/>
        <a:lstStyle/>
        <a:p>
          <a:pPr marL="0" indent="0" algn="ctr"/>
          <a:r>
            <a:rPr lang="pt-BR" sz="1050" b="0">
              <a:solidFill>
                <a:schemeClr val="bg1"/>
              </a:solidFill>
              <a:latin typeface="Segoe UI" pitchFamily="34" charset="0"/>
              <a:ea typeface="Segoe UI" pitchFamily="34" charset="0"/>
              <a:cs typeface="Segoe UI" pitchFamily="34" charset="0"/>
            </a:rPr>
            <a:t>As abas devem ser preenchidas conforme a ordem sugerida</a:t>
          </a:r>
        </a:p>
      </xdr:txBody>
    </xdr:sp>
    <xdr:clientData/>
  </xdr:twoCellAnchor>
  <xdr:twoCellAnchor>
    <xdr:from>
      <xdr:col>0</xdr:col>
      <xdr:colOff>442383</xdr:colOff>
      <xdr:row>94</xdr:row>
      <xdr:rowOff>100542</xdr:rowOff>
    </xdr:from>
    <xdr:to>
      <xdr:col>2</xdr:col>
      <xdr:colOff>490008</xdr:colOff>
      <xdr:row>98</xdr:row>
      <xdr:rowOff>186267</xdr:rowOff>
    </xdr:to>
    <xdr:sp macro="" textlink="">
      <xdr:nvSpPr>
        <xdr:cNvPr id="122" name="Texto explicativo retangular 121"/>
        <xdr:cNvSpPr/>
      </xdr:nvSpPr>
      <xdr:spPr>
        <a:xfrm>
          <a:off x="442383" y="19214042"/>
          <a:ext cx="1275292" cy="847725"/>
        </a:xfrm>
        <a:prstGeom prst="wedgeRectCallout">
          <a:avLst>
            <a:gd name="adj1" fmla="val 117459"/>
            <a:gd name="adj2" fmla="val -125711"/>
          </a:avLst>
        </a:prstGeom>
        <a:ln/>
      </xdr:spPr>
      <xdr:style>
        <a:lnRef idx="1">
          <a:schemeClr val="accent1"/>
        </a:lnRef>
        <a:fillRef idx="3">
          <a:schemeClr val="accent1"/>
        </a:fillRef>
        <a:effectRef idx="2">
          <a:schemeClr val="accent1"/>
        </a:effectRef>
        <a:fontRef idx="minor">
          <a:schemeClr val="lt1"/>
        </a:fontRef>
      </xdr:style>
      <xdr:txBody>
        <a:bodyPr vertOverflow="clip" rtlCol="0" anchor="ctr"/>
        <a:lstStyle/>
        <a:p>
          <a:pPr marL="0" indent="0" algn="ctr"/>
          <a:r>
            <a:rPr lang="pt-BR" sz="1050" b="0">
              <a:solidFill>
                <a:schemeClr val="bg1"/>
              </a:solidFill>
              <a:latin typeface="Segoe UI" pitchFamily="34" charset="0"/>
              <a:ea typeface="Segoe UI" pitchFamily="34" charset="0"/>
              <a:cs typeface="Segoe UI" pitchFamily="34" charset="0"/>
            </a:rPr>
            <a:t>Essa planilha não calcula as variáveis preço e demanda</a:t>
          </a:r>
        </a:p>
      </xdr:txBody>
    </xdr:sp>
    <xdr:clientData/>
  </xdr:twoCellAnchor>
  <xdr:twoCellAnchor>
    <xdr:from>
      <xdr:col>7</xdr:col>
      <xdr:colOff>495300</xdr:colOff>
      <xdr:row>90</xdr:row>
      <xdr:rowOff>104775</xdr:rowOff>
    </xdr:from>
    <xdr:to>
      <xdr:col>8</xdr:col>
      <xdr:colOff>346075</xdr:colOff>
      <xdr:row>92</xdr:row>
      <xdr:rowOff>180181</xdr:rowOff>
    </xdr:to>
    <xdr:sp macro="" textlink="">
      <xdr:nvSpPr>
        <xdr:cNvPr id="126" name="CaixaDeTexto 125"/>
        <xdr:cNvSpPr txBox="1"/>
      </xdr:nvSpPr>
      <xdr:spPr>
        <a:xfrm>
          <a:off x="4745831" y="19226213"/>
          <a:ext cx="457994" cy="456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pt-BR" sz="1600" b="1">
              <a:solidFill>
                <a:schemeClr val="tx2"/>
              </a:solidFill>
              <a:latin typeface="Arial" pitchFamily="34" charset="0"/>
              <a:cs typeface="Arial" pitchFamily="34" charset="0"/>
            </a:rPr>
            <a:t>4</a:t>
          </a:r>
        </a:p>
      </xdr:txBody>
    </xdr:sp>
    <xdr:clientData/>
  </xdr:twoCellAnchor>
  <xdr:twoCellAnchor>
    <xdr:from>
      <xdr:col>10</xdr:col>
      <xdr:colOff>211930</xdr:colOff>
      <xdr:row>90</xdr:row>
      <xdr:rowOff>119063</xdr:rowOff>
    </xdr:from>
    <xdr:to>
      <xdr:col>11</xdr:col>
      <xdr:colOff>62706</xdr:colOff>
      <xdr:row>93</xdr:row>
      <xdr:rowOff>3969</xdr:rowOff>
    </xdr:to>
    <xdr:sp macro="" textlink="">
      <xdr:nvSpPr>
        <xdr:cNvPr id="127" name="CaixaDeTexto 126"/>
        <xdr:cNvSpPr txBox="1"/>
      </xdr:nvSpPr>
      <xdr:spPr>
        <a:xfrm>
          <a:off x="6284118" y="19240501"/>
          <a:ext cx="457994" cy="456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pt-BR" sz="1600" b="1">
              <a:solidFill>
                <a:schemeClr val="tx2"/>
              </a:solidFill>
              <a:latin typeface="Arial" pitchFamily="34" charset="0"/>
              <a:cs typeface="Arial" pitchFamily="34" charset="0"/>
            </a:rPr>
            <a:t>5</a:t>
          </a:r>
        </a:p>
      </xdr:txBody>
    </xdr:sp>
    <xdr:clientData/>
  </xdr:twoCellAnchor>
  <xdr:twoCellAnchor>
    <xdr:from>
      <xdr:col>13</xdr:col>
      <xdr:colOff>30953</xdr:colOff>
      <xdr:row>102</xdr:row>
      <xdr:rowOff>30956</xdr:rowOff>
    </xdr:from>
    <xdr:to>
      <xdr:col>13</xdr:col>
      <xdr:colOff>488947</xdr:colOff>
      <xdr:row>104</xdr:row>
      <xdr:rowOff>106362</xdr:rowOff>
    </xdr:to>
    <xdr:sp macro="" textlink="">
      <xdr:nvSpPr>
        <xdr:cNvPr id="129" name="CaixaDeTexto 128"/>
        <xdr:cNvSpPr txBox="1"/>
      </xdr:nvSpPr>
      <xdr:spPr>
        <a:xfrm>
          <a:off x="7924797" y="21438394"/>
          <a:ext cx="457994" cy="456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pt-BR" sz="1600" b="1">
              <a:solidFill>
                <a:schemeClr val="tx2"/>
              </a:solidFill>
              <a:latin typeface="Arial" pitchFamily="34" charset="0"/>
              <a:cs typeface="Arial" pitchFamily="34" charset="0"/>
            </a:rPr>
            <a:t>8</a:t>
          </a:r>
        </a:p>
      </xdr:txBody>
    </xdr:sp>
    <xdr:clientData/>
  </xdr:twoCellAnchor>
  <xdr:twoCellAnchor>
    <xdr:from>
      <xdr:col>15</xdr:col>
      <xdr:colOff>228599</xdr:colOff>
      <xdr:row>90</xdr:row>
      <xdr:rowOff>157164</xdr:rowOff>
    </xdr:from>
    <xdr:to>
      <xdr:col>16</xdr:col>
      <xdr:colOff>79374</xdr:colOff>
      <xdr:row>93</xdr:row>
      <xdr:rowOff>42070</xdr:rowOff>
    </xdr:to>
    <xdr:sp macro="" textlink="">
      <xdr:nvSpPr>
        <xdr:cNvPr id="132" name="CaixaDeTexto 131"/>
        <xdr:cNvSpPr txBox="1"/>
      </xdr:nvSpPr>
      <xdr:spPr>
        <a:xfrm>
          <a:off x="9336880" y="19278602"/>
          <a:ext cx="457994" cy="456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pt-BR" sz="1600" b="1">
              <a:solidFill>
                <a:schemeClr val="tx2"/>
              </a:solidFill>
              <a:latin typeface="Arial" pitchFamily="34" charset="0"/>
              <a:cs typeface="Arial" pitchFamily="34" charset="0"/>
            </a:rPr>
            <a:t>9</a:t>
          </a:r>
        </a:p>
      </xdr:txBody>
    </xdr:sp>
    <xdr:clientData/>
  </xdr:twoCellAnchor>
  <xdr:twoCellAnchor>
    <xdr:from>
      <xdr:col>10</xdr:col>
      <xdr:colOff>166688</xdr:colOff>
      <xdr:row>107</xdr:row>
      <xdr:rowOff>119062</xdr:rowOff>
    </xdr:from>
    <xdr:to>
      <xdr:col>12</xdr:col>
      <xdr:colOff>326232</xdr:colOff>
      <xdr:row>111</xdr:row>
      <xdr:rowOff>16668</xdr:rowOff>
    </xdr:to>
    <xdr:sp macro="" textlink="">
      <xdr:nvSpPr>
        <xdr:cNvPr id="100" name="Retângulo de cantos arredondados 99">
          <a:hlinkClick xmlns:r="http://schemas.openxmlformats.org/officeDocument/2006/relationships" r:id="rId15"/>
        </xdr:cNvPr>
        <xdr:cNvSpPr/>
      </xdr:nvSpPr>
      <xdr:spPr>
        <a:xfrm>
          <a:off x="6238876" y="22479000"/>
          <a:ext cx="1373981" cy="659606"/>
        </a:xfrm>
        <a:prstGeom prst="roundRect">
          <a:avLst/>
        </a:prstGeom>
        <a:solidFill>
          <a:srgbClr val="95B3D7"/>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Fluxo gastos</a:t>
          </a:r>
        </a:p>
      </xdr:txBody>
    </xdr:sp>
    <xdr:clientData/>
  </xdr:twoCellAnchor>
  <xdr:twoCellAnchor>
    <xdr:from>
      <xdr:col>8</xdr:col>
      <xdr:colOff>592932</xdr:colOff>
      <xdr:row>101</xdr:row>
      <xdr:rowOff>9524</xdr:rowOff>
    </xdr:from>
    <xdr:to>
      <xdr:col>11</xdr:col>
      <xdr:colOff>145257</xdr:colOff>
      <xdr:row>104</xdr:row>
      <xdr:rowOff>97630</xdr:rowOff>
    </xdr:to>
    <xdr:sp macro="" textlink="">
      <xdr:nvSpPr>
        <xdr:cNvPr id="104" name="Retângulo de cantos arredondados 103">
          <a:hlinkClick xmlns:r="http://schemas.openxmlformats.org/officeDocument/2006/relationships" r:id="rId6"/>
        </xdr:cNvPr>
        <xdr:cNvSpPr/>
      </xdr:nvSpPr>
      <xdr:spPr>
        <a:xfrm>
          <a:off x="5450682" y="21226462"/>
          <a:ext cx="1373981" cy="659606"/>
        </a:xfrm>
        <a:prstGeom prst="roundRect">
          <a:avLst/>
        </a:prstGeom>
        <a:solidFill>
          <a:srgbClr val="95B3D7"/>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Fluxo</a:t>
          </a:r>
          <a:r>
            <a:rPr lang="pt-BR" sz="1100" b="1" baseline="0">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 de salários</a:t>
          </a:r>
          <a:endPar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13</xdr:col>
      <xdr:colOff>602456</xdr:colOff>
      <xdr:row>101</xdr:row>
      <xdr:rowOff>19049</xdr:rowOff>
    </xdr:from>
    <xdr:to>
      <xdr:col>16</xdr:col>
      <xdr:colOff>154781</xdr:colOff>
      <xdr:row>104</xdr:row>
      <xdr:rowOff>107155</xdr:rowOff>
    </xdr:to>
    <xdr:sp macro="" textlink="">
      <xdr:nvSpPr>
        <xdr:cNvPr id="114" name="Retângulo de cantos arredondados 113">
          <a:hlinkClick xmlns:r="http://schemas.openxmlformats.org/officeDocument/2006/relationships" r:id="rId7"/>
        </xdr:cNvPr>
        <xdr:cNvSpPr/>
      </xdr:nvSpPr>
      <xdr:spPr>
        <a:xfrm>
          <a:off x="8496300" y="21235987"/>
          <a:ext cx="1373981" cy="659606"/>
        </a:xfrm>
        <a:prstGeom prst="roundRect">
          <a:avLst/>
        </a:prstGeom>
        <a:solidFill>
          <a:srgbClr val="95B3D7"/>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Fluxo</a:t>
          </a:r>
          <a:r>
            <a:rPr lang="pt-BR" sz="1100" b="1" baseline="0">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 de investimento</a:t>
          </a:r>
          <a:endPar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6</xdr:col>
      <xdr:colOff>250031</xdr:colOff>
      <xdr:row>101</xdr:row>
      <xdr:rowOff>23813</xdr:rowOff>
    </xdr:from>
    <xdr:to>
      <xdr:col>8</xdr:col>
      <xdr:colOff>409575</xdr:colOff>
      <xdr:row>104</xdr:row>
      <xdr:rowOff>111919</xdr:rowOff>
    </xdr:to>
    <xdr:sp macro="" textlink="">
      <xdr:nvSpPr>
        <xdr:cNvPr id="119" name="Retângulo de cantos arredondados 118">
          <a:hlinkClick xmlns:r="http://schemas.openxmlformats.org/officeDocument/2006/relationships" r:id="rId16"/>
        </xdr:cNvPr>
        <xdr:cNvSpPr/>
      </xdr:nvSpPr>
      <xdr:spPr>
        <a:xfrm>
          <a:off x="3893344" y="21240751"/>
          <a:ext cx="1373981" cy="659606"/>
        </a:xfrm>
        <a:prstGeom prst="roundRect">
          <a:avLst/>
        </a:prstGeom>
        <a:solidFill>
          <a:srgbClr val="95B3D7"/>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Fluxo</a:t>
          </a:r>
          <a:r>
            <a:rPr lang="pt-BR" sz="1100" b="1" baseline="0">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 de impostos</a:t>
          </a:r>
          <a:endPar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3</xdr:col>
      <xdr:colOff>523875</xdr:colOff>
      <xdr:row>96</xdr:row>
      <xdr:rowOff>119063</xdr:rowOff>
    </xdr:from>
    <xdr:to>
      <xdr:col>6</xdr:col>
      <xdr:colOff>76199</xdr:colOff>
      <xdr:row>100</xdr:row>
      <xdr:rowOff>16669</xdr:rowOff>
    </xdr:to>
    <xdr:sp macro="" textlink="">
      <xdr:nvSpPr>
        <xdr:cNvPr id="133" name="Retângulo de cantos arredondados 132">
          <a:hlinkClick xmlns:r="http://schemas.openxmlformats.org/officeDocument/2006/relationships" r:id="rId3"/>
        </xdr:cNvPr>
        <xdr:cNvSpPr/>
      </xdr:nvSpPr>
      <xdr:spPr>
        <a:xfrm>
          <a:off x="2345531" y="20383501"/>
          <a:ext cx="1373981" cy="659606"/>
        </a:xfrm>
        <a:prstGeom prst="roundRect">
          <a:avLst/>
        </a:prstGeom>
        <a:solidFill>
          <a:srgbClr val="95B3D7"/>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Fluxo</a:t>
          </a:r>
          <a:r>
            <a:rPr lang="pt-BR" sz="1100" b="1" baseline="0">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 de receita</a:t>
          </a:r>
          <a:endPar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12</xdr:col>
      <xdr:colOff>283370</xdr:colOff>
      <xdr:row>115</xdr:row>
      <xdr:rowOff>152400</xdr:rowOff>
    </xdr:from>
    <xdr:to>
      <xdr:col>14</xdr:col>
      <xdr:colOff>442913</xdr:colOff>
      <xdr:row>119</xdr:row>
      <xdr:rowOff>50006</xdr:rowOff>
    </xdr:to>
    <xdr:sp macro="" textlink="">
      <xdr:nvSpPr>
        <xdr:cNvPr id="139" name="Retângulo de cantos arredondados 138">
          <a:hlinkClick xmlns:r="http://schemas.openxmlformats.org/officeDocument/2006/relationships" r:id="rId12"/>
        </xdr:cNvPr>
        <xdr:cNvSpPr/>
      </xdr:nvSpPr>
      <xdr:spPr>
        <a:xfrm>
          <a:off x="7569995" y="24036338"/>
          <a:ext cx="1373981" cy="659606"/>
        </a:xfrm>
        <a:prstGeom prst="roundRect">
          <a:avLst/>
        </a:prstGeom>
        <a:solidFill>
          <a:srgbClr val="CAE8AA"/>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Fluxo de caixa anual</a:t>
          </a:r>
        </a:p>
      </xdr:txBody>
    </xdr:sp>
    <xdr:clientData/>
  </xdr:twoCellAnchor>
  <xdr:twoCellAnchor>
    <xdr:from>
      <xdr:col>10</xdr:col>
      <xdr:colOff>178593</xdr:colOff>
      <xdr:row>112</xdr:row>
      <xdr:rowOff>47625</xdr:rowOff>
    </xdr:from>
    <xdr:to>
      <xdr:col>12</xdr:col>
      <xdr:colOff>338137</xdr:colOff>
      <xdr:row>115</xdr:row>
      <xdr:rowOff>135731</xdr:rowOff>
    </xdr:to>
    <xdr:sp macro="" textlink="">
      <xdr:nvSpPr>
        <xdr:cNvPr id="140" name="Retângulo de cantos arredondados 139">
          <a:hlinkClick xmlns:r="http://schemas.openxmlformats.org/officeDocument/2006/relationships" r:id="rId11"/>
        </xdr:cNvPr>
        <xdr:cNvSpPr/>
      </xdr:nvSpPr>
      <xdr:spPr>
        <a:xfrm>
          <a:off x="6250781" y="23360063"/>
          <a:ext cx="1373981" cy="659606"/>
        </a:xfrm>
        <a:prstGeom prst="roundRect">
          <a:avLst/>
        </a:prstGeom>
        <a:solidFill>
          <a:srgbClr val="CCC0DA"/>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Fluxo de caixa mensal</a:t>
          </a:r>
        </a:p>
      </xdr:txBody>
    </xdr:sp>
    <xdr:clientData/>
  </xdr:twoCellAnchor>
  <xdr:twoCellAnchor>
    <xdr:from>
      <xdr:col>8</xdr:col>
      <xdr:colOff>116682</xdr:colOff>
      <xdr:row>120</xdr:row>
      <xdr:rowOff>33337</xdr:rowOff>
    </xdr:from>
    <xdr:to>
      <xdr:col>10</xdr:col>
      <xdr:colOff>276225</xdr:colOff>
      <xdr:row>123</xdr:row>
      <xdr:rowOff>121443</xdr:rowOff>
    </xdr:to>
    <xdr:sp macro="" textlink="">
      <xdr:nvSpPr>
        <xdr:cNvPr id="141" name="Retângulo de cantos arredondados 140">
          <a:hlinkClick xmlns:r="http://schemas.openxmlformats.org/officeDocument/2006/relationships" r:id="rId14"/>
        </xdr:cNvPr>
        <xdr:cNvSpPr/>
      </xdr:nvSpPr>
      <xdr:spPr>
        <a:xfrm>
          <a:off x="4974432" y="24869775"/>
          <a:ext cx="1373981" cy="659606"/>
        </a:xfrm>
        <a:prstGeom prst="roundRect">
          <a:avLst/>
        </a:prstGeom>
        <a:solidFill>
          <a:srgbClr val="FFFF99"/>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Gráficos</a:t>
          </a:r>
        </a:p>
      </xdr:txBody>
    </xdr:sp>
    <xdr:clientData/>
  </xdr:twoCellAnchor>
  <xdr:twoCellAnchor>
    <xdr:from>
      <xdr:col>10</xdr:col>
      <xdr:colOff>452438</xdr:colOff>
      <xdr:row>120</xdr:row>
      <xdr:rowOff>23811</xdr:rowOff>
    </xdr:from>
    <xdr:to>
      <xdr:col>13</xdr:col>
      <xdr:colOff>4763</xdr:colOff>
      <xdr:row>123</xdr:row>
      <xdr:rowOff>111917</xdr:rowOff>
    </xdr:to>
    <xdr:sp macro="" textlink="">
      <xdr:nvSpPr>
        <xdr:cNvPr id="142" name="Retângulo de cantos arredondados 141">
          <a:hlinkClick xmlns:r="http://schemas.openxmlformats.org/officeDocument/2006/relationships" r:id="rId13"/>
        </xdr:cNvPr>
        <xdr:cNvSpPr/>
      </xdr:nvSpPr>
      <xdr:spPr>
        <a:xfrm>
          <a:off x="6524626" y="24860249"/>
          <a:ext cx="1373981" cy="659606"/>
        </a:xfrm>
        <a:prstGeom prst="roundRect">
          <a:avLst/>
        </a:prstGeom>
        <a:solidFill>
          <a:srgbClr val="FABCE6"/>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Indicadores</a:t>
          </a:r>
        </a:p>
      </xdr:txBody>
    </xdr:sp>
    <xdr:clientData/>
  </xdr:twoCellAnchor>
  <xdr:twoCellAnchor>
    <xdr:from>
      <xdr:col>3</xdr:col>
      <xdr:colOff>547687</xdr:colOff>
      <xdr:row>88</xdr:row>
      <xdr:rowOff>71436</xdr:rowOff>
    </xdr:from>
    <xdr:to>
      <xdr:col>6</xdr:col>
      <xdr:colOff>100011</xdr:colOff>
      <xdr:row>91</xdr:row>
      <xdr:rowOff>159542</xdr:rowOff>
    </xdr:to>
    <xdr:sp macro="" textlink="">
      <xdr:nvSpPr>
        <xdr:cNvPr id="143" name="Retângulo de cantos arredondados 142">
          <a:hlinkClick xmlns:r="http://schemas.openxmlformats.org/officeDocument/2006/relationships" r:id="rId17"/>
        </xdr:cNvPr>
        <xdr:cNvSpPr/>
      </xdr:nvSpPr>
      <xdr:spPr>
        <a:xfrm>
          <a:off x="2369343" y="18811874"/>
          <a:ext cx="1373981" cy="659606"/>
        </a:xfrm>
        <a:prstGeom prst="roundRect">
          <a:avLst/>
        </a:prstGeom>
        <a:solidFill>
          <a:srgbClr val="B6DDE8"/>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Estimativa</a:t>
          </a:r>
          <a:r>
            <a:rPr lang="pt-BR" sz="1100" b="1" baseline="0">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 de vendas</a:t>
          </a:r>
          <a:endPar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5</xdr:col>
      <xdr:colOff>252411</xdr:colOff>
      <xdr:row>89</xdr:row>
      <xdr:rowOff>95251</xdr:rowOff>
    </xdr:from>
    <xdr:to>
      <xdr:col>6</xdr:col>
      <xdr:colOff>105567</xdr:colOff>
      <xdr:row>91</xdr:row>
      <xdr:rowOff>170657</xdr:rowOff>
    </xdr:to>
    <xdr:sp macro="" textlink="">
      <xdr:nvSpPr>
        <xdr:cNvPr id="124" name="CaixaDeTexto 123"/>
        <xdr:cNvSpPr txBox="1"/>
      </xdr:nvSpPr>
      <xdr:spPr>
        <a:xfrm>
          <a:off x="3288505" y="19026189"/>
          <a:ext cx="460375" cy="456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pt-BR" sz="1600" b="1">
              <a:solidFill>
                <a:schemeClr val="tx2"/>
              </a:solidFill>
              <a:latin typeface="Arial" pitchFamily="34" charset="0"/>
              <a:cs typeface="Arial" pitchFamily="34" charset="0"/>
            </a:rPr>
            <a:t>2</a:t>
          </a:r>
        </a:p>
      </xdr:txBody>
    </xdr:sp>
    <xdr:clientData/>
  </xdr:twoCellAnchor>
  <xdr:twoCellAnchor>
    <xdr:from>
      <xdr:col>5</xdr:col>
      <xdr:colOff>257173</xdr:colOff>
      <xdr:row>96</xdr:row>
      <xdr:rowOff>33345</xdr:rowOff>
    </xdr:from>
    <xdr:to>
      <xdr:col>6</xdr:col>
      <xdr:colOff>107948</xdr:colOff>
      <xdr:row>98</xdr:row>
      <xdr:rowOff>108751</xdr:rowOff>
    </xdr:to>
    <xdr:sp macro="" textlink="">
      <xdr:nvSpPr>
        <xdr:cNvPr id="125" name="CaixaDeTexto 124"/>
        <xdr:cNvSpPr txBox="1"/>
      </xdr:nvSpPr>
      <xdr:spPr>
        <a:xfrm>
          <a:off x="3293267" y="20297783"/>
          <a:ext cx="457994" cy="456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pt-BR" sz="1600" b="1">
              <a:solidFill>
                <a:schemeClr val="tx2"/>
              </a:solidFill>
              <a:latin typeface="Arial" pitchFamily="34" charset="0"/>
              <a:cs typeface="Arial" pitchFamily="34" charset="0"/>
            </a:rPr>
            <a:t>3</a:t>
          </a:r>
        </a:p>
      </xdr:txBody>
    </xdr:sp>
    <xdr:clientData/>
  </xdr:twoCellAnchor>
  <xdr:twoCellAnchor>
    <xdr:from>
      <xdr:col>10</xdr:col>
      <xdr:colOff>295274</xdr:colOff>
      <xdr:row>100</xdr:row>
      <xdr:rowOff>123825</xdr:rowOff>
    </xdr:from>
    <xdr:to>
      <xdr:col>11</xdr:col>
      <xdr:colOff>146049</xdr:colOff>
      <xdr:row>103</xdr:row>
      <xdr:rowOff>8731</xdr:rowOff>
    </xdr:to>
    <xdr:sp macro="" textlink="">
      <xdr:nvSpPr>
        <xdr:cNvPr id="128" name="CaixaDeTexto 127"/>
        <xdr:cNvSpPr txBox="1"/>
      </xdr:nvSpPr>
      <xdr:spPr>
        <a:xfrm>
          <a:off x="6367462" y="21150263"/>
          <a:ext cx="457993" cy="456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pt-BR" sz="1600" b="1">
              <a:solidFill>
                <a:schemeClr val="tx2"/>
              </a:solidFill>
              <a:latin typeface="Arial" pitchFamily="34" charset="0"/>
              <a:cs typeface="Arial" pitchFamily="34" charset="0"/>
            </a:rPr>
            <a:t>6</a:t>
          </a:r>
        </a:p>
      </xdr:txBody>
    </xdr:sp>
    <xdr:clientData/>
  </xdr:twoCellAnchor>
  <xdr:twoCellAnchor>
    <xdr:from>
      <xdr:col>12</xdr:col>
      <xdr:colOff>576259</xdr:colOff>
      <xdr:row>91</xdr:row>
      <xdr:rowOff>159542</xdr:rowOff>
    </xdr:from>
    <xdr:to>
      <xdr:col>13</xdr:col>
      <xdr:colOff>427034</xdr:colOff>
      <xdr:row>94</xdr:row>
      <xdr:rowOff>44448</xdr:rowOff>
    </xdr:to>
    <xdr:sp macro="" textlink="">
      <xdr:nvSpPr>
        <xdr:cNvPr id="144" name="CaixaDeTexto 143"/>
        <xdr:cNvSpPr txBox="1"/>
      </xdr:nvSpPr>
      <xdr:spPr>
        <a:xfrm>
          <a:off x="7862884" y="19471480"/>
          <a:ext cx="457994" cy="456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pt-BR" sz="1600" b="1">
              <a:solidFill>
                <a:schemeClr val="tx2"/>
              </a:solidFill>
              <a:latin typeface="Arial" pitchFamily="34" charset="0"/>
              <a:cs typeface="Arial" pitchFamily="34" charset="0"/>
            </a:rPr>
            <a:t>7</a:t>
          </a:r>
        </a:p>
      </xdr:txBody>
    </xdr:sp>
    <xdr:clientData/>
  </xdr:twoCellAnchor>
  <xdr:twoCellAnchor>
    <xdr:from>
      <xdr:col>15</xdr:col>
      <xdr:colOff>285750</xdr:colOff>
      <xdr:row>100</xdr:row>
      <xdr:rowOff>180975</xdr:rowOff>
    </xdr:from>
    <xdr:to>
      <xdr:col>16</xdr:col>
      <xdr:colOff>136525</xdr:colOff>
      <xdr:row>103</xdr:row>
      <xdr:rowOff>65881</xdr:rowOff>
    </xdr:to>
    <xdr:sp macro="" textlink="">
      <xdr:nvSpPr>
        <xdr:cNvPr id="130" name="CaixaDeTexto 129"/>
        <xdr:cNvSpPr txBox="1"/>
      </xdr:nvSpPr>
      <xdr:spPr>
        <a:xfrm>
          <a:off x="9394031" y="21207413"/>
          <a:ext cx="457994" cy="456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pt-BR" sz="1600" b="1">
              <a:solidFill>
                <a:schemeClr val="tx2"/>
              </a:solidFill>
              <a:latin typeface="Arial" pitchFamily="34" charset="0"/>
              <a:cs typeface="Arial" pitchFamily="34" charset="0"/>
            </a:rPr>
            <a:t>10</a:t>
          </a:r>
        </a:p>
      </xdr:txBody>
    </xdr:sp>
    <xdr:clientData/>
  </xdr:twoCellAnchor>
  <xdr:twoCellAnchor>
    <xdr:from>
      <xdr:col>12</xdr:col>
      <xdr:colOff>138113</xdr:colOff>
      <xdr:row>121</xdr:row>
      <xdr:rowOff>83342</xdr:rowOff>
    </xdr:from>
    <xdr:to>
      <xdr:col>12</xdr:col>
      <xdr:colOff>596107</xdr:colOff>
      <xdr:row>123</xdr:row>
      <xdr:rowOff>158748</xdr:rowOff>
    </xdr:to>
    <xdr:sp macro="" textlink="">
      <xdr:nvSpPr>
        <xdr:cNvPr id="136" name="CaixaDeTexto 135"/>
        <xdr:cNvSpPr txBox="1"/>
      </xdr:nvSpPr>
      <xdr:spPr>
        <a:xfrm>
          <a:off x="7424738" y="25110280"/>
          <a:ext cx="457994" cy="456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pt-BR" sz="1600" b="1">
              <a:solidFill>
                <a:schemeClr val="tx2"/>
              </a:solidFill>
              <a:latin typeface="Arial" pitchFamily="34" charset="0"/>
              <a:cs typeface="Arial" pitchFamily="34" charset="0"/>
            </a:rPr>
            <a:t>11</a:t>
          </a:r>
        </a:p>
      </xdr:txBody>
    </xdr:sp>
    <xdr:clientData/>
  </xdr:twoCellAnchor>
  <xdr:twoCellAnchor>
    <xdr:from>
      <xdr:col>1</xdr:col>
      <xdr:colOff>86916</xdr:colOff>
      <xdr:row>23</xdr:row>
      <xdr:rowOff>22347</xdr:rowOff>
    </xdr:from>
    <xdr:to>
      <xdr:col>18</xdr:col>
      <xdr:colOff>409575</xdr:colOff>
      <xdr:row>26</xdr:row>
      <xdr:rowOff>50922</xdr:rowOff>
    </xdr:to>
    <xdr:grpSp>
      <xdr:nvGrpSpPr>
        <xdr:cNvPr id="150" name="Grupo 149"/>
        <xdr:cNvGrpSpPr/>
      </xdr:nvGrpSpPr>
      <xdr:grpSpPr>
        <a:xfrm>
          <a:off x="693052" y="4473120"/>
          <a:ext cx="10626978" cy="600075"/>
          <a:chOff x="694135" y="5580185"/>
          <a:chExt cx="10645378" cy="600075"/>
        </a:xfrm>
      </xdr:grpSpPr>
      <xdr:sp macro="" textlink="">
        <xdr:nvSpPr>
          <xdr:cNvPr id="145" name="Retângulo de cantos arredondados 144"/>
          <xdr:cNvSpPr/>
        </xdr:nvSpPr>
        <xdr:spPr>
          <a:xfrm>
            <a:off x="2078831" y="5580185"/>
            <a:ext cx="9260682" cy="600075"/>
          </a:xfrm>
          <a:prstGeom prst="roundRect">
            <a:avLst/>
          </a:prstGeom>
          <a:ln>
            <a:solidFill>
              <a:schemeClr val="accent5">
                <a:lumMod val="5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pt-BR" sz="1100">
                <a:solidFill>
                  <a:schemeClr val="accent5">
                    <a:lumMod val="50000"/>
                  </a:schemeClr>
                </a:solidFill>
                <a:effectLst/>
                <a:latin typeface="Segoe UI" panose="020B0502040204020203" pitchFamily="34" charset="0"/>
                <a:ea typeface="Segoe UI" panose="020B0502040204020203" pitchFamily="34" charset="0"/>
                <a:cs typeface="Segoe UI" panose="020B0502040204020203" pitchFamily="34" charset="0"/>
              </a:rPr>
              <a:t>Entre com os valores correspondentes da demanda. </a:t>
            </a:r>
          </a:p>
        </xdr:txBody>
      </xdr:sp>
      <xdr:sp macro="" textlink="">
        <xdr:nvSpPr>
          <xdr:cNvPr id="146" name="Retângulo de cantos arredondados 145">
            <a:hlinkClick xmlns:r="http://schemas.openxmlformats.org/officeDocument/2006/relationships" r:id="rId17"/>
          </xdr:cNvPr>
          <xdr:cNvSpPr/>
        </xdr:nvSpPr>
        <xdr:spPr>
          <a:xfrm>
            <a:off x="694135" y="5608760"/>
            <a:ext cx="1102519" cy="542925"/>
          </a:xfrm>
          <a:prstGeom prst="roundRect">
            <a:avLst/>
          </a:prstGeom>
          <a:solidFill>
            <a:srgbClr val="B6DDE8"/>
          </a:solidFill>
          <a:ln>
            <a:noFill/>
          </a:ln>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Estimativa</a:t>
            </a:r>
            <a:r>
              <a:rPr lang="pt-BR" sz="1100" b="1" baseline="0">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 de venda</a:t>
            </a:r>
            <a:endParaRPr lang="pt-BR" sz="1100" b="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endParaRPr>
          </a:p>
        </xdr:txBody>
      </xdr:sp>
    </xdr:grpSp>
    <xdr:clientData/>
  </xdr:twoCellAnchor>
  <xdr:twoCellAnchor>
    <xdr:from>
      <xdr:col>0</xdr:col>
      <xdr:colOff>145257</xdr:colOff>
      <xdr:row>23</xdr:row>
      <xdr:rowOff>112834</xdr:rowOff>
    </xdr:from>
    <xdr:to>
      <xdr:col>1</xdr:col>
      <xdr:colOff>2381</xdr:colOff>
      <xdr:row>25</xdr:row>
      <xdr:rowOff>150934</xdr:rowOff>
    </xdr:to>
    <xdr:sp macro="" textlink="">
      <xdr:nvSpPr>
        <xdr:cNvPr id="147" name="Elipse 146"/>
        <xdr:cNvSpPr/>
      </xdr:nvSpPr>
      <xdr:spPr>
        <a:xfrm>
          <a:off x="145257" y="5708772"/>
          <a:ext cx="464343" cy="419100"/>
        </a:xfrm>
        <a:prstGeom prst="ellipse">
          <a:avLst/>
        </a:prstGeom>
        <a:solidFill>
          <a:schemeClr val="accent5">
            <a:lumMod val="75000"/>
          </a:schemeClr>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pt-BR" sz="900" b="1">
              <a:solidFill>
                <a:schemeClr val="lt1"/>
              </a:solidFill>
              <a:latin typeface="Segoe UI" panose="020B0502040204020203" pitchFamily="34" charset="0"/>
              <a:ea typeface="Segoe UI" panose="020B0502040204020203" pitchFamily="34" charset="0"/>
              <a:cs typeface="Segoe UI" panose="020B0502040204020203" pitchFamily="34" charset="0"/>
            </a:rPr>
            <a:t>2</a:t>
          </a:r>
        </a:p>
      </xdr:txBody>
    </xdr:sp>
    <xdr:clientData/>
  </xdr:twoCellAnchor>
  <xdr:twoCellAnchor>
    <xdr:from>
      <xdr:col>0</xdr:col>
      <xdr:colOff>602457</xdr:colOff>
      <xdr:row>110</xdr:row>
      <xdr:rowOff>1586</xdr:rowOff>
    </xdr:from>
    <xdr:to>
      <xdr:col>3</xdr:col>
      <xdr:colOff>383382</xdr:colOff>
      <xdr:row>115</xdr:row>
      <xdr:rowOff>125411</xdr:rowOff>
    </xdr:to>
    <xdr:sp macro="" textlink="">
      <xdr:nvSpPr>
        <xdr:cNvPr id="123" name="Texto explicativo retangular 122"/>
        <xdr:cNvSpPr/>
      </xdr:nvSpPr>
      <xdr:spPr>
        <a:xfrm>
          <a:off x="602457" y="22163086"/>
          <a:ext cx="1622425" cy="1076325"/>
        </a:xfrm>
        <a:prstGeom prst="wedgeRectCallout">
          <a:avLst>
            <a:gd name="adj1" fmla="val 226199"/>
            <a:gd name="adj2" fmla="val -158498"/>
          </a:avLst>
        </a:prstGeom>
        <a:ln/>
      </xdr:spPr>
      <xdr:style>
        <a:lnRef idx="1">
          <a:schemeClr val="accent1"/>
        </a:lnRef>
        <a:fillRef idx="3">
          <a:schemeClr val="accent1"/>
        </a:fillRef>
        <a:effectRef idx="2">
          <a:schemeClr val="accent1"/>
        </a:effectRef>
        <a:fontRef idx="minor">
          <a:schemeClr val="lt1"/>
        </a:fontRef>
      </xdr:style>
      <xdr:txBody>
        <a:bodyPr vertOverflow="clip" rtlCol="0" anchor="ctr"/>
        <a:lstStyle/>
        <a:p>
          <a:pPr marL="0" indent="0" algn="ctr"/>
          <a:r>
            <a:rPr lang="pt-BR" sz="1050" b="0">
              <a:solidFill>
                <a:schemeClr val="bg1"/>
              </a:solidFill>
              <a:latin typeface="Segoe UI" pitchFamily="34" charset="0"/>
              <a:ea typeface="Segoe UI" pitchFamily="34" charset="0"/>
              <a:cs typeface="Segoe UI" pitchFamily="34" charset="0"/>
            </a:rPr>
            <a:t>Abas sem numeração são as que não possuem campo para a inserção de valores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123825</xdr:colOff>
      <xdr:row>3</xdr:row>
      <xdr:rowOff>85725</xdr:rowOff>
    </xdr:from>
    <xdr:to>
      <xdr:col>21</xdr:col>
      <xdr:colOff>495299</xdr:colOff>
      <xdr:row>6</xdr:row>
      <xdr:rowOff>119062</xdr:rowOff>
    </xdr:to>
    <xdr:sp macro="" textlink="">
      <xdr:nvSpPr>
        <xdr:cNvPr id="3" name="Retângulo de cantos arredondados 2">
          <a:hlinkClick xmlns:r="http://schemas.openxmlformats.org/officeDocument/2006/relationships" r:id="rId1"/>
        </xdr:cNvPr>
        <xdr:cNvSpPr/>
      </xdr:nvSpPr>
      <xdr:spPr>
        <a:xfrm>
          <a:off x="19697700" y="1685925"/>
          <a:ext cx="1590674" cy="690562"/>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85725</xdr:colOff>
      <xdr:row>1</xdr:row>
      <xdr:rowOff>57150</xdr:rowOff>
    </xdr:from>
    <xdr:to>
      <xdr:col>9</xdr:col>
      <xdr:colOff>457199</xdr:colOff>
      <xdr:row>4</xdr:row>
      <xdr:rowOff>90487</xdr:rowOff>
    </xdr:to>
    <xdr:sp macro="" textlink="">
      <xdr:nvSpPr>
        <xdr:cNvPr id="3" name="Retângulo de cantos arredondados 2">
          <a:hlinkClick xmlns:r="http://schemas.openxmlformats.org/officeDocument/2006/relationships" r:id="rId1"/>
        </xdr:cNvPr>
        <xdr:cNvSpPr/>
      </xdr:nvSpPr>
      <xdr:spPr>
        <a:xfrm>
          <a:off x="8696325" y="638175"/>
          <a:ext cx="1590674" cy="690562"/>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22</xdr:col>
      <xdr:colOff>190499</xdr:colOff>
      <xdr:row>5</xdr:row>
      <xdr:rowOff>57150</xdr:rowOff>
    </xdr:from>
    <xdr:to>
      <xdr:col>33</xdr:col>
      <xdr:colOff>161924</xdr:colOff>
      <xdr:row>23</xdr:row>
      <xdr:rowOff>209550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142875</xdr:colOff>
      <xdr:row>1</xdr:row>
      <xdr:rowOff>114300</xdr:rowOff>
    </xdr:from>
    <xdr:to>
      <xdr:col>12</xdr:col>
      <xdr:colOff>352424</xdr:colOff>
      <xdr:row>4</xdr:row>
      <xdr:rowOff>147637</xdr:rowOff>
    </xdr:to>
    <xdr:sp macro="" textlink="">
      <xdr:nvSpPr>
        <xdr:cNvPr id="5" name="Retângulo de cantos arredondados 4">
          <a:hlinkClick xmlns:r="http://schemas.openxmlformats.org/officeDocument/2006/relationships" r:id="rId2"/>
        </xdr:cNvPr>
        <xdr:cNvSpPr/>
      </xdr:nvSpPr>
      <xdr:spPr>
        <a:xfrm>
          <a:off x="8181975" y="771525"/>
          <a:ext cx="1590674" cy="690562"/>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187325</xdr:colOff>
      <xdr:row>2</xdr:row>
      <xdr:rowOff>64558</xdr:rowOff>
    </xdr:from>
    <xdr:to>
      <xdr:col>14</xdr:col>
      <xdr:colOff>558799</xdr:colOff>
      <xdr:row>5</xdr:row>
      <xdr:rowOff>97895</xdr:rowOff>
    </xdr:to>
    <xdr:sp macro="" textlink="">
      <xdr:nvSpPr>
        <xdr:cNvPr id="2" name="Retângulo de cantos arredondados 1">
          <a:hlinkClick xmlns:r="http://schemas.openxmlformats.org/officeDocument/2006/relationships" r:id="rId1"/>
        </xdr:cNvPr>
        <xdr:cNvSpPr/>
      </xdr:nvSpPr>
      <xdr:spPr>
        <a:xfrm>
          <a:off x="11712575" y="1461558"/>
          <a:ext cx="1599141" cy="700087"/>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25</xdr:col>
      <xdr:colOff>95250</xdr:colOff>
      <xdr:row>1</xdr:row>
      <xdr:rowOff>76200</xdr:rowOff>
    </xdr:from>
    <xdr:to>
      <xdr:col>26</xdr:col>
      <xdr:colOff>962024</xdr:colOff>
      <xdr:row>4</xdr:row>
      <xdr:rowOff>109537</xdr:rowOff>
    </xdr:to>
    <xdr:sp macro="" textlink="">
      <xdr:nvSpPr>
        <xdr:cNvPr id="2" name="Retângulo de cantos arredondados 1">
          <a:hlinkClick xmlns:r="http://schemas.openxmlformats.org/officeDocument/2006/relationships" r:id="rId1"/>
        </xdr:cNvPr>
        <xdr:cNvSpPr/>
      </xdr:nvSpPr>
      <xdr:spPr>
        <a:xfrm>
          <a:off x="23317200" y="838200"/>
          <a:ext cx="1590674" cy="690562"/>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21</xdr:col>
      <xdr:colOff>76200</xdr:colOff>
      <xdr:row>1</xdr:row>
      <xdr:rowOff>47625</xdr:rowOff>
    </xdr:from>
    <xdr:to>
      <xdr:col>23</xdr:col>
      <xdr:colOff>447674</xdr:colOff>
      <xdr:row>4</xdr:row>
      <xdr:rowOff>80962</xdr:rowOff>
    </xdr:to>
    <xdr:sp macro="" textlink="">
      <xdr:nvSpPr>
        <xdr:cNvPr id="2" name="Retângulo de cantos arredondados 1">
          <a:hlinkClick xmlns:r="http://schemas.openxmlformats.org/officeDocument/2006/relationships" r:id="rId1"/>
        </xdr:cNvPr>
        <xdr:cNvSpPr/>
      </xdr:nvSpPr>
      <xdr:spPr>
        <a:xfrm>
          <a:off x="30632400" y="857250"/>
          <a:ext cx="1590674" cy="690562"/>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8</xdr:col>
      <xdr:colOff>238125</xdr:colOff>
      <xdr:row>2</xdr:row>
      <xdr:rowOff>47625</xdr:rowOff>
    </xdr:from>
    <xdr:to>
      <xdr:col>10</xdr:col>
      <xdr:colOff>609599</xdr:colOff>
      <xdr:row>2</xdr:row>
      <xdr:rowOff>671512</xdr:rowOff>
    </xdr:to>
    <xdr:sp macro="" textlink="">
      <xdr:nvSpPr>
        <xdr:cNvPr id="4" name="Retângulo de cantos arredondados 3">
          <a:hlinkClick xmlns:r="http://schemas.openxmlformats.org/officeDocument/2006/relationships" r:id="rId1"/>
        </xdr:cNvPr>
        <xdr:cNvSpPr/>
      </xdr:nvSpPr>
      <xdr:spPr>
        <a:xfrm>
          <a:off x="11991975" y="428625"/>
          <a:ext cx="1590674" cy="623887"/>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202894</xdr:colOff>
      <xdr:row>1</xdr:row>
      <xdr:rowOff>68035</xdr:rowOff>
    </xdr:from>
    <xdr:to>
      <xdr:col>14</xdr:col>
      <xdr:colOff>163284</xdr:colOff>
      <xdr:row>28</xdr:row>
      <xdr:rowOff>68036</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172358</xdr:colOff>
      <xdr:row>17</xdr:row>
      <xdr:rowOff>85536</xdr:rowOff>
    </xdr:from>
    <xdr:to>
      <xdr:col>4</xdr:col>
      <xdr:colOff>299358</xdr:colOff>
      <xdr:row>18</xdr:row>
      <xdr:rowOff>167822</xdr:rowOff>
    </xdr:to>
    <xdr:sp macro="" textlink="">
      <xdr:nvSpPr>
        <xdr:cNvPr id="7" name="CaixaDeTexto 6"/>
        <xdr:cNvSpPr txBox="1"/>
      </xdr:nvSpPr>
      <xdr:spPr>
        <a:xfrm>
          <a:off x="1397001" y="3324036"/>
          <a:ext cx="1351643" cy="272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pt-BR" sz="1100" i="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Desenvolvimento</a:t>
          </a:r>
        </a:p>
        <a:p>
          <a:pPr marL="0" indent="0" algn="ctr"/>
          <a:endParaRPr lang="pt-BR" sz="1100" i="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endParaRPr>
        </a:p>
        <a:p>
          <a:pPr marL="0" indent="0" algn="ctr"/>
          <a:endParaRPr lang="pt-BR" sz="1100" i="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endParaRPr>
        </a:p>
        <a:p>
          <a:pPr marL="0" indent="0" algn="ctr"/>
          <a:endParaRPr lang="pt-BR" sz="1100" i="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endParaRPr>
        </a:p>
        <a:p>
          <a:pPr marL="0" indent="0" algn="ctr"/>
          <a:endParaRPr lang="pt-BR" sz="1100" i="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3</xdr:col>
      <xdr:colOff>480782</xdr:colOff>
      <xdr:row>12</xdr:row>
      <xdr:rowOff>169034</xdr:rowOff>
    </xdr:from>
    <xdr:to>
      <xdr:col>5</xdr:col>
      <xdr:colOff>468348</xdr:colOff>
      <xdr:row>14</xdr:row>
      <xdr:rowOff>37800</xdr:rowOff>
    </xdr:to>
    <xdr:sp macro="" textlink="">
      <xdr:nvSpPr>
        <xdr:cNvPr id="8" name="CaixaDeTexto 7"/>
        <xdr:cNvSpPr txBox="1"/>
      </xdr:nvSpPr>
      <xdr:spPr>
        <a:xfrm>
          <a:off x="2317746" y="2455034"/>
          <a:ext cx="1212209"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pt-BR" sz="1100" i="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Lançamento</a:t>
          </a:r>
        </a:p>
      </xdr:txBody>
    </xdr:sp>
    <xdr:clientData/>
  </xdr:twoCellAnchor>
  <xdr:twoCellAnchor>
    <xdr:from>
      <xdr:col>8</xdr:col>
      <xdr:colOff>432406</xdr:colOff>
      <xdr:row>6</xdr:row>
      <xdr:rowOff>103868</xdr:rowOff>
    </xdr:from>
    <xdr:to>
      <xdr:col>10</xdr:col>
      <xdr:colOff>405156</xdr:colOff>
      <xdr:row>7</xdr:row>
      <xdr:rowOff>155727</xdr:rowOff>
    </xdr:to>
    <xdr:sp macro="" textlink="">
      <xdr:nvSpPr>
        <xdr:cNvPr id="9" name="CaixaDeTexto 8"/>
        <xdr:cNvSpPr txBox="1"/>
      </xdr:nvSpPr>
      <xdr:spPr>
        <a:xfrm>
          <a:off x="5330977" y="1246868"/>
          <a:ext cx="1197393" cy="242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100" i="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Maturidade</a:t>
          </a:r>
        </a:p>
      </xdr:txBody>
    </xdr:sp>
    <xdr:clientData/>
  </xdr:twoCellAnchor>
  <xdr:twoCellAnchor>
    <xdr:from>
      <xdr:col>5</xdr:col>
      <xdr:colOff>355300</xdr:colOff>
      <xdr:row>9</xdr:row>
      <xdr:rowOff>75142</xdr:rowOff>
    </xdr:from>
    <xdr:to>
      <xdr:col>7</xdr:col>
      <xdr:colOff>235443</xdr:colOff>
      <xdr:row>10</xdr:row>
      <xdr:rowOff>148168</xdr:rowOff>
    </xdr:to>
    <xdr:sp macro="" textlink="">
      <xdr:nvSpPr>
        <xdr:cNvPr id="10" name="CaixaDeTexto 9"/>
        <xdr:cNvSpPr txBox="1"/>
      </xdr:nvSpPr>
      <xdr:spPr>
        <a:xfrm>
          <a:off x="3416907" y="1789642"/>
          <a:ext cx="1104786" cy="263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pt-BR" sz="1100" i="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Crescimento</a:t>
          </a:r>
        </a:p>
      </xdr:txBody>
    </xdr:sp>
    <xdr:clientData/>
  </xdr:twoCellAnchor>
  <xdr:twoCellAnchor>
    <xdr:from>
      <xdr:col>11</xdr:col>
      <xdr:colOff>579247</xdr:colOff>
      <xdr:row>10</xdr:row>
      <xdr:rowOff>70493</xdr:rowOff>
    </xdr:from>
    <xdr:to>
      <xdr:col>13</xdr:col>
      <xdr:colOff>203010</xdr:colOff>
      <xdr:row>11</xdr:row>
      <xdr:rowOff>118118</xdr:rowOff>
    </xdr:to>
    <xdr:sp macro="" textlink="">
      <xdr:nvSpPr>
        <xdr:cNvPr id="11" name="CaixaDeTexto 10"/>
        <xdr:cNvSpPr txBox="1"/>
      </xdr:nvSpPr>
      <xdr:spPr>
        <a:xfrm>
          <a:off x="7314783" y="1975493"/>
          <a:ext cx="84840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pt-BR" sz="1100" i="1">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Declínio</a:t>
          </a:r>
        </a:p>
      </xdr:txBody>
    </xdr:sp>
    <xdr:clientData/>
  </xdr:twoCellAnchor>
  <xdr:twoCellAnchor>
    <xdr:from>
      <xdr:col>15</xdr:col>
      <xdr:colOff>281897</xdr:colOff>
      <xdr:row>1</xdr:row>
      <xdr:rowOff>20487</xdr:rowOff>
    </xdr:from>
    <xdr:to>
      <xdr:col>28</xdr:col>
      <xdr:colOff>34774</xdr:colOff>
      <xdr:row>27</xdr:row>
      <xdr:rowOff>161775</xdr:rowOff>
    </xdr:to>
    <xdr:graphicFrame macro="">
      <xdr:nvGraphicFramePr>
        <xdr:cNvPr id="22" name="Gráfico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517071</xdr:colOff>
      <xdr:row>33</xdr:row>
      <xdr:rowOff>54428</xdr:rowOff>
    </xdr:from>
    <xdr:to>
      <xdr:col>21</xdr:col>
      <xdr:colOff>270781</xdr:colOff>
      <xdr:row>36</xdr:row>
      <xdr:rowOff>173490</xdr:rowOff>
    </xdr:to>
    <xdr:sp macro="" textlink="">
      <xdr:nvSpPr>
        <xdr:cNvPr id="31" name="Retângulo de cantos arredondados 30">
          <a:hlinkClick xmlns:r="http://schemas.openxmlformats.org/officeDocument/2006/relationships" r:id="rId3"/>
        </xdr:cNvPr>
        <xdr:cNvSpPr/>
      </xdr:nvSpPr>
      <xdr:spPr>
        <a:xfrm>
          <a:off x="11538857" y="6340928"/>
          <a:ext cx="1590674" cy="690562"/>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twoCellAnchor>
    <xdr:from>
      <xdr:col>29</xdr:col>
      <xdr:colOff>394606</xdr:colOff>
      <xdr:row>0</xdr:row>
      <xdr:rowOff>190499</xdr:rowOff>
    </xdr:from>
    <xdr:to>
      <xdr:col>47</xdr:col>
      <xdr:colOff>163286</xdr:colOff>
      <xdr:row>27</xdr:row>
      <xdr:rowOff>141287</xdr:rowOff>
    </xdr:to>
    <xdr:graphicFrame macro="">
      <xdr:nvGraphicFramePr>
        <xdr:cNvPr id="34" name="Gráfico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276226</xdr:colOff>
      <xdr:row>2</xdr:row>
      <xdr:rowOff>9525</xdr:rowOff>
    </xdr:from>
    <xdr:to>
      <xdr:col>6</xdr:col>
      <xdr:colOff>38100</xdr:colOff>
      <xdr:row>3</xdr:row>
      <xdr:rowOff>0</xdr:rowOff>
    </xdr:to>
    <xdr:sp macro="" textlink="">
      <xdr:nvSpPr>
        <xdr:cNvPr id="2" name="Retângulo de cantos arredondados 1">
          <a:hlinkClick xmlns:r="http://schemas.openxmlformats.org/officeDocument/2006/relationships" r:id="rId1"/>
        </xdr:cNvPr>
        <xdr:cNvSpPr/>
      </xdr:nvSpPr>
      <xdr:spPr>
        <a:xfrm>
          <a:off x="10363201" y="409575"/>
          <a:ext cx="1590674" cy="690562"/>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8</xdr:col>
      <xdr:colOff>152400</xdr:colOff>
      <xdr:row>0</xdr:row>
      <xdr:rowOff>47625</xdr:rowOff>
    </xdr:from>
    <xdr:to>
      <xdr:col>10</xdr:col>
      <xdr:colOff>523874</xdr:colOff>
      <xdr:row>3</xdr:row>
      <xdr:rowOff>80962</xdr:rowOff>
    </xdr:to>
    <xdr:sp macro="" textlink="">
      <xdr:nvSpPr>
        <xdr:cNvPr id="2" name="Retângulo de cantos arredondados 1">
          <a:hlinkClick xmlns:r="http://schemas.openxmlformats.org/officeDocument/2006/relationships" r:id="rId1"/>
        </xdr:cNvPr>
        <xdr:cNvSpPr/>
      </xdr:nvSpPr>
      <xdr:spPr>
        <a:xfrm>
          <a:off x="10258425" y="47625"/>
          <a:ext cx="1590674" cy="690562"/>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7</xdr:row>
      <xdr:rowOff>190500</xdr:rowOff>
    </xdr:from>
    <xdr:to>
      <xdr:col>9</xdr:col>
      <xdr:colOff>1409312</xdr:colOff>
      <xdr:row>13</xdr:row>
      <xdr:rowOff>202406</xdr:rowOff>
    </xdr:to>
    <xdr:sp macro="" textlink="">
      <xdr:nvSpPr>
        <xdr:cNvPr id="2" name="Retângulo 1"/>
        <xdr:cNvSpPr/>
      </xdr:nvSpPr>
      <xdr:spPr>
        <a:xfrm>
          <a:off x="4111107" y="2163536"/>
          <a:ext cx="5977618" cy="1294865"/>
        </a:xfrm>
        <a:prstGeom prst="rect">
          <a:avLst/>
        </a:prstGeom>
        <a:solidFill>
          <a:schemeClr val="accent2">
            <a:lumMod val="7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0" baseline="0">
              <a:latin typeface="Segoe UI" panose="020B0502040204020203" pitchFamily="34" charset="0"/>
              <a:ea typeface="Segoe UI" panose="020B0502040204020203" pitchFamily="34" charset="0"/>
              <a:cs typeface="Segoe UI" panose="020B0502040204020203" pitchFamily="34" charset="0"/>
            </a:rPr>
            <a:t>Defina o nome das fases (coluna H) conforme  a estrutura  que espera ser a mais apropriada. Defina também a duração das fases (coluna D) e as datas correspondentes (coluna C). </a:t>
          </a:r>
        </a:p>
        <a:p>
          <a:pPr algn="l"/>
          <a:r>
            <a:rPr lang="pt-BR" sz="1100" b="0" baseline="0">
              <a:latin typeface="Segoe UI" panose="020B0502040204020203" pitchFamily="34" charset="0"/>
              <a:ea typeface="Segoe UI" panose="020B0502040204020203" pitchFamily="34" charset="0"/>
              <a:cs typeface="Segoe UI" panose="020B0502040204020203" pitchFamily="34" charset="0"/>
            </a:rPr>
            <a:t>As fases descritas na figura a seguir podem ajudar na avaliação econômica durante o ciclo de vida do produto. São as fases tradicionais do marketing. O horizonte de planejamento (geralmente utiliza de 5 a 10 anos) também pode ser definido conforme as suas expectativas. </a:t>
          </a:r>
          <a:endParaRPr lang="pt-BR" sz="1100" b="0">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oneCell">
    <xdr:from>
      <xdr:col>5</xdr:col>
      <xdr:colOff>588170</xdr:colOff>
      <xdr:row>14</xdr:row>
      <xdr:rowOff>83345</xdr:rowOff>
    </xdr:from>
    <xdr:to>
      <xdr:col>9</xdr:col>
      <xdr:colOff>1430752</xdr:colOff>
      <xdr:row>29</xdr:row>
      <xdr:rowOff>95615</xdr:rowOff>
    </xdr:to>
    <xdr:pic>
      <xdr:nvPicPr>
        <xdr:cNvPr id="8" name="Imagem 7" descr="Planilha avaliação econômica_PDP_aba calendário.jpg"/>
        <xdr:cNvPicPr>
          <a:picLocks noChangeAspect="1"/>
        </xdr:cNvPicPr>
      </xdr:nvPicPr>
      <xdr:blipFill>
        <a:blip xmlns:r="http://schemas.openxmlformats.org/officeDocument/2006/relationships" r:embed="rId1" cstate="print"/>
        <a:stretch>
          <a:fillRect/>
        </a:stretch>
      </xdr:blipFill>
      <xdr:spPr>
        <a:xfrm>
          <a:off x="4052889" y="3559970"/>
          <a:ext cx="5999689" cy="3226958"/>
        </a:xfrm>
        <a:prstGeom prst="rect">
          <a:avLst/>
        </a:prstGeom>
      </xdr:spPr>
    </xdr:pic>
    <xdr:clientData/>
  </xdr:twoCellAnchor>
  <xdr:twoCellAnchor>
    <xdr:from>
      <xdr:col>8</xdr:col>
      <xdr:colOff>581219</xdr:colOff>
      <xdr:row>3</xdr:row>
      <xdr:rowOff>154539</xdr:rowOff>
    </xdr:from>
    <xdr:to>
      <xdr:col>9</xdr:col>
      <xdr:colOff>1565015</xdr:colOff>
      <xdr:row>7</xdr:row>
      <xdr:rowOff>2624</xdr:rowOff>
    </xdr:to>
    <xdr:sp macro="" textlink="">
      <xdr:nvSpPr>
        <xdr:cNvPr id="12" name="Retângulo de cantos arredondados 11">
          <a:hlinkClick xmlns:r="http://schemas.openxmlformats.org/officeDocument/2006/relationships" r:id="rId2"/>
        </xdr:cNvPr>
        <xdr:cNvSpPr/>
      </xdr:nvSpPr>
      <xdr:spPr>
        <a:xfrm>
          <a:off x="8648311" y="1272269"/>
          <a:ext cx="1596117" cy="703391"/>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342900</xdr:colOff>
      <xdr:row>2</xdr:row>
      <xdr:rowOff>85725</xdr:rowOff>
    </xdr:from>
    <xdr:to>
      <xdr:col>8</xdr:col>
      <xdr:colOff>104774</xdr:colOff>
      <xdr:row>5</xdr:row>
      <xdr:rowOff>119062</xdr:rowOff>
    </xdr:to>
    <xdr:sp macro="" textlink="">
      <xdr:nvSpPr>
        <xdr:cNvPr id="2" name="Retângulo de cantos arredondados 1">
          <a:hlinkClick xmlns:r="http://schemas.openxmlformats.org/officeDocument/2006/relationships" r:id="rId1"/>
        </xdr:cNvPr>
        <xdr:cNvSpPr/>
      </xdr:nvSpPr>
      <xdr:spPr>
        <a:xfrm>
          <a:off x="4114800" y="971550"/>
          <a:ext cx="1590674" cy="690562"/>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523875</xdr:colOff>
      <xdr:row>2</xdr:row>
      <xdr:rowOff>114300</xdr:rowOff>
    </xdr:from>
    <xdr:to>
      <xdr:col>14</xdr:col>
      <xdr:colOff>285749</xdr:colOff>
      <xdr:row>5</xdr:row>
      <xdr:rowOff>147637</xdr:rowOff>
    </xdr:to>
    <xdr:sp macro="" textlink="">
      <xdr:nvSpPr>
        <xdr:cNvPr id="5" name="Retângulo de cantos arredondados 4">
          <a:hlinkClick xmlns:r="http://schemas.openxmlformats.org/officeDocument/2006/relationships" r:id="rId1"/>
        </xdr:cNvPr>
        <xdr:cNvSpPr/>
      </xdr:nvSpPr>
      <xdr:spPr>
        <a:xfrm>
          <a:off x="9782175" y="1000125"/>
          <a:ext cx="1590674" cy="690562"/>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twoCellAnchor>
    <xdr:from>
      <xdr:col>11</xdr:col>
      <xdr:colOff>209550</xdr:colOff>
      <xdr:row>6</xdr:row>
      <xdr:rowOff>104775</xdr:rowOff>
    </xdr:from>
    <xdr:to>
      <xdr:col>15</xdr:col>
      <xdr:colOff>238125</xdr:colOff>
      <xdr:row>10</xdr:row>
      <xdr:rowOff>95250</xdr:rowOff>
    </xdr:to>
    <xdr:sp macro="" textlink="">
      <xdr:nvSpPr>
        <xdr:cNvPr id="4" name="Retângulo 3"/>
        <xdr:cNvSpPr/>
      </xdr:nvSpPr>
      <xdr:spPr>
        <a:xfrm>
          <a:off x="9467850" y="1866900"/>
          <a:ext cx="2466975" cy="866775"/>
        </a:xfrm>
        <a:prstGeom prst="rect">
          <a:avLst/>
        </a:prstGeom>
        <a:solidFill>
          <a:schemeClr val="accent2">
            <a:lumMod val="7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0">
              <a:latin typeface="Segoe UI" panose="020B0502040204020203" pitchFamily="34" charset="0"/>
              <a:ea typeface="Segoe UI" panose="020B0502040204020203" pitchFamily="34" charset="0"/>
              <a:cs typeface="Segoe UI" panose="020B0502040204020203" pitchFamily="34" charset="0"/>
            </a:rPr>
            <a:t>Entre</a:t>
          </a:r>
          <a:r>
            <a:rPr lang="pt-BR" sz="1100" b="0" baseline="0">
              <a:latin typeface="Segoe UI" panose="020B0502040204020203" pitchFamily="34" charset="0"/>
              <a:ea typeface="Segoe UI" panose="020B0502040204020203" pitchFamily="34" charset="0"/>
              <a:cs typeface="Segoe UI" panose="020B0502040204020203" pitchFamily="34" charset="0"/>
            </a:rPr>
            <a:t> com os valores de preços (coluna E), a estimativa de vendas (coluna F) e as opções de serviços (coluna H e I).</a:t>
          </a:r>
          <a:endParaRPr lang="pt-BR" sz="1100" b="0">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925543</xdr:colOff>
      <xdr:row>1</xdr:row>
      <xdr:rowOff>89858</xdr:rowOff>
    </xdr:from>
    <xdr:to>
      <xdr:col>12</xdr:col>
      <xdr:colOff>485415</xdr:colOff>
      <xdr:row>4</xdr:row>
      <xdr:rowOff>133439</xdr:rowOff>
    </xdr:to>
    <xdr:sp macro="" textlink="">
      <xdr:nvSpPr>
        <xdr:cNvPr id="3" name="Retângulo de cantos arredondados 2">
          <a:hlinkClick xmlns:r="http://schemas.openxmlformats.org/officeDocument/2006/relationships" r:id="rId1"/>
        </xdr:cNvPr>
        <xdr:cNvSpPr/>
      </xdr:nvSpPr>
      <xdr:spPr>
        <a:xfrm>
          <a:off x="11349128" y="772783"/>
          <a:ext cx="1590674" cy="690562"/>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twoCellAnchor>
    <xdr:from>
      <xdr:col>8</xdr:col>
      <xdr:colOff>350448</xdr:colOff>
      <xdr:row>5</xdr:row>
      <xdr:rowOff>53916</xdr:rowOff>
    </xdr:from>
    <xdr:to>
      <xdr:col>13</xdr:col>
      <xdr:colOff>89858</xdr:colOff>
      <xdr:row>8</xdr:row>
      <xdr:rowOff>53916</xdr:rowOff>
    </xdr:to>
    <xdr:sp macro="" textlink="">
      <xdr:nvSpPr>
        <xdr:cNvPr id="4" name="Retângulo 3"/>
        <xdr:cNvSpPr/>
      </xdr:nvSpPr>
      <xdr:spPr>
        <a:xfrm>
          <a:off x="10774033" y="1599482"/>
          <a:ext cx="2785613" cy="646981"/>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pt-BR" sz="1100" baseline="0">
              <a:solidFill>
                <a:schemeClr val="lt1"/>
              </a:solidFill>
              <a:latin typeface="+mn-lt"/>
              <a:ea typeface="+mn-ea"/>
              <a:cs typeface="+mn-cs"/>
            </a:rPr>
            <a:t>Nesta aba é sugerida uma estrutura de impostos. </a:t>
          </a:r>
          <a:r>
            <a:rPr lang="pt-BR" sz="1100">
              <a:solidFill>
                <a:schemeClr val="lt1"/>
              </a:solidFill>
              <a:latin typeface="+mn-lt"/>
              <a:ea typeface="+mn-ea"/>
              <a:cs typeface="+mn-cs"/>
            </a:rPr>
            <a:t>Se</a:t>
          </a:r>
          <a:r>
            <a:rPr lang="pt-BR" sz="1100" baseline="0">
              <a:solidFill>
                <a:schemeClr val="lt1"/>
              </a:solidFill>
              <a:latin typeface="+mn-lt"/>
              <a:ea typeface="+mn-ea"/>
              <a:cs typeface="+mn-cs"/>
            </a:rPr>
            <a:t> achar necessário, modifique-a conforme os padrões da empresa. </a:t>
          </a:r>
          <a:endParaRPr lang="pt-BR" sz="1100">
            <a:solidFill>
              <a:schemeClr val="lt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200025</xdr:colOff>
      <xdr:row>1</xdr:row>
      <xdr:rowOff>57150</xdr:rowOff>
    </xdr:from>
    <xdr:to>
      <xdr:col>9</xdr:col>
      <xdr:colOff>571499</xdr:colOff>
      <xdr:row>4</xdr:row>
      <xdr:rowOff>90487</xdr:rowOff>
    </xdr:to>
    <xdr:sp macro="" textlink="">
      <xdr:nvSpPr>
        <xdr:cNvPr id="2" name="Retângulo de cantos arredondados 1">
          <a:hlinkClick xmlns:r="http://schemas.openxmlformats.org/officeDocument/2006/relationships" r:id="rId1"/>
        </xdr:cNvPr>
        <xdr:cNvSpPr/>
      </xdr:nvSpPr>
      <xdr:spPr>
        <a:xfrm>
          <a:off x="5800725" y="742950"/>
          <a:ext cx="1590674" cy="690562"/>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21</xdr:col>
      <xdr:colOff>142875</xdr:colOff>
      <xdr:row>1</xdr:row>
      <xdr:rowOff>107157</xdr:rowOff>
    </xdr:from>
    <xdr:to>
      <xdr:col>23</xdr:col>
      <xdr:colOff>519111</xdr:colOff>
      <xdr:row>4</xdr:row>
      <xdr:rowOff>154782</xdr:rowOff>
    </xdr:to>
    <xdr:sp macro="" textlink="">
      <xdr:nvSpPr>
        <xdr:cNvPr id="2" name="Retângulo de cantos arredondados 1">
          <a:hlinkClick xmlns:r="http://schemas.openxmlformats.org/officeDocument/2006/relationships" r:id="rId1"/>
        </xdr:cNvPr>
        <xdr:cNvSpPr/>
      </xdr:nvSpPr>
      <xdr:spPr>
        <a:xfrm>
          <a:off x="21347906" y="797720"/>
          <a:ext cx="1590674" cy="690562"/>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380999</xdr:colOff>
      <xdr:row>2</xdr:row>
      <xdr:rowOff>190500</xdr:rowOff>
    </xdr:from>
    <xdr:to>
      <xdr:col>21</xdr:col>
      <xdr:colOff>323848</xdr:colOff>
      <xdr:row>6</xdr:row>
      <xdr:rowOff>4762</xdr:rowOff>
    </xdr:to>
    <xdr:sp macro="" textlink="">
      <xdr:nvSpPr>
        <xdr:cNvPr id="3" name="Retângulo de cantos arredondados 2">
          <a:hlinkClick xmlns:r="http://schemas.openxmlformats.org/officeDocument/2006/relationships" r:id="rId1"/>
        </xdr:cNvPr>
        <xdr:cNvSpPr/>
      </xdr:nvSpPr>
      <xdr:spPr>
        <a:xfrm>
          <a:off x="14392274" y="1285875"/>
          <a:ext cx="1771649" cy="690562"/>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400050</xdr:colOff>
      <xdr:row>3</xdr:row>
      <xdr:rowOff>47624</xdr:rowOff>
    </xdr:from>
    <xdr:to>
      <xdr:col>13</xdr:col>
      <xdr:colOff>238125</xdr:colOff>
      <xdr:row>7</xdr:row>
      <xdr:rowOff>80961</xdr:rowOff>
    </xdr:to>
    <xdr:sp macro="" textlink="">
      <xdr:nvSpPr>
        <xdr:cNvPr id="4" name="Retângulo de cantos arredondados 3">
          <a:hlinkClick xmlns:r="http://schemas.openxmlformats.org/officeDocument/2006/relationships" r:id="rId1"/>
        </xdr:cNvPr>
        <xdr:cNvSpPr/>
      </xdr:nvSpPr>
      <xdr:spPr>
        <a:xfrm>
          <a:off x="9544050" y="1485899"/>
          <a:ext cx="2276475" cy="909637"/>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pt-BR" sz="1200" b="1">
              <a:solidFill>
                <a:schemeClr val="bg1"/>
              </a:solidFill>
            </a:rPr>
            <a:t>Clique aqui</a:t>
          </a:r>
          <a:r>
            <a:rPr lang="pt-BR" sz="1200" b="1" baseline="0">
              <a:solidFill>
                <a:schemeClr val="bg1"/>
              </a:solidFill>
            </a:rPr>
            <a:t> para retornar ao início!</a:t>
          </a:r>
          <a:endParaRPr lang="pt-BR" sz="1200" b="1">
            <a:solidFill>
              <a:schemeClr val="bg1"/>
            </a:solidFill>
          </a:endParaRPr>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6.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35"/>
  <sheetViews>
    <sheetView showGridLines="0" tabSelected="1" zoomScale="110" zoomScaleNormal="110" workbookViewId="0"/>
  </sheetViews>
  <sheetFormatPr defaultRowHeight="15" x14ac:dyDescent="0.25"/>
  <sheetData>
    <row r="1" spans="1:19" s="237" customFormat="1" x14ac:dyDescent="0.25"/>
    <row r="2" spans="1:19" ht="15" customHeight="1" x14ac:dyDescent="0.25">
      <c r="A2" s="300" t="s">
        <v>178</v>
      </c>
      <c r="B2" s="300"/>
      <c r="C2" s="300"/>
      <c r="D2" s="300"/>
      <c r="E2" s="300"/>
      <c r="F2" s="300"/>
      <c r="G2" s="300"/>
      <c r="H2" s="300"/>
      <c r="I2" s="300"/>
      <c r="J2" s="300"/>
      <c r="K2" s="300"/>
      <c r="L2" s="300"/>
      <c r="M2" s="300"/>
      <c r="N2" s="300"/>
      <c r="O2" s="300"/>
      <c r="P2" s="300"/>
      <c r="Q2" s="300"/>
      <c r="R2" s="300"/>
      <c r="S2" s="300"/>
    </row>
    <row r="3" spans="1:19" ht="15" customHeight="1" x14ac:dyDescent="0.25">
      <c r="A3" s="301"/>
      <c r="B3" s="301"/>
      <c r="C3" s="301"/>
      <c r="D3" s="301"/>
      <c r="E3" s="301"/>
      <c r="F3" s="301"/>
      <c r="G3" s="301"/>
      <c r="H3" s="301"/>
      <c r="I3" s="301"/>
      <c r="J3" s="301"/>
      <c r="K3" s="301"/>
      <c r="L3" s="301"/>
      <c r="M3" s="301"/>
      <c r="N3" s="301"/>
      <c r="O3" s="301"/>
      <c r="P3" s="301"/>
      <c r="Q3" s="301"/>
      <c r="R3" s="301"/>
      <c r="S3" s="301"/>
    </row>
    <row r="4" spans="1:19" ht="15" customHeight="1" x14ac:dyDescent="0.25"/>
    <row r="6" spans="1:19" ht="20.25" x14ac:dyDescent="0.35">
      <c r="C6" s="162"/>
    </row>
    <row r="17" spans="1:19" ht="15" customHeight="1" x14ac:dyDescent="0.25">
      <c r="A17" s="300" t="s">
        <v>179</v>
      </c>
      <c r="B17" s="300"/>
      <c r="C17" s="300"/>
      <c r="D17" s="300"/>
      <c r="E17" s="300"/>
      <c r="F17" s="300"/>
      <c r="G17" s="300"/>
      <c r="H17" s="300"/>
      <c r="I17" s="300"/>
      <c r="J17" s="300"/>
      <c r="K17" s="300"/>
      <c r="L17" s="300"/>
      <c r="M17" s="300"/>
      <c r="N17" s="300"/>
      <c r="O17" s="300"/>
      <c r="P17" s="300"/>
      <c r="Q17" s="300"/>
      <c r="R17" s="300"/>
      <c r="S17" s="300"/>
    </row>
    <row r="18" spans="1:19" ht="15" customHeight="1" x14ac:dyDescent="0.25">
      <c r="A18" s="301"/>
      <c r="B18" s="301"/>
      <c r="C18" s="301"/>
      <c r="D18" s="301"/>
      <c r="E18" s="301"/>
      <c r="F18" s="301"/>
      <c r="G18" s="301"/>
      <c r="H18" s="301"/>
      <c r="I18" s="301"/>
      <c r="J18" s="301"/>
      <c r="K18" s="301"/>
      <c r="L18" s="301"/>
      <c r="M18" s="301"/>
      <c r="N18" s="301"/>
      <c r="O18" s="301"/>
      <c r="P18" s="301"/>
      <c r="Q18" s="301"/>
      <c r="R18" s="301"/>
      <c r="S18" s="301"/>
    </row>
    <row r="24" spans="1:19" s="237" customFormat="1" x14ac:dyDescent="0.25"/>
    <row r="25" spans="1:19" s="237" customFormat="1" x14ac:dyDescent="0.25"/>
    <row r="26" spans="1:19" s="237" customFormat="1" x14ac:dyDescent="0.25"/>
    <row r="79" spans="1:19" ht="15" customHeight="1" x14ac:dyDescent="0.25">
      <c r="A79" s="300" t="s">
        <v>180</v>
      </c>
      <c r="B79" s="300"/>
      <c r="C79" s="300"/>
      <c r="D79" s="300"/>
      <c r="E79" s="300"/>
      <c r="F79" s="300"/>
      <c r="G79" s="300"/>
      <c r="H79" s="300"/>
      <c r="I79" s="300"/>
      <c r="J79" s="300"/>
      <c r="K79" s="300"/>
      <c r="L79" s="300"/>
      <c r="M79" s="300"/>
      <c r="N79" s="300"/>
      <c r="O79" s="300"/>
      <c r="P79" s="300"/>
      <c r="Q79" s="300"/>
      <c r="R79" s="300"/>
      <c r="S79" s="300"/>
    </row>
    <row r="80" spans="1:19" ht="15" customHeight="1" x14ac:dyDescent="0.25">
      <c r="A80" s="301"/>
      <c r="B80" s="301"/>
      <c r="C80" s="301"/>
      <c r="D80" s="301"/>
      <c r="E80" s="301"/>
      <c r="F80" s="301"/>
      <c r="G80" s="301"/>
      <c r="H80" s="301"/>
      <c r="I80" s="301"/>
      <c r="J80" s="301"/>
      <c r="K80" s="301"/>
      <c r="L80" s="301"/>
      <c r="M80" s="301"/>
      <c r="N80" s="301"/>
      <c r="O80" s="301"/>
      <c r="P80" s="301"/>
      <c r="Q80" s="301"/>
      <c r="R80" s="301"/>
      <c r="S80" s="301"/>
    </row>
    <row r="81" ht="15" customHeight="1" x14ac:dyDescent="0.25"/>
    <row r="123" spans="1:20" x14ac:dyDescent="0.25">
      <c r="A123" s="237"/>
      <c r="B123" s="237"/>
      <c r="C123" s="237"/>
      <c r="D123" s="237"/>
      <c r="E123" s="237"/>
      <c r="F123" s="237"/>
      <c r="G123" s="237"/>
      <c r="H123" s="237"/>
      <c r="I123" s="237"/>
      <c r="J123" s="237"/>
      <c r="K123" s="237"/>
      <c r="L123" s="237"/>
      <c r="M123" s="237"/>
      <c r="N123" s="237"/>
      <c r="O123" s="237"/>
      <c r="P123" s="237"/>
      <c r="Q123" s="237"/>
      <c r="R123" s="237"/>
      <c r="S123" s="237"/>
      <c r="T123" s="237"/>
    </row>
    <row r="124" spans="1:20" x14ac:dyDescent="0.25">
      <c r="A124" s="237"/>
      <c r="B124" s="237"/>
      <c r="C124" s="237"/>
      <c r="D124" s="237"/>
      <c r="E124" s="237"/>
      <c r="F124" s="237"/>
      <c r="G124" s="237"/>
      <c r="H124" s="237"/>
      <c r="I124" s="237"/>
      <c r="J124" s="237"/>
      <c r="K124" s="237"/>
      <c r="L124" s="237"/>
      <c r="M124" s="237"/>
      <c r="N124" s="237"/>
      <c r="O124" s="237"/>
      <c r="P124" s="237"/>
      <c r="Q124" s="237"/>
      <c r="R124" s="237"/>
      <c r="S124" s="237"/>
      <c r="T124" s="237"/>
    </row>
    <row r="125" spans="1:20" x14ac:dyDescent="0.25">
      <c r="A125" s="237"/>
      <c r="B125" s="237"/>
      <c r="C125" s="237"/>
      <c r="D125" s="237"/>
      <c r="E125" s="237"/>
      <c r="F125" s="237"/>
      <c r="G125" s="237"/>
      <c r="H125" s="237"/>
      <c r="I125" s="237"/>
      <c r="J125" s="237"/>
      <c r="K125" s="237"/>
      <c r="L125" s="237"/>
      <c r="M125" s="237"/>
      <c r="N125" s="237"/>
      <c r="O125" s="237"/>
      <c r="P125" s="237"/>
      <c r="Q125" s="237"/>
      <c r="R125" s="237"/>
      <c r="S125" s="237"/>
      <c r="T125" s="237"/>
    </row>
    <row r="126" spans="1:20" x14ac:dyDescent="0.25">
      <c r="A126" s="237"/>
      <c r="C126" s="237"/>
      <c r="D126" s="237"/>
      <c r="E126" s="237"/>
      <c r="F126" s="237"/>
      <c r="G126" s="237"/>
      <c r="H126" s="237"/>
      <c r="I126" s="237"/>
      <c r="J126" s="237"/>
      <c r="K126" s="237"/>
      <c r="L126" s="237"/>
      <c r="M126" s="237"/>
      <c r="N126" s="237"/>
      <c r="O126" s="237"/>
      <c r="P126" s="237"/>
      <c r="Q126" s="237"/>
      <c r="R126" s="237"/>
      <c r="S126" s="237"/>
      <c r="T126" s="237"/>
    </row>
    <row r="127" spans="1:20" x14ac:dyDescent="0.25">
      <c r="A127" s="237"/>
      <c r="B127" s="237"/>
      <c r="C127" s="237"/>
      <c r="D127" s="237"/>
      <c r="E127" s="237"/>
      <c r="F127" s="237"/>
      <c r="G127" s="237"/>
      <c r="H127" s="237"/>
      <c r="I127" s="237"/>
      <c r="J127" s="237"/>
      <c r="K127" s="237"/>
      <c r="L127" s="237"/>
      <c r="M127" s="237"/>
      <c r="N127" s="237"/>
      <c r="O127" s="237"/>
      <c r="P127" s="237"/>
      <c r="Q127" s="237"/>
      <c r="R127" s="237"/>
      <c r="S127" s="237"/>
      <c r="T127" s="237"/>
    </row>
    <row r="128" spans="1:20" x14ac:dyDescent="0.25">
      <c r="A128" s="237"/>
      <c r="B128" s="237"/>
      <c r="C128" s="237"/>
      <c r="D128" s="237"/>
      <c r="E128" s="237"/>
      <c r="F128" s="237"/>
      <c r="G128" s="237"/>
      <c r="H128" s="237"/>
      <c r="I128" s="237"/>
      <c r="J128" s="237"/>
      <c r="K128" s="237"/>
      <c r="L128" s="237"/>
      <c r="M128" s="237"/>
      <c r="N128" s="237"/>
      <c r="O128" s="237"/>
      <c r="P128" s="237"/>
      <c r="Q128" s="237"/>
      <c r="R128" s="237"/>
      <c r="S128" s="237"/>
      <c r="T128" s="237"/>
    </row>
    <row r="134" spans="1:19" x14ac:dyDescent="0.25">
      <c r="A134" s="260"/>
      <c r="B134" s="260"/>
      <c r="C134" s="260"/>
      <c r="D134" s="260"/>
      <c r="E134" s="260"/>
      <c r="F134" s="260"/>
      <c r="G134" s="260"/>
      <c r="H134" s="260"/>
      <c r="I134" s="260"/>
      <c r="J134" s="260"/>
      <c r="K134" s="260"/>
      <c r="L134" s="260"/>
      <c r="M134" s="260"/>
      <c r="N134" s="260"/>
      <c r="O134" s="260"/>
      <c r="P134" s="260"/>
      <c r="Q134" s="260"/>
      <c r="R134" s="260"/>
      <c r="S134" s="260"/>
    </row>
    <row r="135" spans="1:19" x14ac:dyDescent="0.25">
      <c r="A135" s="260"/>
      <c r="B135" s="260"/>
      <c r="C135" s="260"/>
      <c r="D135" s="260"/>
      <c r="E135" s="260"/>
      <c r="F135" s="260"/>
      <c r="G135" s="260"/>
      <c r="H135" s="260"/>
      <c r="I135" s="260"/>
      <c r="J135" s="260"/>
      <c r="K135" s="260"/>
      <c r="L135" s="260"/>
      <c r="M135" s="260"/>
      <c r="N135" s="260"/>
      <c r="O135" s="260"/>
      <c r="P135" s="260"/>
      <c r="Q135" s="260"/>
      <c r="R135" s="260"/>
      <c r="S135" s="260"/>
    </row>
  </sheetData>
  <mergeCells count="3">
    <mergeCell ref="A17:S18"/>
    <mergeCell ref="A2:S3"/>
    <mergeCell ref="A79:S80"/>
  </mergeCells>
  <pageMargins left="0.51181102362204722" right="0.51181102362204722" top="0.78740157480314965" bottom="0.78740157480314965" header="0.31496062992125984" footer="0.31496062992125984"/>
  <pageSetup paperSize="9" scale="36"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B3D7"/>
  </sheetPr>
  <dimension ref="A1:W126"/>
  <sheetViews>
    <sheetView showGridLines="0" zoomScaleNormal="100" workbookViewId="0">
      <pane xSplit="4" ySplit="3" topLeftCell="E4" activePane="bottomRight" state="frozen"/>
      <selection pane="topRight" activeCell="E1" sqref="E1"/>
      <selection pane="bottomLeft" activeCell="A2" sqref="A2"/>
      <selection pane="bottomRight"/>
    </sheetView>
  </sheetViews>
  <sheetFormatPr defaultRowHeight="15" x14ac:dyDescent="0.25"/>
  <cols>
    <col min="1" max="3" width="10.7109375" style="66" customWidth="1"/>
    <col min="4" max="4" width="10.7109375" style="69" customWidth="1"/>
    <col min="5" max="5" width="16.7109375" style="103" customWidth="1"/>
    <col min="6" max="6" width="16.7109375" style="67" customWidth="1"/>
    <col min="7" max="7" width="16.7109375" style="103" customWidth="1"/>
    <col min="8" max="9" width="16.7109375" style="102" customWidth="1"/>
    <col min="10" max="10" width="16.7109375" style="68" customWidth="1"/>
    <col min="11" max="12" width="16.7109375" style="102" customWidth="1"/>
    <col min="13" max="13" width="16.7109375" style="68" customWidth="1"/>
    <col min="14" max="15" width="16.7109375" style="102" customWidth="1"/>
    <col min="16" max="16" width="17.7109375" style="102" customWidth="1"/>
    <col min="17" max="17" width="16.7109375" style="68" customWidth="1"/>
    <col min="18" max="18" width="16.7109375" style="102" customWidth="1"/>
    <col min="19" max="19" width="16.7109375" style="133" customWidth="1"/>
    <col min="20" max="23" width="9.140625" style="62"/>
    <col min="24" max="16384" width="9.140625" style="66"/>
  </cols>
  <sheetData>
    <row r="1" spans="1:19" ht="16.5" customHeight="1" x14ac:dyDescent="0.25">
      <c r="A1" s="64"/>
      <c r="B1" s="64"/>
      <c r="C1" s="64"/>
      <c r="D1" s="65"/>
      <c r="E1" s="338" t="s">
        <v>118</v>
      </c>
      <c r="F1" s="339"/>
      <c r="G1" s="339"/>
      <c r="H1" s="339"/>
      <c r="I1" s="339"/>
      <c r="J1" s="339"/>
      <c r="K1" s="339"/>
      <c r="L1" s="336" t="s">
        <v>119</v>
      </c>
      <c r="M1" s="337"/>
      <c r="N1" s="337"/>
      <c r="O1" s="337"/>
      <c r="P1" s="337"/>
      <c r="Q1" s="337"/>
      <c r="R1" s="337"/>
      <c r="S1" s="332"/>
    </row>
    <row r="2" spans="1:19" ht="16.5" x14ac:dyDescent="0.25">
      <c r="A2" s="64"/>
      <c r="B2" s="64"/>
      <c r="C2" s="64"/>
      <c r="D2" s="65"/>
      <c r="E2" s="316" t="s">
        <v>56</v>
      </c>
      <c r="F2" s="335"/>
      <c r="G2" s="335"/>
      <c r="H2" s="334" t="s">
        <v>57</v>
      </c>
      <c r="I2" s="335"/>
      <c r="J2" s="335"/>
      <c r="K2" s="335"/>
      <c r="L2" s="334" t="s">
        <v>56</v>
      </c>
      <c r="M2" s="335"/>
      <c r="N2" s="317"/>
      <c r="O2" s="334" t="s">
        <v>57</v>
      </c>
      <c r="P2" s="335"/>
      <c r="Q2" s="335"/>
      <c r="R2" s="335"/>
      <c r="S2" s="333"/>
    </row>
    <row r="3" spans="1:19" ht="93" customHeight="1" thickBot="1" x14ac:dyDescent="0.3">
      <c r="A3" s="51" t="s">
        <v>3</v>
      </c>
      <c r="B3" s="51" t="s">
        <v>4</v>
      </c>
      <c r="C3" s="51" t="s">
        <v>5</v>
      </c>
      <c r="D3" s="51" t="s">
        <v>54</v>
      </c>
      <c r="E3" s="253" t="s">
        <v>206</v>
      </c>
      <c r="F3" s="246" t="s">
        <v>207</v>
      </c>
      <c r="G3" s="253" t="s">
        <v>208</v>
      </c>
      <c r="H3" s="253" t="s">
        <v>212</v>
      </c>
      <c r="I3" s="253" t="s">
        <v>213</v>
      </c>
      <c r="J3" s="246" t="s">
        <v>209</v>
      </c>
      <c r="K3" s="253" t="s">
        <v>211</v>
      </c>
      <c r="L3" s="253" t="s">
        <v>210</v>
      </c>
      <c r="M3" s="246" t="s">
        <v>214</v>
      </c>
      <c r="N3" s="253" t="s">
        <v>215</v>
      </c>
      <c r="O3" s="253" t="s">
        <v>216</v>
      </c>
      <c r="P3" s="253" t="s">
        <v>217</v>
      </c>
      <c r="Q3" s="246" t="s">
        <v>218</v>
      </c>
      <c r="R3" s="253" t="s">
        <v>219</v>
      </c>
      <c r="S3" s="254" t="s">
        <v>196</v>
      </c>
    </row>
    <row r="4" spans="1:19" ht="17.25" thickBot="1" x14ac:dyDescent="0.35">
      <c r="A4" s="40">
        <f>calendário!A2</f>
        <v>1</v>
      </c>
      <c r="B4" s="40">
        <f>calendário!B2</f>
        <v>1</v>
      </c>
      <c r="C4" s="41">
        <f>calendário!C2</f>
        <v>41918</v>
      </c>
      <c r="D4" s="42" t="str">
        <f>calendário!D2</f>
        <v>fase I</v>
      </c>
      <c r="E4" s="169" t="str">
        <f xml:space="preserve"> IF(D4="fase II", SUMIF('input custos e despesas'!$L:$L, "fixoproduto", 'input custos e despesas'!$H:$H), IF(D4="fase III", SUMIF('input custos e despesas'!$L:$L, "fixoproduto", 'input custos e despesas'!$H:$H), IF(D4="fase IV", SUMIF('input custos e despesas'!$L:$L, "fixoproduto", 'input custos e despesas'!$H:$H), IF(D4="fase V", SUMIF('input custos e despesas'!$L:$L, "fixoproduto", 'input custos e despesas'!$H:$H), "0"))))</f>
        <v>0</v>
      </c>
      <c r="F4" s="27"/>
      <c r="G4" s="163">
        <f>E4*(1+F4)</f>
        <v>0</v>
      </c>
      <c r="H4" s="169" t="str">
        <f xml:space="preserve"> IF(D4="fase II", SUMIF('input custos e despesas'!$L:$L, "variávelproduto", 'input custos e despesas'!$H:$H), IF(D4="fase III", SUMIF('input custos e despesas'!$L:$L, "variávelproduto", 'input custos e despesas'!$H:$H), IF(D4="fase IV", SUMIF('input custos e despesas'!$L:$L, "variávelproduto", 'input custos e despesas'!$H:$H), IF(D4="fase V", SUMIF('input custos e despesas'!$L:$L, "variávelproduto", 'input custos e despesas'!$H:$H), "0"))))</f>
        <v>0</v>
      </c>
      <c r="I4" s="163">
        <f>H4*'estimativa de vendas'!E3</f>
        <v>0</v>
      </c>
      <c r="J4" s="27"/>
      <c r="K4" s="163">
        <f>(I4*(1+J4))</f>
        <v>0</v>
      </c>
      <c r="L4" s="169" t="str">
        <f xml:space="preserve"> IF(D4="fase II", SUMIF('input custos e despesas'!$L:$L, "fixoserviço", 'input custos e despesas'!$H:$H), IF(D4="fase III", SUMIF('input custos e despesas'!$L:$L, "fixoserviço", 'input custos e despesas'!$H:$H), IF(D4="fase IV", SUMIF('input custos e despesas'!$L:$L, "fixoserviço", 'input custos e despesas'!$H:$H), IF(D4="fase V", SUMIF('input custos e despesas'!$L:$L, "fixoserviço", 'input custos e despesas'!$H:$H), "0"))))</f>
        <v>0</v>
      </c>
      <c r="M4" s="59"/>
      <c r="N4" s="163">
        <f>L4*(1+M4)</f>
        <v>0</v>
      </c>
      <c r="O4" s="169" t="str">
        <f xml:space="preserve"> IF(D4="fase II", SUMIF('input custos e despesas'!$L:$L, "variávelserviço", 'input custos e despesas'!$H:$H), IF(D4="fase III", SUMIF('input custos e despesas'!$L:$L, "variávelserviço", 'input custos e despesas'!$H:$H), IF(D4="fase IV", SUMIF('input custos e despesas'!$L:$L, "variávelserviço", 'input custos e despesas'!$H:$H), IF(D4="fase V", SUMIF('input custos e despesas'!$L:$L, "variávelserviço", 'input custos e despesas'!$H:$H), "0"))))</f>
        <v>0</v>
      </c>
      <c r="P4" s="163">
        <f>O4*'estimativa de vendas'!E3</f>
        <v>0</v>
      </c>
      <c r="Q4" s="59"/>
      <c r="R4" s="163">
        <f>P4*(1+Q4)</f>
        <v>0</v>
      </c>
      <c r="S4" s="163">
        <f t="shared" ref="S4:S35" si="0">G4+K4+N4+R4</f>
        <v>0</v>
      </c>
    </row>
    <row r="5" spans="1:19" ht="17.25" thickBot="1" x14ac:dyDescent="0.35">
      <c r="A5" s="40">
        <f>calendário!A3</f>
        <v>2</v>
      </c>
      <c r="B5" s="40">
        <f>calendário!B3</f>
        <v>1</v>
      </c>
      <c r="C5" s="43">
        <f>calendário!C3</f>
        <v>41949</v>
      </c>
      <c r="D5" s="42" t="str">
        <f>calendário!D3</f>
        <v>fase I</v>
      </c>
      <c r="E5" s="169" t="str">
        <f xml:space="preserve"> IF(D5="fase II", SUMIF('input custos e despesas'!$L:$L, "fixoproduto", 'input custos e despesas'!$H:$H), IF(D5="fase III", SUMIF('input custos e despesas'!$L:$L, "fixoproduto", 'input custos e despesas'!$H:$H), IF(D5="fase IV", SUMIF('input custos e despesas'!$L:$L, "fixoproduto", 'input custos e despesas'!$H:$H), IF(D5="fase V", SUMIF('input custos e despesas'!$L:$L, "fixoproduto", 'input custos e despesas'!$H:$H), "0"))))</f>
        <v>0</v>
      </c>
      <c r="F5" s="27"/>
      <c r="G5" s="163">
        <f t="shared" ref="G5:G68" si="1">E5*(1+F5)</f>
        <v>0</v>
      </c>
      <c r="H5" s="169" t="str">
        <f xml:space="preserve"> IF(D5="fase II", SUMIF('input custos e despesas'!$L:$L, "variávelproduto", 'input custos e despesas'!$H:$H), IF(D5="fase III", SUMIF('input custos e despesas'!$L:$L, "variávelproduto", 'input custos e despesas'!$H:$H), IF(D5="fase IV", SUMIF('input custos e despesas'!$L:$L, "variávelproduto", 'input custos e despesas'!$H:$H), IF(D5="fase V", SUMIF('input custos e despesas'!$L:$L, "variávelproduto", 'input custos e despesas'!$H:$H), "0"))))</f>
        <v>0</v>
      </c>
      <c r="I5" s="163">
        <f>H5*'estimativa de vendas'!E4</f>
        <v>0</v>
      </c>
      <c r="J5" s="27"/>
      <c r="K5" s="163">
        <f t="shared" ref="K5:K68" si="2">(I5*(1+J5))</f>
        <v>0</v>
      </c>
      <c r="L5" s="169" t="str">
        <f xml:space="preserve"> IF(D5="fase II", SUMIF('input custos e despesas'!$L:$L, "fixoserviço", 'input custos e despesas'!$H:$H), IF(D5="fase III", SUMIF('input custos e despesas'!$L:$L, "fixoserviço", 'input custos e despesas'!$H:$H), IF(D5="fase IV", SUMIF('input custos e despesas'!$L:$L, "fixoserviço", 'input custos e despesas'!$H:$H), IF(D5="fase V", SUMIF('input custos e despesas'!$L:$L, "fixoserviço", 'input custos e despesas'!$H:$H), "0"))))</f>
        <v>0</v>
      </c>
      <c r="M5" s="59"/>
      <c r="N5" s="163">
        <f t="shared" ref="N5:N68" si="3">L5*(1+M5)</f>
        <v>0</v>
      </c>
      <c r="O5" s="169" t="str">
        <f xml:space="preserve"> IF(D5="fase II", SUMIF('input custos e despesas'!$L:$L, "variávelserviço", 'input custos e despesas'!$H:$H), IF(D5="fase III", SUMIF('input custos e despesas'!$L:$L, "variávelserviço", 'input custos e despesas'!$H:$H), IF(D5="fase IV", SUMIF('input custos e despesas'!$L:$L, "variávelserviço", 'input custos e despesas'!$H:$H), IF(D5="fase V", SUMIF('input custos e despesas'!$L:$L, "variávelserviço", 'input custos e despesas'!$H:$H), "0"))))</f>
        <v>0</v>
      </c>
      <c r="P5" s="163">
        <f>O5*'estimativa de vendas'!E4</f>
        <v>0</v>
      </c>
      <c r="Q5" s="59"/>
      <c r="R5" s="163">
        <f t="shared" ref="R5:R68" si="4">P5*(1+Q5)</f>
        <v>0</v>
      </c>
      <c r="S5" s="163">
        <f t="shared" si="0"/>
        <v>0</v>
      </c>
    </row>
    <row r="6" spans="1:19" ht="17.25" thickBot="1" x14ac:dyDescent="0.35">
      <c r="A6" s="40">
        <f>calendário!A4</f>
        <v>3</v>
      </c>
      <c r="B6" s="40">
        <f>calendário!B4</f>
        <v>1</v>
      </c>
      <c r="C6" s="41">
        <f>calendário!C4</f>
        <v>41979</v>
      </c>
      <c r="D6" s="42" t="str">
        <f>calendário!D4</f>
        <v>fase I</v>
      </c>
      <c r="E6" s="169" t="str">
        <f xml:space="preserve"> IF(D6="fase II", SUMIF('input custos e despesas'!$L:$L, "fixoproduto", 'input custos e despesas'!$H:$H), IF(D6="fase III", SUMIF('input custos e despesas'!$L:$L, "fixoproduto", 'input custos e despesas'!$H:$H), IF(D6="fase IV", SUMIF('input custos e despesas'!$L:$L, "fixoproduto", 'input custos e despesas'!$H:$H), IF(D6="fase V", SUMIF('input custos e despesas'!$L:$L, "fixoproduto", 'input custos e despesas'!$H:$H), "0"))))</f>
        <v>0</v>
      </c>
      <c r="F6" s="27"/>
      <c r="G6" s="163">
        <f t="shared" si="1"/>
        <v>0</v>
      </c>
      <c r="H6" s="169" t="str">
        <f xml:space="preserve"> IF(D6="fase II", SUMIF('input custos e despesas'!$L:$L, "variávelproduto", 'input custos e despesas'!$H:$H), IF(D6="fase III", SUMIF('input custos e despesas'!$L:$L, "variávelproduto", 'input custos e despesas'!$H:$H), IF(D6="fase IV", SUMIF('input custos e despesas'!$L:$L, "variávelproduto", 'input custos e despesas'!$H:$H), IF(D6="fase V", SUMIF('input custos e despesas'!$L:$L, "variávelproduto", 'input custos e despesas'!$H:$H), "0"))))</f>
        <v>0</v>
      </c>
      <c r="I6" s="163">
        <f>H6*'estimativa de vendas'!E5</f>
        <v>0</v>
      </c>
      <c r="J6" s="27"/>
      <c r="K6" s="163">
        <f t="shared" si="2"/>
        <v>0</v>
      </c>
      <c r="L6" s="169" t="str">
        <f xml:space="preserve"> IF(D6="fase II", SUMIF('input custos e despesas'!$L:$L, "fixoserviço", 'input custos e despesas'!$H:$H), IF(D6="fase III", SUMIF('input custos e despesas'!$L:$L, "fixoserviço", 'input custos e despesas'!$H:$H), IF(D6="fase IV", SUMIF('input custos e despesas'!$L:$L, "fixoserviço", 'input custos e despesas'!$H:$H), IF(D6="fase V", SUMIF('input custos e despesas'!$L:$L, "fixoserviço", 'input custos e despesas'!$H:$H), "0"))))</f>
        <v>0</v>
      </c>
      <c r="M6" s="59"/>
      <c r="N6" s="163">
        <f t="shared" si="3"/>
        <v>0</v>
      </c>
      <c r="O6" s="169" t="str">
        <f xml:space="preserve"> IF(D6="fase II", SUMIF('input custos e despesas'!$L:$L, "variávelserviço", 'input custos e despesas'!$H:$H), IF(D6="fase III", SUMIF('input custos e despesas'!$L:$L, "variávelserviço", 'input custos e despesas'!$H:$H), IF(D6="fase IV", SUMIF('input custos e despesas'!$L:$L, "variávelserviço", 'input custos e despesas'!$H:$H), IF(D6="fase V", SUMIF('input custos e despesas'!$L:$L, "variávelserviço", 'input custos e despesas'!$H:$H), "0"))))</f>
        <v>0</v>
      </c>
      <c r="P6" s="163">
        <f>O6*'estimativa de vendas'!E5</f>
        <v>0</v>
      </c>
      <c r="Q6" s="59"/>
      <c r="R6" s="163">
        <f t="shared" si="4"/>
        <v>0</v>
      </c>
      <c r="S6" s="163">
        <f t="shared" si="0"/>
        <v>0</v>
      </c>
    </row>
    <row r="7" spans="1:19" ht="17.25" thickBot="1" x14ac:dyDescent="0.35">
      <c r="A7" s="40">
        <f>calendário!A5</f>
        <v>4</v>
      </c>
      <c r="B7" s="40">
        <f>calendário!B5</f>
        <v>1</v>
      </c>
      <c r="C7" s="43">
        <f>calendário!C5</f>
        <v>42010</v>
      </c>
      <c r="D7" s="42" t="str">
        <f>calendário!D5</f>
        <v>fase I</v>
      </c>
      <c r="E7" s="169" t="str">
        <f xml:space="preserve"> IF(D7="fase II", SUMIF('input custos e despesas'!$L:$L, "fixoproduto", 'input custos e despesas'!$H:$H), IF(D7="fase III", SUMIF('input custos e despesas'!$L:$L, "fixoproduto", 'input custos e despesas'!$H:$H), IF(D7="fase IV", SUMIF('input custos e despesas'!$L:$L, "fixoproduto", 'input custos e despesas'!$H:$H), IF(D7="fase V", SUMIF('input custos e despesas'!$L:$L, "fixoproduto", 'input custos e despesas'!$H:$H), "0"))))</f>
        <v>0</v>
      </c>
      <c r="F7" s="27"/>
      <c r="G7" s="163">
        <f t="shared" si="1"/>
        <v>0</v>
      </c>
      <c r="H7" s="169" t="str">
        <f xml:space="preserve"> IF(D7="fase II", SUMIF('input custos e despesas'!$L:$L, "variávelproduto", 'input custos e despesas'!$H:$H), IF(D7="fase III", SUMIF('input custos e despesas'!$L:$L, "variávelproduto", 'input custos e despesas'!$H:$H), IF(D7="fase IV", SUMIF('input custos e despesas'!$L:$L, "variávelproduto", 'input custos e despesas'!$H:$H), IF(D7="fase V", SUMIF('input custos e despesas'!$L:$L, "variávelproduto", 'input custos e despesas'!$H:$H), "0"))))</f>
        <v>0</v>
      </c>
      <c r="I7" s="163">
        <f>H7*'estimativa de vendas'!E6</f>
        <v>0</v>
      </c>
      <c r="J7" s="27"/>
      <c r="K7" s="163">
        <f t="shared" si="2"/>
        <v>0</v>
      </c>
      <c r="L7" s="169" t="str">
        <f xml:space="preserve"> IF(D7="fase II", SUMIF('input custos e despesas'!$L:$L, "fixoserviço", 'input custos e despesas'!$H:$H), IF(D7="fase III", SUMIF('input custos e despesas'!$L:$L, "fixoserviço", 'input custos e despesas'!$H:$H), IF(D7="fase IV", SUMIF('input custos e despesas'!$L:$L, "fixoserviço", 'input custos e despesas'!$H:$H), IF(D7="fase V", SUMIF('input custos e despesas'!$L:$L, "fixoserviço", 'input custos e despesas'!$H:$H), "0"))))</f>
        <v>0</v>
      </c>
      <c r="M7" s="59"/>
      <c r="N7" s="163">
        <f t="shared" si="3"/>
        <v>0</v>
      </c>
      <c r="O7" s="169" t="str">
        <f xml:space="preserve"> IF(D7="fase II", SUMIF('input custos e despesas'!$L:$L, "variávelserviço", 'input custos e despesas'!$H:$H), IF(D7="fase III", SUMIF('input custos e despesas'!$L:$L, "variávelserviço", 'input custos e despesas'!$H:$H), IF(D7="fase IV", SUMIF('input custos e despesas'!$L:$L, "variávelserviço", 'input custos e despesas'!$H:$H), IF(D7="fase V", SUMIF('input custos e despesas'!$L:$L, "variávelserviço", 'input custos e despesas'!$H:$H), "0"))))</f>
        <v>0</v>
      </c>
      <c r="P7" s="163">
        <f>O7*'estimativa de vendas'!E6</f>
        <v>0</v>
      </c>
      <c r="Q7" s="59"/>
      <c r="R7" s="163">
        <f t="shared" si="4"/>
        <v>0</v>
      </c>
      <c r="S7" s="163">
        <f t="shared" si="0"/>
        <v>0</v>
      </c>
    </row>
    <row r="8" spans="1:19" ht="17.25" thickBot="1" x14ac:dyDescent="0.35">
      <c r="A8" s="40">
        <f>calendário!A6</f>
        <v>5</v>
      </c>
      <c r="B8" s="40">
        <f>calendário!B6</f>
        <v>1</v>
      </c>
      <c r="C8" s="41">
        <f>calendário!C6</f>
        <v>42041</v>
      </c>
      <c r="D8" s="42" t="str">
        <f>calendário!D6</f>
        <v>fase I</v>
      </c>
      <c r="E8" s="169" t="str">
        <f xml:space="preserve"> IF(D8="fase II", SUMIF('input custos e despesas'!$L:$L, "fixoproduto", 'input custos e despesas'!$H:$H), IF(D8="fase III", SUMIF('input custos e despesas'!$L:$L, "fixoproduto", 'input custos e despesas'!$H:$H), IF(D8="fase IV", SUMIF('input custos e despesas'!$L:$L, "fixoproduto", 'input custos e despesas'!$H:$H), IF(D8="fase V", SUMIF('input custos e despesas'!$L:$L, "fixoproduto", 'input custos e despesas'!$H:$H), "0"))))</f>
        <v>0</v>
      </c>
      <c r="F8" s="27"/>
      <c r="G8" s="163">
        <f t="shared" si="1"/>
        <v>0</v>
      </c>
      <c r="H8" s="169" t="str">
        <f xml:space="preserve"> IF(D8="fase II", SUMIF('input custos e despesas'!$L:$L, "variávelproduto", 'input custos e despesas'!$H:$H), IF(D8="fase III", SUMIF('input custos e despesas'!$L:$L, "variávelproduto", 'input custos e despesas'!$H:$H), IF(D8="fase IV", SUMIF('input custos e despesas'!$L:$L, "variávelproduto", 'input custos e despesas'!$H:$H), IF(D8="fase V", SUMIF('input custos e despesas'!$L:$L, "variávelproduto", 'input custos e despesas'!$H:$H), "0"))))</f>
        <v>0</v>
      </c>
      <c r="I8" s="163">
        <f>H8*'estimativa de vendas'!E7</f>
        <v>0</v>
      </c>
      <c r="J8" s="27"/>
      <c r="K8" s="163">
        <f t="shared" si="2"/>
        <v>0</v>
      </c>
      <c r="L8" s="169" t="str">
        <f xml:space="preserve"> IF(D8="fase II", SUMIF('input custos e despesas'!$L:$L, "fixoserviço", 'input custos e despesas'!$H:$H), IF(D8="fase III", SUMIF('input custos e despesas'!$L:$L, "fixoserviço", 'input custos e despesas'!$H:$H), IF(D8="fase IV", SUMIF('input custos e despesas'!$L:$L, "fixoserviço", 'input custos e despesas'!$H:$H), IF(D8="fase V", SUMIF('input custos e despesas'!$L:$L, "fixoserviço", 'input custos e despesas'!$H:$H), "0"))))</f>
        <v>0</v>
      </c>
      <c r="M8" s="59"/>
      <c r="N8" s="163">
        <f t="shared" si="3"/>
        <v>0</v>
      </c>
      <c r="O8" s="169" t="str">
        <f xml:space="preserve"> IF(D8="fase II", SUMIF('input custos e despesas'!$L:$L, "variávelserviço", 'input custos e despesas'!$H:$H), IF(D8="fase III", SUMIF('input custos e despesas'!$L:$L, "variávelserviço", 'input custos e despesas'!$H:$H), IF(D8="fase IV", SUMIF('input custos e despesas'!$L:$L, "variávelserviço", 'input custos e despesas'!$H:$H), IF(D8="fase V", SUMIF('input custos e despesas'!$L:$L, "variávelserviço", 'input custos e despesas'!$H:$H), "0"))))</f>
        <v>0</v>
      </c>
      <c r="P8" s="163">
        <f>O8*'estimativa de vendas'!E7</f>
        <v>0</v>
      </c>
      <c r="Q8" s="59"/>
      <c r="R8" s="163">
        <f t="shared" si="4"/>
        <v>0</v>
      </c>
      <c r="S8" s="163">
        <f t="shared" si="0"/>
        <v>0</v>
      </c>
    </row>
    <row r="9" spans="1:19" ht="17.25" thickBot="1" x14ac:dyDescent="0.35">
      <c r="A9" s="40">
        <f>calendário!A7</f>
        <v>6</v>
      </c>
      <c r="B9" s="40">
        <f>calendário!B7</f>
        <v>1</v>
      </c>
      <c r="C9" s="43">
        <f>calendário!C7</f>
        <v>42069</v>
      </c>
      <c r="D9" s="42" t="str">
        <f>calendário!D7</f>
        <v>fase I</v>
      </c>
      <c r="E9" s="169" t="str">
        <f xml:space="preserve"> IF(D9="fase II", SUMIF('input custos e despesas'!$L:$L, "fixoproduto", 'input custos e despesas'!$H:$H), IF(D9="fase III", SUMIF('input custos e despesas'!$L:$L, "fixoproduto", 'input custos e despesas'!$H:$H), IF(D9="fase IV", SUMIF('input custos e despesas'!$L:$L, "fixoproduto", 'input custos e despesas'!$H:$H), IF(D9="fase V", SUMIF('input custos e despesas'!$L:$L, "fixoproduto", 'input custos e despesas'!$H:$H), "0"))))</f>
        <v>0</v>
      </c>
      <c r="F9" s="27"/>
      <c r="G9" s="163">
        <f t="shared" si="1"/>
        <v>0</v>
      </c>
      <c r="H9" s="169" t="str">
        <f xml:space="preserve"> IF(D9="fase II", SUMIF('input custos e despesas'!$L:$L, "variávelproduto", 'input custos e despesas'!$H:$H), IF(D9="fase III", SUMIF('input custos e despesas'!$L:$L, "variávelproduto", 'input custos e despesas'!$H:$H), IF(D9="fase IV", SUMIF('input custos e despesas'!$L:$L, "variávelproduto", 'input custos e despesas'!$H:$H), IF(D9="fase V", SUMIF('input custos e despesas'!$L:$L, "variávelproduto", 'input custos e despesas'!$H:$H), "0"))))</f>
        <v>0</v>
      </c>
      <c r="I9" s="163">
        <f>H9*'estimativa de vendas'!E8</f>
        <v>0</v>
      </c>
      <c r="J9" s="27"/>
      <c r="K9" s="163">
        <f t="shared" si="2"/>
        <v>0</v>
      </c>
      <c r="L9" s="169" t="str">
        <f xml:space="preserve"> IF(D9="fase II", SUMIF('input custos e despesas'!$L:$L, "fixoserviço", 'input custos e despesas'!$H:$H), IF(D9="fase III", SUMIF('input custos e despesas'!$L:$L, "fixoserviço", 'input custos e despesas'!$H:$H), IF(D9="fase IV", SUMIF('input custos e despesas'!$L:$L, "fixoserviço", 'input custos e despesas'!$H:$H), IF(D9="fase V", SUMIF('input custos e despesas'!$L:$L, "fixoserviço", 'input custos e despesas'!$H:$H), "0"))))</f>
        <v>0</v>
      </c>
      <c r="M9" s="59"/>
      <c r="N9" s="163">
        <f t="shared" si="3"/>
        <v>0</v>
      </c>
      <c r="O9" s="169" t="str">
        <f xml:space="preserve"> IF(D9="fase II", SUMIF('input custos e despesas'!$L:$L, "variávelserviço", 'input custos e despesas'!$H:$H), IF(D9="fase III", SUMIF('input custos e despesas'!$L:$L, "variávelserviço", 'input custos e despesas'!$H:$H), IF(D9="fase IV", SUMIF('input custos e despesas'!$L:$L, "variávelserviço", 'input custos e despesas'!$H:$H), IF(D9="fase V", SUMIF('input custos e despesas'!$L:$L, "variávelserviço", 'input custos e despesas'!$H:$H), "0"))))</f>
        <v>0</v>
      </c>
      <c r="P9" s="163">
        <f>O9*'estimativa de vendas'!E8</f>
        <v>0</v>
      </c>
      <c r="Q9" s="59"/>
      <c r="R9" s="163">
        <f t="shared" si="4"/>
        <v>0</v>
      </c>
      <c r="S9" s="163">
        <f t="shared" si="0"/>
        <v>0</v>
      </c>
    </row>
    <row r="10" spans="1:19" ht="17.25" thickBot="1" x14ac:dyDescent="0.35">
      <c r="A10" s="40">
        <f>calendário!A8</f>
        <v>7</v>
      </c>
      <c r="B10" s="40">
        <f>calendário!B8</f>
        <v>1</v>
      </c>
      <c r="C10" s="41">
        <f>calendário!C8</f>
        <v>42100</v>
      </c>
      <c r="D10" s="42" t="str">
        <f>calendário!D8</f>
        <v>fase I</v>
      </c>
      <c r="E10" s="169" t="str">
        <f xml:space="preserve"> IF(D10="fase II", SUMIF('input custos e despesas'!$L:$L, "fixoproduto", 'input custos e despesas'!$H:$H), IF(D10="fase III", SUMIF('input custos e despesas'!$L:$L, "fixoproduto", 'input custos e despesas'!$H:$H), IF(D10="fase IV", SUMIF('input custos e despesas'!$L:$L, "fixoproduto", 'input custos e despesas'!$H:$H), IF(D10="fase V", SUMIF('input custos e despesas'!$L:$L, "fixoproduto", 'input custos e despesas'!$H:$H), "0"))))</f>
        <v>0</v>
      </c>
      <c r="F10" s="27"/>
      <c r="G10" s="163">
        <f t="shared" si="1"/>
        <v>0</v>
      </c>
      <c r="H10" s="169" t="str">
        <f xml:space="preserve"> IF(D10="fase II", SUMIF('input custos e despesas'!$L:$L, "variávelproduto", 'input custos e despesas'!$H:$H), IF(D10="fase III", SUMIF('input custos e despesas'!$L:$L, "variávelproduto", 'input custos e despesas'!$H:$H), IF(D10="fase IV", SUMIF('input custos e despesas'!$L:$L, "variávelproduto", 'input custos e despesas'!$H:$H), IF(D10="fase V", SUMIF('input custos e despesas'!$L:$L, "variávelproduto", 'input custos e despesas'!$H:$H), "0"))))</f>
        <v>0</v>
      </c>
      <c r="I10" s="163">
        <f>H10*'estimativa de vendas'!E9</f>
        <v>0</v>
      </c>
      <c r="J10" s="27"/>
      <c r="K10" s="163">
        <f t="shared" si="2"/>
        <v>0</v>
      </c>
      <c r="L10" s="169" t="str">
        <f xml:space="preserve"> IF(D10="fase II", SUMIF('input custos e despesas'!$L:$L, "fixoserviço", 'input custos e despesas'!$H:$H), IF(D10="fase III", SUMIF('input custos e despesas'!$L:$L, "fixoserviço", 'input custos e despesas'!$H:$H), IF(D10="fase IV", SUMIF('input custos e despesas'!$L:$L, "fixoserviço", 'input custos e despesas'!$H:$H), IF(D10="fase V", SUMIF('input custos e despesas'!$L:$L, "fixoserviço", 'input custos e despesas'!$H:$H), "0"))))</f>
        <v>0</v>
      </c>
      <c r="M10" s="59"/>
      <c r="N10" s="163">
        <f t="shared" si="3"/>
        <v>0</v>
      </c>
      <c r="O10" s="169" t="str">
        <f xml:space="preserve"> IF(D10="fase II", SUMIF('input custos e despesas'!$L:$L, "variávelserviço", 'input custos e despesas'!$H:$H), IF(D10="fase III", SUMIF('input custos e despesas'!$L:$L, "variávelserviço", 'input custos e despesas'!$H:$H), IF(D10="fase IV", SUMIF('input custos e despesas'!$L:$L, "variávelserviço", 'input custos e despesas'!$H:$H), IF(D10="fase V", SUMIF('input custos e despesas'!$L:$L, "variávelserviço", 'input custos e despesas'!$H:$H), "0"))))</f>
        <v>0</v>
      </c>
      <c r="P10" s="163">
        <f>O10*'estimativa de vendas'!E9</f>
        <v>0</v>
      </c>
      <c r="Q10" s="59"/>
      <c r="R10" s="163">
        <f t="shared" si="4"/>
        <v>0</v>
      </c>
      <c r="S10" s="163">
        <f t="shared" si="0"/>
        <v>0</v>
      </c>
    </row>
    <row r="11" spans="1:19" ht="17.25" thickBot="1" x14ac:dyDescent="0.35">
      <c r="A11" s="40">
        <f>calendário!A9</f>
        <v>8</v>
      </c>
      <c r="B11" s="40">
        <f>calendário!B9</f>
        <v>1</v>
      </c>
      <c r="C11" s="43">
        <f>calendário!C9</f>
        <v>42130</v>
      </c>
      <c r="D11" s="42" t="str">
        <f>calendário!D9</f>
        <v>fase I</v>
      </c>
      <c r="E11" s="169" t="str">
        <f xml:space="preserve"> IF(D11="fase II", SUMIF('input custos e despesas'!$L:$L, "fixoproduto", 'input custos e despesas'!$H:$H), IF(D11="fase III", SUMIF('input custos e despesas'!$L:$L, "fixoproduto", 'input custos e despesas'!$H:$H), IF(D11="fase IV", SUMIF('input custos e despesas'!$L:$L, "fixoproduto", 'input custos e despesas'!$H:$H), IF(D11="fase V", SUMIF('input custos e despesas'!$L:$L, "fixoproduto", 'input custos e despesas'!$H:$H), "0"))))</f>
        <v>0</v>
      </c>
      <c r="F11" s="27"/>
      <c r="G11" s="163">
        <f t="shared" si="1"/>
        <v>0</v>
      </c>
      <c r="H11" s="169" t="str">
        <f xml:space="preserve"> IF(D11="fase II", SUMIF('input custos e despesas'!$L:$L, "variávelproduto", 'input custos e despesas'!$H:$H), IF(D11="fase III", SUMIF('input custos e despesas'!$L:$L, "variávelproduto", 'input custos e despesas'!$H:$H), IF(D11="fase IV", SUMIF('input custos e despesas'!$L:$L, "variávelproduto", 'input custos e despesas'!$H:$H), IF(D11="fase V", SUMIF('input custos e despesas'!$L:$L, "variávelproduto", 'input custos e despesas'!$H:$H), "0"))))</f>
        <v>0</v>
      </c>
      <c r="I11" s="163">
        <f>H11*'estimativa de vendas'!E10</f>
        <v>0</v>
      </c>
      <c r="J11" s="27"/>
      <c r="K11" s="163">
        <f t="shared" si="2"/>
        <v>0</v>
      </c>
      <c r="L11" s="169" t="str">
        <f xml:space="preserve"> IF(D11="fase II", SUMIF('input custos e despesas'!$L:$L, "fixoserviço", 'input custos e despesas'!$H:$H), IF(D11="fase III", SUMIF('input custos e despesas'!$L:$L, "fixoserviço", 'input custos e despesas'!$H:$H), IF(D11="fase IV", SUMIF('input custos e despesas'!$L:$L, "fixoserviço", 'input custos e despesas'!$H:$H), IF(D11="fase V", SUMIF('input custos e despesas'!$L:$L, "fixoserviço", 'input custos e despesas'!$H:$H), "0"))))</f>
        <v>0</v>
      </c>
      <c r="M11" s="59"/>
      <c r="N11" s="163">
        <f t="shared" si="3"/>
        <v>0</v>
      </c>
      <c r="O11" s="169" t="str">
        <f xml:space="preserve"> IF(D11="fase II", SUMIF('input custos e despesas'!$L:$L, "variávelserviço", 'input custos e despesas'!$H:$H), IF(D11="fase III", SUMIF('input custos e despesas'!$L:$L, "variávelserviço", 'input custos e despesas'!$H:$H), IF(D11="fase IV", SUMIF('input custos e despesas'!$L:$L, "variávelserviço", 'input custos e despesas'!$H:$H), IF(D11="fase V", SUMIF('input custos e despesas'!$L:$L, "variávelserviço", 'input custos e despesas'!$H:$H), "0"))))</f>
        <v>0</v>
      </c>
      <c r="P11" s="163">
        <f>O11*'estimativa de vendas'!E10</f>
        <v>0</v>
      </c>
      <c r="Q11" s="59"/>
      <c r="R11" s="163">
        <f t="shared" si="4"/>
        <v>0</v>
      </c>
      <c r="S11" s="163">
        <f t="shared" si="0"/>
        <v>0</v>
      </c>
    </row>
    <row r="12" spans="1:19" ht="17.25" thickBot="1" x14ac:dyDescent="0.35">
      <c r="A12" s="40">
        <f>calendário!A10</f>
        <v>9</v>
      </c>
      <c r="B12" s="40">
        <f>calendário!B10</f>
        <v>1</v>
      </c>
      <c r="C12" s="41">
        <f>calendário!C10</f>
        <v>42161</v>
      </c>
      <c r="D12" s="42" t="str">
        <f>calendário!D10</f>
        <v>fase I</v>
      </c>
      <c r="E12" s="169" t="str">
        <f xml:space="preserve"> IF(D12="fase II", SUMIF('input custos e despesas'!$L:$L, "fixoproduto", 'input custos e despesas'!$H:$H), IF(D12="fase III", SUMIF('input custos e despesas'!$L:$L, "fixoproduto", 'input custos e despesas'!$H:$H), IF(D12="fase IV", SUMIF('input custos e despesas'!$L:$L, "fixoproduto", 'input custos e despesas'!$H:$H), IF(D12="fase V", SUMIF('input custos e despesas'!$L:$L, "fixoproduto", 'input custos e despesas'!$H:$H), "0"))))</f>
        <v>0</v>
      </c>
      <c r="F12" s="27"/>
      <c r="G12" s="163">
        <f t="shared" si="1"/>
        <v>0</v>
      </c>
      <c r="H12" s="169" t="str">
        <f xml:space="preserve"> IF(D12="fase II", SUMIF('input custos e despesas'!$L:$L, "variávelproduto", 'input custos e despesas'!$H:$H), IF(D12="fase III", SUMIF('input custos e despesas'!$L:$L, "variávelproduto", 'input custos e despesas'!$H:$H), IF(D12="fase IV", SUMIF('input custos e despesas'!$L:$L, "variávelproduto", 'input custos e despesas'!$H:$H), IF(D12="fase V", SUMIF('input custos e despesas'!$L:$L, "variávelproduto", 'input custos e despesas'!$H:$H), "0"))))</f>
        <v>0</v>
      </c>
      <c r="I12" s="163">
        <f>H12*'estimativa de vendas'!E11</f>
        <v>0</v>
      </c>
      <c r="J12" s="27"/>
      <c r="K12" s="163">
        <f t="shared" si="2"/>
        <v>0</v>
      </c>
      <c r="L12" s="169" t="str">
        <f xml:space="preserve"> IF(D12="fase II", SUMIF('input custos e despesas'!$L:$L, "fixoserviço", 'input custos e despesas'!$H:$H), IF(D12="fase III", SUMIF('input custos e despesas'!$L:$L, "fixoserviço", 'input custos e despesas'!$H:$H), IF(D12="fase IV", SUMIF('input custos e despesas'!$L:$L, "fixoserviço", 'input custos e despesas'!$H:$H), IF(D12="fase V", SUMIF('input custos e despesas'!$L:$L, "fixoserviço", 'input custos e despesas'!$H:$H), "0"))))</f>
        <v>0</v>
      </c>
      <c r="M12" s="59"/>
      <c r="N12" s="163">
        <f t="shared" si="3"/>
        <v>0</v>
      </c>
      <c r="O12" s="169" t="str">
        <f xml:space="preserve"> IF(D12="fase II", SUMIF('input custos e despesas'!$L:$L, "variávelserviço", 'input custos e despesas'!$H:$H), IF(D12="fase III", SUMIF('input custos e despesas'!$L:$L, "variávelserviço", 'input custos e despesas'!$H:$H), IF(D12="fase IV", SUMIF('input custos e despesas'!$L:$L, "variávelserviço", 'input custos e despesas'!$H:$H), IF(D12="fase V", SUMIF('input custos e despesas'!$L:$L, "variávelserviço", 'input custos e despesas'!$H:$H), "0"))))</f>
        <v>0</v>
      </c>
      <c r="P12" s="163">
        <f>O12*'estimativa de vendas'!E11</f>
        <v>0</v>
      </c>
      <c r="Q12" s="59"/>
      <c r="R12" s="163">
        <f t="shared" si="4"/>
        <v>0</v>
      </c>
      <c r="S12" s="163">
        <f t="shared" si="0"/>
        <v>0</v>
      </c>
    </row>
    <row r="13" spans="1:19" ht="17.25" thickBot="1" x14ac:dyDescent="0.35">
      <c r="A13" s="40">
        <f>calendário!A11</f>
        <v>10</v>
      </c>
      <c r="B13" s="40">
        <f>calendário!B11</f>
        <v>1</v>
      </c>
      <c r="C13" s="43">
        <f>calendário!C11</f>
        <v>42191</v>
      </c>
      <c r="D13" s="42" t="str">
        <f>calendário!D11</f>
        <v>fase I</v>
      </c>
      <c r="E13" s="169" t="str">
        <f xml:space="preserve"> IF(D13="fase II", SUMIF('input custos e despesas'!$L:$L, "fixoproduto", 'input custos e despesas'!$H:$H), IF(D13="fase III", SUMIF('input custos e despesas'!$L:$L, "fixoproduto", 'input custos e despesas'!$H:$H), IF(D13="fase IV", SUMIF('input custos e despesas'!$L:$L, "fixoproduto", 'input custos e despesas'!$H:$H), IF(D13="fase V", SUMIF('input custos e despesas'!$L:$L, "fixoproduto", 'input custos e despesas'!$H:$H), "0"))))</f>
        <v>0</v>
      </c>
      <c r="F13" s="27"/>
      <c r="G13" s="163">
        <f t="shared" si="1"/>
        <v>0</v>
      </c>
      <c r="H13" s="169" t="str">
        <f xml:space="preserve"> IF(D13="fase II", SUMIF('input custos e despesas'!$L:$L, "variávelproduto", 'input custos e despesas'!$H:$H), IF(D13="fase III", SUMIF('input custos e despesas'!$L:$L, "variávelproduto", 'input custos e despesas'!$H:$H), IF(D13="fase IV", SUMIF('input custos e despesas'!$L:$L, "variávelproduto", 'input custos e despesas'!$H:$H), IF(D13="fase V", SUMIF('input custos e despesas'!$L:$L, "variávelproduto", 'input custos e despesas'!$H:$H), "0"))))</f>
        <v>0</v>
      </c>
      <c r="I13" s="163">
        <f>H13*'estimativa de vendas'!E12</f>
        <v>0</v>
      </c>
      <c r="J13" s="27"/>
      <c r="K13" s="163">
        <f t="shared" si="2"/>
        <v>0</v>
      </c>
      <c r="L13" s="169" t="str">
        <f xml:space="preserve"> IF(D13="fase II", SUMIF('input custos e despesas'!$L:$L, "fixoserviço", 'input custos e despesas'!$H:$H), IF(D13="fase III", SUMIF('input custos e despesas'!$L:$L, "fixoserviço", 'input custos e despesas'!$H:$H), IF(D13="fase IV", SUMIF('input custos e despesas'!$L:$L, "fixoserviço", 'input custos e despesas'!$H:$H), IF(D13="fase V", SUMIF('input custos e despesas'!$L:$L, "fixoserviço", 'input custos e despesas'!$H:$H), "0"))))</f>
        <v>0</v>
      </c>
      <c r="M13" s="59"/>
      <c r="N13" s="163">
        <f t="shared" si="3"/>
        <v>0</v>
      </c>
      <c r="O13" s="169" t="str">
        <f xml:space="preserve"> IF(D13="fase II", SUMIF('input custos e despesas'!$L:$L, "variávelserviço", 'input custos e despesas'!$H:$H), IF(D13="fase III", SUMIF('input custos e despesas'!$L:$L, "variávelserviço", 'input custos e despesas'!$H:$H), IF(D13="fase IV", SUMIF('input custos e despesas'!$L:$L, "variávelserviço", 'input custos e despesas'!$H:$H), IF(D13="fase V", SUMIF('input custos e despesas'!$L:$L, "variávelserviço", 'input custos e despesas'!$H:$H), "0"))))</f>
        <v>0</v>
      </c>
      <c r="P13" s="163">
        <f>O13*'estimativa de vendas'!E12</f>
        <v>0</v>
      </c>
      <c r="Q13" s="59"/>
      <c r="R13" s="163">
        <f t="shared" si="4"/>
        <v>0</v>
      </c>
      <c r="S13" s="163">
        <f t="shared" si="0"/>
        <v>0</v>
      </c>
    </row>
    <row r="14" spans="1:19" ht="17.25" thickBot="1" x14ac:dyDescent="0.35">
      <c r="A14" s="40">
        <f>calendário!A12</f>
        <v>11</v>
      </c>
      <c r="B14" s="40">
        <f>calendário!B12</f>
        <v>1</v>
      </c>
      <c r="C14" s="41">
        <f>calendário!C12</f>
        <v>42222</v>
      </c>
      <c r="D14" s="42" t="str">
        <f>calendário!D12</f>
        <v>fase I</v>
      </c>
      <c r="E14" s="169" t="str">
        <f xml:space="preserve"> IF(D14="fase II", SUMIF('input custos e despesas'!$L:$L, "fixoproduto", 'input custos e despesas'!$H:$H), IF(D14="fase III", SUMIF('input custos e despesas'!$L:$L, "fixoproduto", 'input custos e despesas'!$H:$H), IF(D14="fase IV", SUMIF('input custos e despesas'!$L:$L, "fixoproduto", 'input custos e despesas'!$H:$H), IF(D14="fase V", SUMIF('input custos e despesas'!$L:$L, "fixoproduto", 'input custos e despesas'!$H:$H), "0"))))</f>
        <v>0</v>
      </c>
      <c r="F14" s="27"/>
      <c r="G14" s="163">
        <f t="shared" si="1"/>
        <v>0</v>
      </c>
      <c r="H14" s="169" t="str">
        <f xml:space="preserve"> IF(D14="fase II", SUMIF('input custos e despesas'!$L:$L, "variávelproduto", 'input custos e despesas'!$H:$H), IF(D14="fase III", SUMIF('input custos e despesas'!$L:$L, "variávelproduto", 'input custos e despesas'!$H:$H), IF(D14="fase IV", SUMIF('input custos e despesas'!$L:$L, "variávelproduto", 'input custos e despesas'!$H:$H), IF(D14="fase V", SUMIF('input custos e despesas'!$L:$L, "variávelproduto", 'input custos e despesas'!$H:$H), "0"))))</f>
        <v>0</v>
      </c>
      <c r="I14" s="163">
        <f>H14*'estimativa de vendas'!E13</f>
        <v>0</v>
      </c>
      <c r="J14" s="27"/>
      <c r="K14" s="163">
        <f t="shared" si="2"/>
        <v>0</v>
      </c>
      <c r="L14" s="169" t="str">
        <f xml:space="preserve"> IF(D14="fase II", SUMIF('input custos e despesas'!$L:$L, "fixoserviço", 'input custos e despesas'!$H:$H), IF(D14="fase III", SUMIF('input custos e despesas'!$L:$L, "fixoserviço", 'input custos e despesas'!$H:$H), IF(D14="fase IV", SUMIF('input custos e despesas'!$L:$L, "fixoserviço", 'input custos e despesas'!$H:$H), IF(D14="fase V", SUMIF('input custos e despesas'!$L:$L, "fixoserviço", 'input custos e despesas'!$H:$H), "0"))))</f>
        <v>0</v>
      </c>
      <c r="M14" s="59"/>
      <c r="N14" s="163">
        <f t="shared" si="3"/>
        <v>0</v>
      </c>
      <c r="O14" s="169" t="str">
        <f xml:space="preserve"> IF(D14="fase II", SUMIF('input custos e despesas'!$L:$L, "variávelserviço", 'input custos e despesas'!$H:$H), IF(D14="fase III", SUMIF('input custos e despesas'!$L:$L, "variávelserviço", 'input custos e despesas'!$H:$H), IF(D14="fase IV", SUMIF('input custos e despesas'!$L:$L, "variávelserviço", 'input custos e despesas'!$H:$H), IF(D14="fase V", SUMIF('input custos e despesas'!$L:$L, "variávelserviço", 'input custos e despesas'!$H:$H), "0"))))</f>
        <v>0</v>
      </c>
      <c r="P14" s="163">
        <f>O14*'estimativa de vendas'!E13</f>
        <v>0</v>
      </c>
      <c r="Q14" s="59"/>
      <c r="R14" s="163">
        <f t="shared" si="4"/>
        <v>0</v>
      </c>
      <c r="S14" s="163">
        <f t="shared" si="0"/>
        <v>0</v>
      </c>
    </row>
    <row r="15" spans="1:19" ht="17.25" thickBot="1" x14ac:dyDescent="0.35">
      <c r="A15" s="40">
        <f>calendário!A13</f>
        <v>12</v>
      </c>
      <c r="B15" s="40">
        <f>calendário!B13</f>
        <v>1</v>
      </c>
      <c r="C15" s="43">
        <f>calendário!C13</f>
        <v>42253</v>
      </c>
      <c r="D15" s="42" t="str">
        <f>calendário!D13</f>
        <v>fase I</v>
      </c>
      <c r="E15" s="169" t="str">
        <f xml:space="preserve"> IF(D15="fase II", SUMIF('input custos e despesas'!$L:$L, "fixoproduto", 'input custos e despesas'!$H:$H), IF(D15="fase III", SUMIF('input custos e despesas'!$L:$L, "fixoproduto", 'input custos e despesas'!$H:$H), IF(D15="fase IV", SUMIF('input custos e despesas'!$L:$L, "fixoproduto", 'input custos e despesas'!$H:$H), IF(D15="fase V", SUMIF('input custos e despesas'!$L:$L, "fixoproduto", 'input custos e despesas'!$H:$H), "0"))))</f>
        <v>0</v>
      </c>
      <c r="F15" s="27"/>
      <c r="G15" s="163">
        <f t="shared" si="1"/>
        <v>0</v>
      </c>
      <c r="H15" s="169" t="str">
        <f xml:space="preserve"> IF(D15="fase II", SUMIF('input custos e despesas'!$L:$L, "variávelproduto", 'input custos e despesas'!$H:$H), IF(D15="fase III", SUMIF('input custos e despesas'!$L:$L, "variávelproduto", 'input custos e despesas'!$H:$H), IF(D15="fase IV", SUMIF('input custos e despesas'!$L:$L, "variávelproduto", 'input custos e despesas'!$H:$H), IF(D15="fase V", SUMIF('input custos e despesas'!$L:$L, "variávelproduto", 'input custos e despesas'!$H:$H), "0"))))</f>
        <v>0</v>
      </c>
      <c r="I15" s="163">
        <f>H15*'estimativa de vendas'!E14</f>
        <v>0</v>
      </c>
      <c r="J15" s="27"/>
      <c r="K15" s="163">
        <f t="shared" si="2"/>
        <v>0</v>
      </c>
      <c r="L15" s="169" t="str">
        <f xml:space="preserve"> IF(D15="fase II", SUMIF('input custos e despesas'!$L:$L, "fixoserviço", 'input custos e despesas'!$H:$H), IF(D15="fase III", SUMIF('input custos e despesas'!$L:$L, "fixoserviço", 'input custos e despesas'!$H:$H), IF(D15="fase IV", SUMIF('input custos e despesas'!$L:$L, "fixoserviço", 'input custos e despesas'!$H:$H), IF(D15="fase V", SUMIF('input custos e despesas'!$L:$L, "fixoserviço", 'input custos e despesas'!$H:$H), "0"))))</f>
        <v>0</v>
      </c>
      <c r="M15" s="59"/>
      <c r="N15" s="163">
        <f t="shared" si="3"/>
        <v>0</v>
      </c>
      <c r="O15" s="169" t="str">
        <f xml:space="preserve"> IF(D15="fase II", SUMIF('input custos e despesas'!$L:$L, "variávelserviço", 'input custos e despesas'!$H:$H), IF(D15="fase III", SUMIF('input custos e despesas'!$L:$L, "variávelserviço", 'input custos e despesas'!$H:$H), IF(D15="fase IV", SUMIF('input custos e despesas'!$L:$L, "variávelserviço", 'input custos e despesas'!$H:$H), IF(D15="fase V", SUMIF('input custos e despesas'!$L:$L, "variávelserviço", 'input custos e despesas'!$H:$H), "0"))))</f>
        <v>0</v>
      </c>
      <c r="P15" s="163">
        <f>O15*'estimativa de vendas'!E14</f>
        <v>0</v>
      </c>
      <c r="Q15" s="59"/>
      <c r="R15" s="163">
        <f t="shared" si="4"/>
        <v>0</v>
      </c>
      <c r="S15" s="163">
        <f t="shared" si="0"/>
        <v>0</v>
      </c>
    </row>
    <row r="16" spans="1:19" ht="17.25" thickBot="1" x14ac:dyDescent="0.35">
      <c r="A16" s="40">
        <f>calendário!A14</f>
        <v>13</v>
      </c>
      <c r="B16" s="40">
        <f>calendário!B14</f>
        <v>2</v>
      </c>
      <c r="C16" s="41">
        <f>calendário!C14</f>
        <v>42283</v>
      </c>
      <c r="D16" s="42" t="str">
        <f>calendário!D14</f>
        <v>fase II</v>
      </c>
      <c r="E16" s="169">
        <f xml:space="preserve"> IF(D16="fase II", SUMIF('input custos e despesas'!$L:$L, "fixoproduto", 'input custos e despesas'!$H:$H), IF(D16="fase III", SUMIF('input custos e despesas'!$L:$L, "fixoproduto", 'input custos e despesas'!$H:$H), IF(D16="fase IV", SUMIF('input custos e despesas'!$L:$L, "fixoproduto", 'input custos e despesas'!$H:$H), IF(D16="fase V", SUMIF('input custos e despesas'!$L:$L, "fixoproduto", 'input custos e despesas'!$H:$H), "0"))))</f>
        <v>330</v>
      </c>
      <c r="F16" s="27"/>
      <c r="G16" s="163">
        <f t="shared" si="1"/>
        <v>330</v>
      </c>
      <c r="H16" s="169">
        <f xml:space="preserve"> IF(D16="fase II", SUMIF('input custos e despesas'!$L:$L, "variávelproduto", 'input custos e despesas'!$H:$H), IF(D16="fase III", SUMIF('input custos e despesas'!$L:$L, "variávelproduto", 'input custos e despesas'!$H:$H), IF(D16="fase IV", SUMIF('input custos e despesas'!$L:$L, "variávelproduto", 'input custos e despesas'!$H:$H), IF(D16="fase V", SUMIF('input custos e despesas'!$L:$L, "variávelproduto", 'input custos e despesas'!$H:$H), "0"))))</f>
        <v>43</v>
      </c>
      <c r="I16" s="163">
        <f>H16*'estimativa de vendas'!E15</f>
        <v>2150</v>
      </c>
      <c r="J16" s="27"/>
      <c r="K16" s="163">
        <f t="shared" si="2"/>
        <v>2150</v>
      </c>
      <c r="L16" s="169">
        <f xml:space="preserve"> IF(D16="fase II", SUMIF('input custos e despesas'!$L:$L, "fixoserviço", 'input custos e despesas'!$H:$H), IF(D16="fase III", SUMIF('input custos e despesas'!$L:$L, "fixoserviço", 'input custos e despesas'!$H:$H), IF(D16="fase IV", SUMIF('input custos e despesas'!$L:$L, "fixoserviço", 'input custos e despesas'!$H:$H), IF(D16="fase V", SUMIF('input custos e despesas'!$L:$L, "fixoserviço", 'input custos e despesas'!$H:$H), "0"))))</f>
        <v>600</v>
      </c>
      <c r="M16" s="59"/>
      <c r="N16" s="163">
        <f t="shared" si="3"/>
        <v>600</v>
      </c>
      <c r="O16" s="169">
        <f xml:space="preserve"> IF(D16="fase II", SUMIF('input custos e despesas'!$L:$L, "variávelserviço", 'input custos e despesas'!$H:$H), IF(D16="fase III", SUMIF('input custos e despesas'!$L:$L, "variávelserviço", 'input custos e despesas'!$H:$H), IF(D16="fase IV", SUMIF('input custos e despesas'!$L:$L, "variávelserviço", 'input custos e despesas'!$H:$H), IF(D16="fase V", SUMIF('input custos e despesas'!$L:$L, "variávelserviço", 'input custos e despesas'!$H:$H), "0"))))</f>
        <v>50</v>
      </c>
      <c r="P16" s="163">
        <f>O16*'estimativa de vendas'!E15</f>
        <v>2500</v>
      </c>
      <c r="Q16" s="59"/>
      <c r="R16" s="163">
        <f t="shared" si="4"/>
        <v>2500</v>
      </c>
      <c r="S16" s="163">
        <f t="shared" si="0"/>
        <v>5580</v>
      </c>
    </row>
    <row r="17" spans="1:19" ht="17.25" thickBot="1" x14ac:dyDescent="0.35">
      <c r="A17" s="40">
        <f>calendário!A15</f>
        <v>14</v>
      </c>
      <c r="B17" s="40">
        <f>calendário!B15</f>
        <v>2</v>
      </c>
      <c r="C17" s="43">
        <f>calendário!C15</f>
        <v>42314</v>
      </c>
      <c r="D17" s="42" t="str">
        <f>calendário!D15</f>
        <v>fase II</v>
      </c>
      <c r="E17" s="169">
        <f xml:space="preserve"> IF(D17="fase II", SUMIF('input custos e despesas'!$L:$L, "fixoproduto", 'input custos e despesas'!$H:$H), IF(D17="fase III", SUMIF('input custos e despesas'!$L:$L, "fixoproduto", 'input custos e despesas'!$H:$H), IF(D17="fase IV", SUMIF('input custos e despesas'!$L:$L, "fixoproduto", 'input custos e despesas'!$H:$H), IF(D17="fase V", SUMIF('input custos e despesas'!$L:$L, "fixoproduto", 'input custos e despesas'!$H:$H), "0"))))</f>
        <v>330</v>
      </c>
      <c r="F17" s="27"/>
      <c r="G17" s="163">
        <f t="shared" si="1"/>
        <v>330</v>
      </c>
      <c r="H17" s="169">
        <f xml:space="preserve"> IF(D17="fase II", SUMIF('input custos e despesas'!$L:$L, "variávelproduto", 'input custos e despesas'!$H:$H), IF(D17="fase III", SUMIF('input custos e despesas'!$L:$L, "variávelproduto", 'input custos e despesas'!$H:$H), IF(D17="fase IV", SUMIF('input custos e despesas'!$L:$L, "variávelproduto", 'input custos e despesas'!$H:$H), IF(D17="fase V", SUMIF('input custos e despesas'!$L:$L, "variávelproduto", 'input custos e despesas'!$H:$H), "0"))))</f>
        <v>43</v>
      </c>
      <c r="I17" s="163">
        <f>H17*'estimativa de vendas'!E16</f>
        <v>2236</v>
      </c>
      <c r="J17" s="27"/>
      <c r="K17" s="163">
        <f t="shared" si="2"/>
        <v>2236</v>
      </c>
      <c r="L17" s="169">
        <f xml:space="preserve"> IF(D17="fase II", SUMIF('input custos e despesas'!$L:$L, "fixoserviço", 'input custos e despesas'!$H:$H), IF(D17="fase III", SUMIF('input custos e despesas'!$L:$L, "fixoserviço", 'input custos e despesas'!$H:$H), IF(D17="fase IV", SUMIF('input custos e despesas'!$L:$L, "fixoserviço", 'input custos e despesas'!$H:$H), IF(D17="fase V", SUMIF('input custos e despesas'!$L:$L, "fixoserviço", 'input custos e despesas'!$H:$H), "0"))))</f>
        <v>600</v>
      </c>
      <c r="M17" s="59"/>
      <c r="N17" s="163">
        <f t="shared" si="3"/>
        <v>600</v>
      </c>
      <c r="O17" s="169">
        <f xml:space="preserve"> IF(D17="fase II", SUMIF('input custos e despesas'!$L:$L, "variávelserviço", 'input custos e despesas'!$H:$H), IF(D17="fase III", SUMIF('input custos e despesas'!$L:$L, "variávelserviço", 'input custos e despesas'!$H:$H), IF(D17="fase IV", SUMIF('input custos e despesas'!$L:$L, "variávelserviço", 'input custos e despesas'!$H:$H), IF(D17="fase V", SUMIF('input custos e despesas'!$L:$L, "variávelserviço", 'input custos e despesas'!$H:$H), "0"))))</f>
        <v>50</v>
      </c>
      <c r="P17" s="163">
        <f>O17*'estimativa de vendas'!E16</f>
        <v>2600</v>
      </c>
      <c r="Q17" s="59"/>
      <c r="R17" s="163">
        <f t="shared" si="4"/>
        <v>2600</v>
      </c>
      <c r="S17" s="163">
        <f t="shared" si="0"/>
        <v>5766</v>
      </c>
    </row>
    <row r="18" spans="1:19" ht="17.25" thickBot="1" x14ac:dyDescent="0.35">
      <c r="A18" s="40">
        <f>calendário!A16</f>
        <v>15</v>
      </c>
      <c r="B18" s="40">
        <f>calendário!B16</f>
        <v>2</v>
      </c>
      <c r="C18" s="41">
        <f>calendário!C16</f>
        <v>42344</v>
      </c>
      <c r="D18" s="42" t="str">
        <f>calendário!D16</f>
        <v>fase II</v>
      </c>
      <c r="E18" s="169">
        <f xml:space="preserve"> IF(D18="fase II", SUMIF('input custos e despesas'!$L:$L, "fixoproduto", 'input custos e despesas'!$H:$H), IF(D18="fase III", SUMIF('input custos e despesas'!$L:$L, "fixoproduto", 'input custos e despesas'!$H:$H), IF(D18="fase IV", SUMIF('input custos e despesas'!$L:$L, "fixoproduto", 'input custos e despesas'!$H:$H), IF(D18="fase V", SUMIF('input custos e despesas'!$L:$L, "fixoproduto", 'input custos e despesas'!$H:$H), "0"))))</f>
        <v>330</v>
      </c>
      <c r="F18" s="27"/>
      <c r="G18" s="163">
        <f t="shared" si="1"/>
        <v>330</v>
      </c>
      <c r="H18" s="169">
        <f xml:space="preserve"> IF(D18="fase II", SUMIF('input custos e despesas'!$L:$L, "variávelproduto", 'input custos e despesas'!$H:$H), IF(D18="fase III", SUMIF('input custos e despesas'!$L:$L, "variávelproduto", 'input custos e despesas'!$H:$H), IF(D18="fase IV", SUMIF('input custos e despesas'!$L:$L, "variávelproduto", 'input custos e despesas'!$H:$H), IF(D18="fase V", SUMIF('input custos e despesas'!$L:$L, "variávelproduto", 'input custos e despesas'!$H:$H), "0"))))</f>
        <v>43</v>
      </c>
      <c r="I18" s="163">
        <f>H18*'estimativa de vendas'!E17</f>
        <v>2279</v>
      </c>
      <c r="J18" s="27"/>
      <c r="K18" s="163">
        <f t="shared" si="2"/>
        <v>2279</v>
      </c>
      <c r="L18" s="169">
        <f xml:space="preserve"> IF(D18="fase II", SUMIF('input custos e despesas'!$L:$L, "fixoserviço", 'input custos e despesas'!$H:$H), IF(D18="fase III", SUMIF('input custos e despesas'!$L:$L, "fixoserviço", 'input custos e despesas'!$H:$H), IF(D18="fase IV", SUMIF('input custos e despesas'!$L:$L, "fixoserviço", 'input custos e despesas'!$H:$H), IF(D18="fase V", SUMIF('input custos e despesas'!$L:$L, "fixoserviço", 'input custos e despesas'!$H:$H), "0"))))</f>
        <v>600</v>
      </c>
      <c r="M18" s="59"/>
      <c r="N18" s="163">
        <f t="shared" si="3"/>
        <v>600</v>
      </c>
      <c r="O18" s="169">
        <f xml:space="preserve"> IF(D18="fase II", SUMIF('input custos e despesas'!$L:$L, "variávelserviço", 'input custos e despesas'!$H:$H), IF(D18="fase III", SUMIF('input custos e despesas'!$L:$L, "variávelserviço", 'input custos e despesas'!$H:$H), IF(D18="fase IV", SUMIF('input custos e despesas'!$L:$L, "variávelserviço", 'input custos e despesas'!$H:$H), IF(D18="fase V", SUMIF('input custos e despesas'!$L:$L, "variávelserviço", 'input custos e despesas'!$H:$H), "0"))))</f>
        <v>50</v>
      </c>
      <c r="P18" s="163">
        <f>O18*'estimativa de vendas'!E17</f>
        <v>2650</v>
      </c>
      <c r="Q18" s="59"/>
      <c r="R18" s="163">
        <f t="shared" si="4"/>
        <v>2650</v>
      </c>
      <c r="S18" s="163">
        <f t="shared" si="0"/>
        <v>5859</v>
      </c>
    </row>
    <row r="19" spans="1:19" ht="17.25" thickBot="1" x14ac:dyDescent="0.35">
      <c r="A19" s="40">
        <f>calendário!A17</f>
        <v>16</v>
      </c>
      <c r="B19" s="40">
        <f>calendário!B17</f>
        <v>2</v>
      </c>
      <c r="C19" s="43">
        <f>calendário!C17</f>
        <v>42375</v>
      </c>
      <c r="D19" s="42" t="str">
        <f>calendário!D17</f>
        <v>fase II</v>
      </c>
      <c r="E19" s="169">
        <f xml:space="preserve"> IF(D19="fase II", SUMIF('input custos e despesas'!$L:$L, "fixoproduto", 'input custos e despesas'!$H:$H), IF(D19="fase III", SUMIF('input custos e despesas'!$L:$L, "fixoproduto", 'input custos e despesas'!$H:$H), IF(D19="fase IV", SUMIF('input custos e despesas'!$L:$L, "fixoproduto", 'input custos e despesas'!$H:$H), IF(D19="fase V", SUMIF('input custos e despesas'!$L:$L, "fixoproduto", 'input custos e despesas'!$H:$H), "0"))))</f>
        <v>330</v>
      </c>
      <c r="F19" s="27"/>
      <c r="G19" s="163">
        <f t="shared" si="1"/>
        <v>330</v>
      </c>
      <c r="H19" s="169">
        <f xml:space="preserve"> IF(D19="fase II", SUMIF('input custos e despesas'!$L:$L, "variávelproduto", 'input custos e despesas'!$H:$H), IF(D19="fase III", SUMIF('input custos e despesas'!$L:$L, "variávelproduto", 'input custos e despesas'!$H:$H), IF(D19="fase IV", SUMIF('input custos e despesas'!$L:$L, "variávelproduto", 'input custos e despesas'!$H:$H), IF(D19="fase V", SUMIF('input custos e despesas'!$L:$L, "variávelproduto", 'input custos e despesas'!$H:$H), "0"))))</f>
        <v>43</v>
      </c>
      <c r="I19" s="163">
        <f>H19*'estimativa de vendas'!E18</f>
        <v>2365</v>
      </c>
      <c r="J19" s="27"/>
      <c r="K19" s="163">
        <f t="shared" si="2"/>
        <v>2365</v>
      </c>
      <c r="L19" s="169">
        <f xml:space="preserve"> IF(D19="fase II", SUMIF('input custos e despesas'!$L:$L, "fixoserviço", 'input custos e despesas'!$H:$H), IF(D19="fase III", SUMIF('input custos e despesas'!$L:$L, "fixoserviço", 'input custos e despesas'!$H:$H), IF(D19="fase IV", SUMIF('input custos e despesas'!$L:$L, "fixoserviço", 'input custos e despesas'!$H:$H), IF(D19="fase V", SUMIF('input custos e despesas'!$L:$L, "fixoserviço", 'input custos e despesas'!$H:$H), "0"))))</f>
        <v>600</v>
      </c>
      <c r="M19" s="59"/>
      <c r="N19" s="163">
        <f t="shared" si="3"/>
        <v>600</v>
      </c>
      <c r="O19" s="169">
        <f xml:space="preserve"> IF(D19="fase II", SUMIF('input custos e despesas'!$L:$L, "variávelserviço", 'input custos e despesas'!$H:$H), IF(D19="fase III", SUMIF('input custos e despesas'!$L:$L, "variávelserviço", 'input custos e despesas'!$H:$H), IF(D19="fase IV", SUMIF('input custos e despesas'!$L:$L, "variávelserviço", 'input custos e despesas'!$H:$H), IF(D19="fase V", SUMIF('input custos e despesas'!$L:$L, "variávelserviço", 'input custos e despesas'!$H:$H), "0"))))</f>
        <v>50</v>
      </c>
      <c r="P19" s="163">
        <f>O19*'estimativa de vendas'!E18</f>
        <v>2750</v>
      </c>
      <c r="Q19" s="59"/>
      <c r="R19" s="163">
        <f t="shared" si="4"/>
        <v>2750</v>
      </c>
      <c r="S19" s="163">
        <f t="shared" si="0"/>
        <v>6045</v>
      </c>
    </row>
    <row r="20" spans="1:19" ht="17.25" thickBot="1" x14ac:dyDescent="0.35">
      <c r="A20" s="40">
        <f>calendário!A18</f>
        <v>17</v>
      </c>
      <c r="B20" s="40">
        <f>calendário!B18</f>
        <v>2</v>
      </c>
      <c r="C20" s="41">
        <f>calendário!C18</f>
        <v>42406</v>
      </c>
      <c r="D20" s="42" t="str">
        <f>calendário!D18</f>
        <v>fase II</v>
      </c>
      <c r="E20" s="169">
        <f xml:space="preserve"> IF(D20="fase II", SUMIF('input custos e despesas'!$L:$L, "fixoproduto", 'input custos e despesas'!$H:$H), IF(D20="fase III", SUMIF('input custos e despesas'!$L:$L, "fixoproduto", 'input custos e despesas'!$H:$H), IF(D20="fase IV", SUMIF('input custos e despesas'!$L:$L, "fixoproduto", 'input custos e despesas'!$H:$H), IF(D20="fase V", SUMIF('input custos e despesas'!$L:$L, "fixoproduto", 'input custos e despesas'!$H:$H), "0"))))</f>
        <v>330</v>
      </c>
      <c r="F20" s="27"/>
      <c r="G20" s="163">
        <f t="shared" si="1"/>
        <v>330</v>
      </c>
      <c r="H20" s="169">
        <f xml:space="preserve"> IF(D20="fase II", SUMIF('input custos e despesas'!$L:$L, "variávelproduto", 'input custos e despesas'!$H:$H), IF(D20="fase III", SUMIF('input custos e despesas'!$L:$L, "variávelproduto", 'input custos e despesas'!$H:$H), IF(D20="fase IV", SUMIF('input custos e despesas'!$L:$L, "variávelproduto", 'input custos e despesas'!$H:$H), IF(D20="fase V", SUMIF('input custos e despesas'!$L:$L, "variávelproduto", 'input custos e despesas'!$H:$H), "0"))))</f>
        <v>43</v>
      </c>
      <c r="I20" s="163">
        <f>H20*'estimativa de vendas'!E19</f>
        <v>2494</v>
      </c>
      <c r="J20" s="27"/>
      <c r="K20" s="163">
        <f t="shared" si="2"/>
        <v>2494</v>
      </c>
      <c r="L20" s="169">
        <f xml:space="preserve"> IF(D20="fase II", SUMIF('input custos e despesas'!$L:$L, "fixoserviço", 'input custos e despesas'!$H:$H), IF(D20="fase III", SUMIF('input custos e despesas'!$L:$L, "fixoserviço", 'input custos e despesas'!$H:$H), IF(D20="fase IV", SUMIF('input custos e despesas'!$L:$L, "fixoserviço", 'input custos e despesas'!$H:$H), IF(D20="fase V", SUMIF('input custos e despesas'!$L:$L, "fixoserviço", 'input custos e despesas'!$H:$H), "0"))))</f>
        <v>600</v>
      </c>
      <c r="M20" s="59"/>
      <c r="N20" s="163">
        <f t="shared" si="3"/>
        <v>600</v>
      </c>
      <c r="O20" s="169">
        <f xml:space="preserve"> IF(D20="fase II", SUMIF('input custos e despesas'!$L:$L, "variávelserviço", 'input custos e despesas'!$H:$H), IF(D20="fase III", SUMIF('input custos e despesas'!$L:$L, "variávelserviço", 'input custos e despesas'!$H:$H), IF(D20="fase IV", SUMIF('input custos e despesas'!$L:$L, "variávelserviço", 'input custos e despesas'!$H:$H), IF(D20="fase V", SUMIF('input custos e despesas'!$L:$L, "variávelserviço", 'input custos e despesas'!$H:$H), "0"))))</f>
        <v>50</v>
      </c>
      <c r="P20" s="163">
        <f>O20*'estimativa de vendas'!E19</f>
        <v>2900</v>
      </c>
      <c r="Q20" s="59"/>
      <c r="R20" s="163">
        <f t="shared" si="4"/>
        <v>2900</v>
      </c>
      <c r="S20" s="163">
        <f t="shared" si="0"/>
        <v>6324</v>
      </c>
    </row>
    <row r="21" spans="1:19" ht="17.25" thickBot="1" x14ac:dyDescent="0.35">
      <c r="A21" s="40">
        <f>calendário!A19</f>
        <v>18</v>
      </c>
      <c r="B21" s="40">
        <f>calendário!B19</f>
        <v>2</v>
      </c>
      <c r="C21" s="43">
        <f>calendário!C19</f>
        <v>42435</v>
      </c>
      <c r="D21" s="42" t="str">
        <f>calendário!D19</f>
        <v>fase II</v>
      </c>
      <c r="E21" s="169">
        <f xml:space="preserve"> IF(D21="fase II", SUMIF('input custos e despesas'!$L:$L, "fixoproduto", 'input custos e despesas'!$H:$H), IF(D21="fase III", SUMIF('input custos e despesas'!$L:$L, "fixoproduto", 'input custos e despesas'!$H:$H), IF(D21="fase IV", SUMIF('input custos e despesas'!$L:$L, "fixoproduto", 'input custos e despesas'!$H:$H), IF(D21="fase V", SUMIF('input custos e despesas'!$L:$L, "fixoproduto", 'input custos e despesas'!$H:$H), "0"))))</f>
        <v>330</v>
      </c>
      <c r="F21" s="27"/>
      <c r="G21" s="163">
        <f t="shared" si="1"/>
        <v>330</v>
      </c>
      <c r="H21" s="169">
        <f xml:space="preserve"> IF(D21="fase II", SUMIF('input custos e despesas'!$L:$L, "variávelproduto", 'input custos e despesas'!$H:$H), IF(D21="fase III", SUMIF('input custos e despesas'!$L:$L, "variávelproduto", 'input custos e despesas'!$H:$H), IF(D21="fase IV", SUMIF('input custos e despesas'!$L:$L, "variávelproduto", 'input custos e despesas'!$H:$H), IF(D21="fase V", SUMIF('input custos e despesas'!$L:$L, "variávelproduto", 'input custos e despesas'!$H:$H), "0"))))</f>
        <v>43</v>
      </c>
      <c r="I21" s="163">
        <f>H21*'estimativa de vendas'!E20</f>
        <v>2752</v>
      </c>
      <c r="J21" s="27"/>
      <c r="K21" s="163">
        <f t="shared" si="2"/>
        <v>2752</v>
      </c>
      <c r="L21" s="169">
        <f xml:space="preserve"> IF(D21="fase II", SUMIF('input custos e despesas'!$L:$L, "fixoserviço", 'input custos e despesas'!$H:$H), IF(D21="fase III", SUMIF('input custos e despesas'!$L:$L, "fixoserviço", 'input custos e despesas'!$H:$H), IF(D21="fase IV", SUMIF('input custos e despesas'!$L:$L, "fixoserviço", 'input custos e despesas'!$H:$H), IF(D21="fase V", SUMIF('input custos e despesas'!$L:$L, "fixoserviço", 'input custos e despesas'!$H:$H), "0"))))</f>
        <v>600</v>
      </c>
      <c r="M21" s="59"/>
      <c r="N21" s="163">
        <f t="shared" si="3"/>
        <v>600</v>
      </c>
      <c r="O21" s="169">
        <f xml:space="preserve"> IF(D21="fase II", SUMIF('input custos e despesas'!$L:$L, "variávelserviço", 'input custos e despesas'!$H:$H), IF(D21="fase III", SUMIF('input custos e despesas'!$L:$L, "variávelserviço", 'input custos e despesas'!$H:$H), IF(D21="fase IV", SUMIF('input custos e despesas'!$L:$L, "variávelserviço", 'input custos e despesas'!$H:$H), IF(D21="fase V", SUMIF('input custos e despesas'!$L:$L, "variávelserviço", 'input custos e despesas'!$H:$H), "0"))))</f>
        <v>50</v>
      </c>
      <c r="P21" s="163">
        <f>O21*'estimativa de vendas'!E20</f>
        <v>3200</v>
      </c>
      <c r="Q21" s="59"/>
      <c r="R21" s="163">
        <f t="shared" si="4"/>
        <v>3200</v>
      </c>
      <c r="S21" s="163">
        <f t="shared" si="0"/>
        <v>6882</v>
      </c>
    </row>
    <row r="22" spans="1:19" ht="17.25" thickBot="1" x14ac:dyDescent="0.35">
      <c r="A22" s="40">
        <f>calendário!A20</f>
        <v>19</v>
      </c>
      <c r="B22" s="40">
        <f>calendário!B20</f>
        <v>2</v>
      </c>
      <c r="C22" s="41">
        <f>calendário!C20</f>
        <v>42466</v>
      </c>
      <c r="D22" s="42" t="str">
        <f>calendário!D20</f>
        <v>fase II</v>
      </c>
      <c r="E22" s="169">
        <f xml:space="preserve"> IF(D22="fase II", SUMIF('input custos e despesas'!$L:$L, "fixoproduto", 'input custos e despesas'!$H:$H), IF(D22="fase III", SUMIF('input custos e despesas'!$L:$L, "fixoproduto", 'input custos e despesas'!$H:$H), IF(D22="fase IV", SUMIF('input custos e despesas'!$L:$L, "fixoproduto", 'input custos e despesas'!$H:$H), IF(D22="fase V", SUMIF('input custos e despesas'!$L:$L, "fixoproduto", 'input custos e despesas'!$H:$H), "0"))))</f>
        <v>330</v>
      </c>
      <c r="F22" s="27"/>
      <c r="G22" s="163">
        <f t="shared" si="1"/>
        <v>330</v>
      </c>
      <c r="H22" s="169">
        <f xml:space="preserve"> IF(D22="fase II", SUMIF('input custos e despesas'!$L:$L, "variávelproduto", 'input custos e despesas'!$H:$H), IF(D22="fase III", SUMIF('input custos e despesas'!$L:$L, "variávelproduto", 'input custos e despesas'!$H:$H), IF(D22="fase IV", SUMIF('input custos e despesas'!$L:$L, "variávelproduto", 'input custos e despesas'!$H:$H), IF(D22="fase V", SUMIF('input custos e despesas'!$L:$L, "variávelproduto", 'input custos e despesas'!$H:$H), "0"))))</f>
        <v>43</v>
      </c>
      <c r="I22" s="163">
        <f>H22*'estimativa de vendas'!E21</f>
        <v>3010</v>
      </c>
      <c r="J22" s="27"/>
      <c r="K22" s="163">
        <f t="shared" si="2"/>
        <v>3010</v>
      </c>
      <c r="L22" s="169">
        <f xml:space="preserve"> IF(D22="fase II", SUMIF('input custos e despesas'!$L:$L, "fixoserviço", 'input custos e despesas'!$H:$H), IF(D22="fase III", SUMIF('input custos e despesas'!$L:$L, "fixoserviço", 'input custos e despesas'!$H:$H), IF(D22="fase IV", SUMIF('input custos e despesas'!$L:$L, "fixoserviço", 'input custos e despesas'!$H:$H), IF(D22="fase V", SUMIF('input custos e despesas'!$L:$L, "fixoserviço", 'input custos e despesas'!$H:$H), "0"))))</f>
        <v>600</v>
      </c>
      <c r="M22" s="59"/>
      <c r="N22" s="163">
        <f t="shared" si="3"/>
        <v>600</v>
      </c>
      <c r="O22" s="169">
        <f xml:space="preserve"> IF(D22="fase II", SUMIF('input custos e despesas'!$L:$L, "variávelserviço", 'input custos e despesas'!$H:$H), IF(D22="fase III", SUMIF('input custos e despesas'!$L:$L, "variávelserviço", 'input custos e despesas'!$H:$H), IF(D22="fase IV", SUMIF('input custos e despesas'!$L:$L, "variávelserviço", 'input custos e despesas'!$H:$H), IF(D22="fase V", SUMIF('input custos e despesas'!$L:$L, "variávelserviço", 'input custos e despesas'!$H:$H), "0"))))</f>
        <v>50</v>
      </c>
      <c r="P22" s="163">
        <f>O22*'estimativa de vendas'!E21</f>
        <v>3500</v>
      </c>
      <c r="Q22" s="59"/>
      <c r="R22" s="163">
        <f t="shared" si="4"/>
        <v>3500</v>
      </c>
      <c r="S22" s="163">
        <f t="shared" si="0"/>
        <v>7440</v>
      </c>
    </row>
    <row r="23" spans="1:19" ht="17.25" thickBot="1" x14ac:dyDescent="0.35">
      <c r="A23" s="40">
        <f>calendário!A21</f>
        <v>20</v>
      </c>
      <c r="B23" s="40">
        <f>calendário!B21</f>
        <v>2</v>
      </c>
      <c r="C23" s="43">
        <f>calendário!C21</f>
        <v>42496</v>
      </c>
      <c r="D23" s="42" t="str">
        <f>calendário!D21</f>
        <v>fase II</v>
      </c>
      <c r="E23" s="169">
        <f xml:space="preserve"> IF(D23="fase II", SUMIF('input custos e despesas'!$L:$L, "fixoproduto", 'input custos e despesas'!$H:$H), IF(D23="fase III", SUMIF('input custos e despesas'!$L:$L, "fixoproduto", 'input custos e despesas'!$H:$H), IF(D23="fase IV", SUMIF('input custos e despesas'!$L:$L, "fixoproduto", 'input custos e despesas'!$H:$H), IF(D23="fase V", SUMIF('input custos e despesas'!$L:$L, "fixoproduto", 'input custos e despesas'!$H:$H), "0"))))</f>
        <v>330</v>
      </c>
      <c r="F23" s="27"/>
      <c r="G23" s="163">
        <f t="shared" si="1"/>
        <v>330</v>
      </c>
      <c r="H23" s="169">
        <f xml:space="preserve"> IF(D23="fase II", SUMIF('input custos e despesas'!$L:$L, "variávelproduto", 'input custos e despesas'!$H:$H), IF(D23="fase III", SUMIF('input custos e despesas'!$L:$L, "variávelproduto", 'input custos e despesas'!$H:$H), IF(D23="fase IV", SUMIF('input custos e despesas'!$L:$L, "variávelproduto", 'input custos e despesas'!$H:$H), IF(D23="fase V", SUMIF('input custos e despesas'!$L:$L, "variávelproduto", 'input custos e despesas'!$H:$H), "0"))))</f>
        <v>43</v>
      </c>
      <c r="I23" s="163">
        <f>H23*'estimativa de vendas'!E22</f>
        <v>3311</v>
      </c>
      <c r="J23" s="27"/>
      <c r="K23" s="163">
        <f t="shared" si="2"/>
        <v>3311</v>
      </c>
      <c r="L23" s="169">
        <f xml:space="preserve"> IF(D23="fase II", SUMIF('input custos e despesas'!$L:$L, "fixoserviço", 'input custos e despesas'!$H:$H), IF(D23="fase III", SUMIF('input custos e despesas'!$L:$L, "fixoserviço", 'input custos e despesas'!$H:$H), IF(D23="fase IV", SUMIF('input custos e despesas'!$L:$L, "fixoserviço", 'input custos e despesas'!$H:$H), IF(D23="fase V", SUMIF('input custos e despesas'!$L:$L, "fixoserviço", 'input custos e despesas'!$H:$H), "0"))))</f>
        <v>600</v>
      </c>
      <c r="M23" s="59"/>
      <c r="N23" s="163">
        <f t="shared" si="3"/>
        <v>600</v>
      </c>
      <c r="O23" s="169">
        <f xml:space="preserve"> IF(D23="fase II", SUMIF('input custos e despesas'!$L:$L, "variávelserviço", 'input custos e despesas'!$H:$H), IF(D23="fase III", SUMIF('input custos e despesas'!$L:$L, "variávelserviço", 'input custos e despesas'!$H:$H), IF(D23="fase IV", SUMIF('input custos e despesas'!$L:$L, "variávelserviço", 'input custos e despesas'!$H:$H), IF(D23="fase V", SUMIF('input custos e despesas'!$L:$L, "variávelserviço", 'input custos e despesas'!$H:$H), "0"))))</f>
        <v>50</v>
      </c>
      <c r="P23" s="163">
        <f>O23*'estimativa de vendas'!E22</f>
        <v>3850</v>
      </c>
      <c r="Q23" s="59"/>
      <c r="R23" s="163">
        <f t="shared" si="4"/>
        <v>3850</v>
      </c>
      <c r="S23" s="163">
        <f t="shared" si="0"/>
        <v>8091</v>
      </c>
    </row>
    <row r="24" spans="1:19" ht="17.25" thickBot="1" x14ac:dyDescent="0.35">
      <c r="A24" s="40">
        <f>calendário!A22</f>
        <v>21</v>
      </c>
      <c r="B24" s="40">
        <f>calendário!B22</f>
        <v>2</v>
      </c>
      <c r="C24" s="41">
        <f>calendário!C22</f>
        <v>42527</v>
      </c>
      <c r="D24" s="42" t="str">
        <f>calendário!D22</f>
        <v>fase II</v>
      </c>
      <c r="E24" s="169">
        <f xml:space="preserve"> IF(D24="fase II", SUMIF('input custos e despesas'!$L:$L, "fixoproduto", 'input custos e despesas'!$H:$H), IF(D24="fase III", SUMIF('input custos e despesas'!$L:$L, "fixoproduto", 'input custos e despesas'!$H:$H), IF(D24="fase IV", SUMIF('input custos e despesas'!$L:$L, "fixoproduto", 'input custos e despesas'!$H:$H), IF(D24="fase V", SUMIF('input custos e despesas'!$L:$L, "fixoproduto", 'input custos e despesas'!$H:$H), "0"))))</f>
        <v>330</v>
      </c>
      <c r="F24" s="27"/>
      <c r="G24" s="163">
        <f t="shared" si="1"/>
        <v>330</v>
      </c>
      <c r="H24" s="169">
        <f xml:space="preserve"> IF(D24="fase II", SUMIF('input custos e despesas'!$L:$L, "variávelproduto", 'input custos e despesas'!$H:$H), IF(D24="fase III", SUMIF('input custos e despesas'!$L:$L, "variávelproduto", 'input custos e despesas'!$H:$H), IF(D24="fase IV", SUMIF('input custos e despesas'!$L:$L, "variávelproduto", 'input custos e despesas'!$H:$H), IF(D24="fase V", SUMIF('input custos e despesas'!$L:$L, "variávelproduto", 'input custos e despesas'!$H:$H), "0"))))</f>
        <v>43</v>
      </c>
      <c r="I24" s="163">
        <f>H24*'estimativa de vendas'!E23</f>
        <v>3612</v>
      </c>
      <c r="J24" s="27"/>
      <c r="K24" s="163">
        <f t="shared" si="2"/>
        <v>3612</v>
      </c>
      <c r="L24" s="169">
        <f xml:space="preserve"> IF(D24="fase II", SUMIF('input custos e despesas'!$L:$L, "fixoserviço", 'input custos e despesas'!$H:$H), IF(D24="fase III", SUMIF('input custos e despesas'!$L:$L, "fixoserviço", 'input custos e despesas'!$H:$H), IF(D24="fase IV", SUMIF('input custos e despesas'!$L:$L, "fixoserviço", 'input custos e despesas'!$H:$H), IF(D24="fase V", SUMIF('input custos e despesas'!$L:$L, "fixoserviço", 'input custos e despesas'!$H:$H), "0"))))</f>
        <v>600</v>
      </c>
      <c r="M24" s="59"/>
      <c r="N24" s="163">
        <f t="shared" si="3"/>
        <v>600</v>
      </c>
      <c r="O24" s="169">
        <f xml:space="preserve"> IF(D24="fase II", SUMIF('input custos e despesas'!$L:$L, "variávelserviço", 'input custos e despesas'!$H:$H), IF(D24="fase III", SUMIF('input custos e despesas'!$L:$L, "variávelserviço", 'input custos e despesas'!$H:$H), IF(D24="fase IV", SUMIF('input custos e despesas'!$L:$L, "variávelserviço", 'input custos e despesas'!$H:$H), IF(D24="fase V", SUMIF('input custos e despesas'!$L:$L, "variávelserviço", 'input custos e despesas'!$H:$H), "0"))))</f>
        <v>50</v>
      </c>
      <c r="P24" s="163">
        <f>O24*'estimativa de vendas'!E23</f>
        <v>4200</v>
      </c>
      <c r="Q24" s="59"/>
      <c r="R24" s="163">
        <f t="shared" si="4"/>
        <v>4200</v>
      </c>
      <c r="S24" s="163">
        <f t="shared" si="0"/>
        <v>8742</v>
      </c>
    </row>
    <row r="25" spans="1:19" ht="17.25" thickBot="1" x14ac:dyDescent="0.35">
      <c r="A25" s="40">
        <f>calendário!A23</f>
        <v>22</v>
      </c>
      <c r="B25" s="40">
        <f>calendário!B23</f>
        <v>2</v>
      </c>
      <c r="C25" s="43">
        <f>calendário!C23</f>
        <v>42557</v>
      </c>
      <c r="D25" s="42" t="str">
        <f>calendário!D23</f>
        <v>fase II</v>
      </c>
      <c r="E25" s="169">
        <f xml:space="preserve"> IF(D25="fase II", SUMIF('input custos e despesas'!$L:$L, "fixoproduto", 'input custos e despesas'!$H:$H), IF(D25="fase III", SUMIF('input custos e despesas'!$L:$L, "fixoproduto", 'input custos e despesas'!$H:$H), IF(D25="fase IV", SUMIF('input custos e despesas'!$L:$L, "fixoproduto", 'input custos e despesas'!$H:$H), IF(D25="fase V", SUMIF('input custos e despesas'!$L:$L, "fixoproduto", 'input custos e despesas'!$H:$H), "0"))))</f>
        <v>330</v>
      </c>
      <c r="F25" s="27"/>
      <c r="G25" s="163">
        <f t="shared" si="1"/>
        <v>330</v>
      </c>
      <c r="H25" s="169">
        <f xml:space="preserve"> IF(D25="fase II", SUMIF('input custos e despesas'!$L:$L, "variávelproduto", 'input custos e despesas'!$H:$H), IF(D25="fase III", SUMIF('input custos e despesas'!$L:$L, "variávelproduto", 'input custos e despesas'!$H:$H), IF(D25="fase IV", SUMIF('input custos e despesas'!$L:$L, "variávelproduto", 'input custos e despesas'!$H:$H), IF(D25="fase V", SUMIF('input custos e despesas'!$L:$L, "variávelproduto", 'input custos e despesas'!$H:$H), "0"))))</f>
        <v>43</v>
      </c>
      <c r="I25" s="163">
        <f>H25*'estimativa de vendas'!E24</f>
        <v>3956</v>
      </c>
      <c r="J25" s="27"/>
      <c r="K25" s="163">
        <f t="shared" si="2"/>
        <v>3956</v>
      </c>
      <c r="L25" s="169">
        <f xml:space="preserve"> IF(D25="fase II", SUMIF('input custos e despesas'!$L:$L, "fixoserviço", 'input custos e despesas'!$H:$H), IF(D25="fase III", SUMIF('input custos e despesas'!$L:$L, "fixoserviço", 'input custos e despesas'!$H:$H), IF(D25="fase IV", SUMIF('input custos e despesas'!$L:$L, "fixoserviço", 'input custos e despesas'!$H:$H), IF(D25="fase V", SUMIF('input custos e despesas'!$L:$L, "fixoserviço", 'input custos e despesas'!$H:$H), "0"))))</f>
        <v>600</v>
      </c>
      <c r="M25" s="59"/>
      <c r="N25" s="163">
        <f t="shared" si="3"/>
        <v>600</v>
      </c>
      <c r="O25" s="169">
        <f xml:space="preserve"> IF(D25="fase II", SUMIF('input custos e despesas'!$L:$L, "variávelserviço", 'input custos e despesas'!$H:$H), IF(D25="fase III", SUMIF('input custos e despesas'!$L:$L, "variávelserviço", 'input custos e despesas'!$H:$H), IF(D25="fase IV", SUMIF('input custos e despesas'!$L:$L, "variávelserviço", 'input custos e despesas'!$H:$H), IF(D25="fase V", SUMIF('input custos e despesas'!$L:$L, "variávelserviço", 'input custos e despesas'!$H:$H), "0"))))</f>
        <v>50</v>
      </c>
      <c r="P25" s="163">
        <f>O25*'estimativa de vendas'!E24</f>
        <v>4600</v>
      </c>
      <c r="Q25" s="59"/>
      <c r="R25" s="163">
        <f t="shared" si="4"/>
        <v>4600</v>
      </c>
      <c r="S25" s="163">
        <f t="shared" si="0"/>
        <v>9486</v>
      </c>
    </row>
    <row r="26" spans="1:19" ht="17.25" thickBot="1" x14ac:dyDescent="0.35">
      <c r="A26" s="40">
        <f>calendário!A24</f>
        <v>23</v>
      </c>
      <c r="B26" s="40">
        <f>calendário!B24</f>
        <v>2</v>
      </c>
      <c r="C26" s="41">
        <f>calendário!C24</f>
        <v>42588</v>
      </c>
      <c r="D26" s="42" t="str">
        <f>calendário!D24</f>
        <v>fase II</v>
      </c>
      <c r="E26" s="169">
        <f xml:space="preserve"> IF(D26="fase II", SUMIF('input custos e despesas'!$L:$L, "fixoproduto", 'input custos e despesas'!$H:$H), IF(D26="fase III", SUMIF('input custos e despesas'!$L:$L, "fixoproduto", 'input custos e despesas'!$H:$H), IF(D26="fase IV", SUMIF('input custos e despesas'!$L:$L, "fixoproduto", 'input custos e despesas'!$H:$H), IF(D26="fase V", SUMIF('input custos e despesas'!$L:$L, "fixoproduto", 'input custos e despesas'!$H:$H), "0"))))</f>
        <v>330</v>
      </c>
      <c r="F26" s="27"/>
      <c r="G26" s="163">
        <f t="shared" si="1"/>
        <v>330</v>
      </c>
      <c r="H26" s="169">
        <f xml:space="preserve"> IF(D26="fase II", SUMIF('input custos e despesas'!$L:$L, "variávelproduto", 'input custos e despesas'!$H:$H), IF(D26="fase III", SUMIF('input custos e despesas'!$L:$L, "variávelproduto", 'input custos e despesas'!$H:$H), IF(D26="fase IV", SUMIF('input custos e despesas'!$L:$L, "variávelproduto", 'input custos e despesas'!$H:$H), IF(D26="fase V", SUMIF('input custos e despesas'!$L:$L, "variávelproduto", 'input custos e despesas'!$H:$H), "0"))))</f>
        <v>43</v>
      </c>
      <c r="I26" s="163">
        <f>H26*'estimativa de vendas'!E25</f>
        <v>4257</v>
      </c>
      <c r="J26" s="27"/>
      <c r="K26" s="163">
        <f t="shared" si="2"/>
        <v>4257</v>
      </c>
      <c r="L26" s="169">
        <f xml:space="preserve"> IF(D26="fase II", SUMIF('input custos e despesas'!$L:$L, "fixoserviço", 'input custos e despesas'!$H:$H), IF(D26="fase III", SUMIF('input custos e despesas'!$L:$L, "fixoserviço", 'input custos e despesas'!$H:$H), IF(D26="fase IV", SUMIF('input custos e despesas'!$L:$L, "fixoserviço", 'input custos e despesas'!$H:$H), IF(D26="fase V", SUMIF('input custos e despesas'!$L:$L, "fixoserviço", 'input custos e despesas'!$H:$H), "0"))))</f>
        <v>600</v>
      </c>
      <c r="M26" s="59"/>
      <c r="N26" s="163">
        <f t="shared" si="3"/>
        <v>600</v>
      </c>
      <c r="O26" s="169">
        <f xml:space="preserve"> IF(D26="fase II", SUMIF('input custos e despesas'!$L:$L, "variávelserviço", 'input custos e despesas'!$H:$H), IF(D26="fase III", SUMIF('input custos e despesas'!$L:$L, "variávelserviço", 'input custos e despesas'!$H:$H), IF(D26="fase IV", SUMIF('input custos e despesas'!$L:$L, "variávelserviço", 'input custos e despesas'!$H:$H), IF(D26="fase V", SUMIF('input custos e despesas'!$L:$L, "variávelserviço", 'input custos e despesas'!$H:$H), "0"))))</f>
        <v>50</v>
      </c>
      <c r="P26" s="163">
        <f>O26*'estimativa de vendas'!E25</f>
        <v>4950</v>
      </c>
      <c r="Q26" s="59"/>
      <c r="R26" s="163">
        <f t="shared" si="4"/>
        <v>4950</v>
      </c>
      <c r="S26" s="163">
        <f t="shared" si="0"/>
        <v>10137</v>
      </c>
    </row>
    <row r="27" spans="1:19" ht="17.25" thickBot="1" x14ac:dyDescent="0.35">
      <c r="A27" s="40">
        <f>calendário!A25</f>
        <v>24</v>
      </c>
      <c r="B27" s="40">
        <f>calendário!B25</f>
        <v>2</v>
      </c>
      <c r="C27" s="43">
        <f>calendário!C25</f>
        <v>42619</v>
      </c>
      <c r="D27" s="42" t="str">
        <f>calendário!D25</f>
        <v>fase II</v>
      </c>
      <c r="E27" s="169">
        <f xml:space="preserve"> IF(D27="fase II", SUMIF('input custos e despesas'!$L:$L, "fixoproduto", 'input custos e despesas'!$H:$H), IF(D27="fase III", SUMIF('input custos e despesas'!$L:$L, "fixoproduto", 'input custos e despesas'!$H:$H), IF(D27="fase IV", SUMIF('input custos e despesas'!$L:$L, "fixoproduto", 'input custos e despesas'!$H:$H), IF(D27="fase V", SUMIF('input custos e despesas'!$L:$L, "fixoproduto", 'input custos e despesas'!$H:$H), "0"))))</f>
        <v>330</v>
      </c>
      <c r="F27" s="27"/>
      <c r="G27" s="163">
        <f t="shared" si="1"/>
        <v>330</v>
      </c>
      <c r="H27" s="169">
        <f xml:space="preserve"> IF(D27="fase II", SUMIF('input custos e despesas'!$L:$L, "variávelproduto", 'input custos e despesas'!$H:$H), IF(D27="fase III", SUMIF('input custos e despesas'!$L:$L, "variávelproduto", 'input custos e despesas'!$H:$H), IF(D27="fase IV", SUMIF('input custos e despesas'!$L:$L, "variávelproduto", 'input custos e despesas'!$H:$H), IF(D27="fase V", SUMIF('input custos e despesas'!$L:$L, "variávelproduto", 'input custos e despesas'!$H:$H), "0"))))</f>
        <v>43</v>
      </c>
      <c r="I27" s="163">
        <f>H27*'estimativa de vendas'!E26</f>
        <v>4601</v>
      </c>
      <c r="J27" s="27"/>
      <c r="K27" s="163">
        <f t="shared" si="2"/>
        <v>4601</v>
      </c>
      <c r="L27" s="169">
        <f xml:space="preserve"> IF(D27="fase II", SUMIF('input custos e despesas'!$L:$L, "fixoserviço", 'input custos e despesas'!$H:$H), IF(D27="fase III", SUMIF('input custos e despesas'!$L:$L, "fixoserviço", 'input custos e despesas'!$H:$H), IF(D27="fase IV", SUMIF('input custos e despesas'!$L:$L, "fixoserviço", 'input custos e despesas'!$H:$H), IF(D27="fase V", SUMIF('input custos e despesas'!$L:$L, "fixoserviço", 'input custos e despesas'!$H:$H), "0"))))</f>
        <v>600</v>
      </c>
      <c r="M27" s="59"/>
      <c r="N27" s="163">
        <f t="shared" si="3"/>
        <v>600</v>
      </c>
      <c r="O27" s="169">
        <f xml:space="preserve"> IF(D27="fase II", SUMIF('input custos e despesas'!$L:$L, "variávelserviço", 'input custos e despesas'!$H:$H), IF(D27="fase III", SUMIF('input custos e despesas'!$L:$L, "variávelserviço", 'input custos e despesas'!$H:$H), IF(D27="fase IV", SUMIF('input custos e despesas'!$L:$L, "variávelserviço", 'input custos e despesas'!$H:$H), IF(D27="fase V", SUMIF('input custos e despesas'!$L:$L, "variávelserviço", 'input custos e despesas'!$H:$H), "0"))))</f>
        <v>50</v>
      </c>
      <c r="P27" s="163">
        <f>O27*'estimativa de vendas'!E26</f>
        <v>5350</v>
      </c>
      <c r="Q27" s="59"/>
      <c r="R27" s="163">
        <f t="shared" si="4"/>
        <v>5350</v>
      </c>
      <c r="S27" s="163">
        <f t="shared" si="0"/>
        <v>10881</v>
      </c>
    </row>
    <row r="28" spans="1:19" ht="17.25" thickBot="1" x14ac:dyDescent="0.35">
      <c r="A28" s="40">
        <f>calendário!A26</f>
        <v>25</v>
      </c>
      <c r="B28" s="40">
        <f>calendário!B26</f>
        <v>3</v>
      </c>
      <c r="C28" s="41">
        <f>calendário!C26</f>
        <v>42649</v>
      </c>
      <c r="D28" s="42" t="str">
        <f>calendário!D26</f>
        <v>fase II</v>
      </c>
      <c r="E28" s="169">
        <f xml:space="preserve"> IF(D28="fase II", SUMIF('input custos e despesas'!$L:$L, "fixoproduto", 'input custos e despesas'!$H:$H), IF(D28="fase III", SUMIF('input custos e despesas'!$L:$L, "fixoproduto", 'input custos e despesas'!$H:$H), IF(D28="fase IV", SUMIF('input custos e despesas'!$L:$L, "fixoproduto", 'input custos e despesas'!$H:$H), IF(D28="fase V", SUMIF('input custos e despesas'!$L:$L, "fixoproduto", 'input custos e despesas'!$H:$H), "0"))))</f>
        <v>330</v>
      </c>
      <c r="F28" s="27"/>
      <c r="G28" s="163">
        <f t="shared" si="1"/>
        <v>330</v>
      </c>
      <c r="H28" s="169">
        <f xml:space="preserve"> IF(D28="fase II", SUMIF('input custos e despesas'!$L:$L, "variávelproduto", 'input custos e despesas'!$H:$H), IF(D28="fase III", SUMIF('input custos e despesas'!$L:$L, "variávelproduto", 'input custos e despesas'!$H:$H), IF(D28="fase IV", SUMIF('input custos e despesas'!$L:$L, "variávelproduto", 'input custos e despesas'!$H:$H), IF(D28="fase V", SUMIF('input custos e despesas'!$L:$L, "variávelproduto", 'input custos e despesas'!$H:$H), "0"))))</f>
        <v>43</v>
      </c>
      <c r="I28" s="163">
        <f>H28*'estimativa de vendas'!E27</f>
        <v>4988</v>
      </c>
      <c r="J28" s="27"/>
      <c r="K28" s="163">
        <f t="shared" si="2"/>
        <v>4988</v>
      </c>
      <c r="L28" s="169">
        <f xml:space="preserve"> IF(D28="fase II", SUMIF('input custos e despesas'!$L:$L, "fixoserviço", 'input custos e despesas'!$H:$H), IF(D28="fase III", SUMIF('input custos e despesas'!$L:$L, "fixoserviço", 'input custos e despesas'!$H:$H), IF(D28="fase IV", SUMIF('input custos e despesas'!$L:$L, "fixoserviço", 'input custos e despesas'!$H:$H), IF(D28="fase V", SUMIF('input custos e despesas'!$L:$L, "fixoserviço", 'input custos e despesas'!$H:$H), "0"))))</f>
        <v>600</v>
      </c>
      <c r="M28" s="59"/>
      <c r="N28" s="163">
        <f t="shared" si="3"/>
        <v>600</v>
      </c>
      <c r="O28" s="169">
        <f xml:space="preserve"> IF(D28="fase II", SUMIF('input custos e despesas'!$L:$L, "variávelserviço", 'input custos e despesas'!$H:$H), IF(D28="fase III", SUMIF('input custos e despesas'!$L:$L, "variávelserviço", 'input custos e despesas'!$H:$H), IF(D28="fase IV", SUMIF('input custos e despesas'!$L:$L, "variávelserviço", 'input custos e despesas'!$H:$H), IF(D28="fase V", SUMIF('input custos e despesas'!$L:$L, "variávelserviço", 'input custos e despesas'!$H:$H), "0"))))</f>
        <v>50</v>
      </c>
      <c r="P28" s="163">
        <f>O28*'estimativa de vendas'!E27</f>
        <v>5800</v>
      </c>
      <c r="Q28" s="59"/>
      <c r="R28" s="163">
        <f t="shared" si="4"/>
        <v>5800</v>
      </c>
      <c r="S28" s="163">
        <f t="shared" si="0"/>
        <v>11718</v>
      </c>
    </row>
    <row r="29" spans="1:19" ht="17.25" thickBot="1" x14ac:dyDescent="0.35">
      <c r="A29" s="40">
        <f>calendário!A27</f>
        <v>26</v>
      </c>
      <c r="B29" s="40">
        <f>calendário!B27</f>
        <v>3</v>
      </c>
      <c r="C29" s="43">
        <f>calendário!C27</f>
        <v>42680</v>
      </c>
      <c r="D29" s="42" t="str">
        <f>calendário!D27</f>
        <v>fase II</v>
      </c>
      <c r="E29" s="169">
        <f xml:space="preserve"> IF(D29="fase II", SUMIF('input custos e despesas'!$L:$L, "fixoproduto", 'input custos e despesas'!$H:$H), IF(D29="fase III", SUMIF('input custos e despesas'!$L:$L, "fixoproduto", 'input custos e despesas'!$H:$H), IF(D29="fase IV", SUMIF('input custos e despesas'!$L:$L, "fixoproduto", 'input custos e despesas'!$H:$H), IF(D29="fase V", SUMIF('input custos e despesas'!$L:$L, "fixoproduto", 'input custos e despesas'!$H:$H), "0"))))</f>
        <v>330</v>
      </c>
      <c r="F29" s="27"/>
      <c r="G29" s="163">
        <f t="shared" si="1"/>
        <v>330</v>
      </c>
      <c r="H29" s="169">
        <f xml:space="preserve"> IF(D29="fase II", SUMIF('input custos e despesas'!$L:$L, "variávelproduto", 'input custos e despesas'!$H:$H), IF(D29="fase III", SUMIF('input custos e despesas'!$L:$L, "variávelproduto", 'input custos e despesas'!$H:$H), IF(D29="fase IV", SUMIF('input custos e despesas'!$L:$L, "variávelproduto", 'input custos e despesas'!$H:$H), IF(D29="fase V", SUMIF('input custos e despesas'!$L:$L, "variávelproduto", 'input custos e despesas'!$H:$H), "0"))))</f>
        <v>43</v>
      </c>
      <c r="I29" s="163">
        <f>H29*'estimativa de vendas'!E28</f>
        <v>5332</v>
      </c>
      <c r="J29" s="27"/>
      <c r="K29" s="163">
        <f t="shared" si="2"/>
        <v>5332</v>
      </c>
      <c r="L29" s="169">
        <f xml:space="preserve"> IF(D29="fase II", SUMIF('input custos e despesas'!$L:$L, "fixoserviço", 'input custos e despesas'!$H:$H), IF(D29="fase III", SUMIF('input custos e despesas'!$L:$L, "fixoserviço", 'input custos e despesas'!$H:$H), IF(D29="fase IV", SUMIF('input custos e despesas'!$L:$L, "fixoserviço", 'input custos e despesas'!$H:$H), IF(D29="fase V", SUMIF('input custos e despesas'!$L:$L, "fixoserviço", 'input custos e despesas'!$H:$H), "0"))))</f>
        <v>600</v>
      </c>
      <c r="M29" s="59"/>
      <c r="N29" s="163">
        <f t="shared" si="3"/>
        <v>600</v>
      </c>
      <c r="O29" s="169">
        <f xml:space="preserve"> IF(D29="fase II", SUMIF('input custos e despesas'!$L:$L, "variávelserviço", 'input custos e despesas'!$H:$H), IF(D29="fase III", SUMIF('input custos e despesas'!$L:$L, "variávelserviço", 'input custos e despesas'!$H:$H), IF(D29="fase IV", SUMIF('input custos e despesas'!$L:$L, "variávelserviço", 'input custos e despesas'!$H:$H), IF(D29="fase V", SUMIF('input custos e despesas'!$L:$L, "variávelserviço", 'input custos e despesas'!$H:$H), "0"))))</f>
        <v>50</v>
      </c>
      <c r="P29" s="163">
        <f>O29*'estimativa de vendas'!E28</f>
        <v>6200</v>
      </c>
      <c r="Q29" s="59"/>
      <c r="R29" s="163">
        <f t="shared" si="4"/>
        <v>6200</v>
      </c>
      <c r="S29" s="163">
        <f t="shared" si="0"/>
        <v>12462</v>
      </c>
    </row>
    <row r="30" spans="1:19" ht="17.25" thickBot="1" x14ac:dyDescent="0.35">
      <c r="A30" s="40">
        <f>calendário!A28</f>
        <v>27</v>
      </c>
      <c r="B30" s="40">
        <f>calendário!B28</f>
        <v>3</v>
      </c>
      <c r="C30" s="41">
        <f>calendário!C28</f>
        <v>42710</v>
      </c>
      <c r="D30" s="42" t="str">
        <f>calendário!D28</f>
        <v>fase II</v>
      </c>
      <c r="E30" s="169">
        <f xml:space="preserve"> IF(D30="fase II", SUMIF('input custos e despesas'!$L:$L, "fixoproduto", 'input custos e despesas'!$H:$H), IF(D30="fase III", SUMIF('input custos e despesas'!$L:$L, "fixoproduto", 'input custos e despesas'!$H:$H), IF(D30="fase IV", SUMIF('input custos e despesas'!$L:$L, "fixoproduto", 'input custos e despesas'!$H:$H), IF(D30="fase V", SUMIF('input custos e despesas'!$L:$L, "fixoproduto", 'input custos e despesas'!$H:$H), "0"))))</f>
        <v>330</v>
      </c>
      <c r="F30" s="27"/>
      <c r="G30" s="163">
        <f t="shared" si="1"/>
        <v>330</v>
      </c>
      <c r="H30" s="169">
        <f xml:space="preserve"> IF(D30="fase II", SUMIF('input custos e despesas'!$L:$L, "variávelproduto", 'input custos e despesas'!$H:$H), IF(D30="fase III", SUMIF('input custos e despesas'!$L:$L, "variávelproduto", 'input custos e despesas'!$H:$H), IF(D30="fase IV", SUMIF('input custos e despesas'!$L:$L, "variávelproduto", 'input custos e despesas'!$H:$H), IF(D30="fase V", SUMIF('input custos e despesas'!$L:$L, "variávelproduto", 'input custos e despesas'!$H:$H), "0"))))</f>
        <v>43</v>
      </c>
      <c r="I30" s="163">
        <f>H30*'estimativa de vendas'!E29</f>
        <v>5719</v>
      </c>
      <c r="J30" s="27"/>
      <c r="K30" s="163">
        <f t="shared" si="2"/>
        <v>5719</v>
      </c>
      <c r="L30" s="169">
        <f xml:space="preserve"> IF(D30="fase II", SUMIF('input custos e despesas'!$L:$L, "fixoserviço", 'input custos e despesas'!$H:$H), IF(D30="fase III", SUMIF('input custos e despesas'!$L:$L, "fixoserviço", 'input custos e despesas'!$H:$H), IF(D30="fase IV", SUMIF('input custos e despesas'!$L:$L, "fixoserviço", 'input custos e despesas'!$H:$H), IF(D30="fase V", SUMIF('input custos e despesas'!$L:$L, "fixoserviço", 'input custos e despesas'!$H:$H), "0"))))</f>
        <v>600</v>
      </c>
      <c r="M30" s="59"/>
      <c r="N30" s="163">
        <f t="shared" si="3"/>
        <v>600</v>
      </c>
      <c r="O30" s="169">
        <f xml:space="preserve"> IF(D30="fase II", SUMIF('input custos e despesas'!$L:$L, "variávelserviço", 'input custos e despesas'!$H:$H), IF(D30="fase III", SUMIF('input custos e despesas'!$L:$L, "variávelserviço", 'input custos e despesas'!$H:$H), IF(D30="fase IV", SUMIF('input custos e despesas'!$L:$L, "variávelserviço", 'input custos e despesas'!$H:$H), IF(D30="fase V", SUMIF('input custos e despesas'!$L:$L, "variávelserviço", 'input custos e despesas'!$H:$H), "0"))))</f>
        <v>50</v>
      </c>
      <c r="P30" s="163">
        <f>O30*'estimativa de vendas'!E29</f>
        <v>6650</v>
      </c>
      <c r="Q30" s="59"/>
      <c r="R30" s="163">
        <f t="shared" si="4"/>
        <v>6650</v>
      </c>
      <c r="S30" s="163">
        <f t="shared" si="0"/>
        <v>13299</v>
      </c>
    </row>
    <row r="31" spans="1:19" ht="17.25" thickBot="1" x14ac:dyDescent="0.35">
      <c r="A31" s="40">
        <f>calendário!A29</f>
        <v>28</v>
      </c>
      <c r="B31" s="40">
        <f>calendário!B29</f>
        <v>3</v>
      </c>
      <c r="C31" s="43">
        <f>calendário!C29</f>
        <v>42741</v>
      </c>
      <c r="D31" s="42" t="str">
        <f>calendário!D29</f>
        <v>fase II</v>
      </c>
      <c r="E31" s="169">
        <f xml:space="preserve"> IF(D31="fase II", SUMIF('input custos e despesas'!$L:$L, "fixoproduto", 'input custos e despesas'!$H:$H), IF(D31="fase III", SUMIF('input custos e despesas'!$L:$L, "fixoproduto", 'input custos e despesas'!$H:$H), IF(D31="fase IV", SUMIF('input custos e despesas'!$L:$L, "fixoproduto", 'input custos e despesas'!$H:$H), IF(D31="fase V", SUMIF('input custos e despesas'!$L:$L, "fixoproduto", 'input custos e despesas'!$H:$H), "0"))))</f>
        <v>330</v>
      </c>
      <c r="F31" s="27"/>
      <c r="G31" s="163">
        <f t="shared" si="1"/>
        <v>330</v>
      </c>
      <c r="H31" s="169">
        <f xml:space="preserve"> IF(D31="fase II", SUMIF('input custos e despesas'!$L:$L, "variávelproduto", 'input custos e despesas'!$H:$H), IF(D31="fase III", SUMIF('input custos e despesas'!$L:$L, "variávelproduto", 'input custos e despesas'!$H:$H), IF(D31="fase IV", SUMIF('input custos e despesas'!$L:$L, "variávelproduto", 'input custos e despesas'!$H:$H), IF(D31="fase V", SUMIF('input custos e despesas'!$L:$L, "variávelproduto", 'input custos e despesas'!$H:$H), "0"))))</f>
        <v>43</v>
      </c>
      <c r="I31" s="163">
        <f>H31*'estimativa de vendas'!E30</f>
        <v>6020</v>
      </c>
      <c r="J31" s="27"/>
      <c r="K31" s="163">
        <f t="shared" si="2"/>
        <v>6020</v>
      </c>
      <c r="L31" s="169">
        <f xml:space="preserve"> IF(D31="fase II", SUMIF('input custos e despesas'!$L:$L, "fixoserviço", 'input custos e despesas'!$H:$H), IF(D31="fase III", SUMIF('input custos e despesas'!$L:$L, "fixoserviço", 'input custos e despesas'!$H:$H), IF(D31="fase IV", SUMIF('input custos e despesas'!$L:$L, "fixoserviço", 'input custos e despesas'!$H:$H), IF(D31="fase V", SUMIF('input custos e despesas'!$L:$L, "fixoserviço", 'input custos e despesas'!$H:$H), "0"))))</f>
        <v>600</v>
      </c>
      <c r="M31" s="59"/>
      <c r="N31" s="163">
        <f t="shared" si="3"/>
        <v>600</v>
      </c>
      <c r="O31" s="169">
        <f xml:space="preserve"> IF(D31="fase II", SUMIF('input custos e despesas'!$L:$L, "variávelserviço", 'input custos e despesas'!$H:$H), IF(D31="fase III", SUMIF('input custos e despesas'!$L:$L, "variávelserviço", 'input custos e despesas'!$H:$H), IF(D31="fase IV", SUMIF('input custos e despesas'!$L:$L, "variávelserviço", 'input custos e despesas'!$H:$H), IF(D31="fase V", SUMIF('input custos e despesas'!$L:$L, "variávelserviço", 'input custos e despesas'!$H:$H), "0"))))</f>
        <v>50</v>
      </c>
      <c r="P31" s="163">
        <f>O31*'estimativa de vendas'!E30</f>
        <v>7000</v>
      </c>
      <c r="Q31" s="59"/>
      <c r="R31" s="163">
        <f t="shared" si="4"/>
        <v>7000</v>
      </c>
      <c r="S31" s="163">
        <f t="shared" si="0"/>
        <v>13950</v>
      </c>
    </row>
    <row r="32" spans="1:19" ht="17.25" thickBot="1" x14ac:dyDescent="0.35">
      <c r="A32" s="40">
        <f>calendário!A30</f>
        <v>29</v>
      </c>
      <c r="B32" s="40">
        <f>calendário!B30</f>
        <v>3</v>
      </c>
      <c r="C32" s="41">
        <f>calendário!C30</f>
        <v>42772</v>
      </c>
      <c r="D32" s="42" t="str">
        <f>calendário!D30</f>
        <v>fase II</v>
      </c>
      <c r="E32" s="169">
        <f xml:space="preserve"> IF(D32="fase II", SUMIF('input custos e despesas'!$L:$L, "fixoproduto", 'input custos e despesas'!$H:$H), IF(D32="fase III", SUMIF('input custos e despesas'!$L:$L, "fixoproduto", 'input custos e despesas'!$H:$H), IF(D32="fase IV", SUMIF('input custos e despesas'!$L:$L, "fixoproduto", 'input custos e despesas'!$H:$H), IF(D32="fase V", SUMIF('input custos e despesas'!$L:$L, "fixoproduto", 'input custos e despesas'!$H:$H), "0"))))</f>
        <v>330</v>
      </c>
      <c r="F32" s="27"/>
      <c r="G32" s="163">
        <f t="shared" si="1"/>
        <v>330</v>
      </c>
      <c r="H32" s="169">
        <f xml:space="preserve"> IF(D32="fase II", SUMIF('input custos e despesas'!$L:$L, "variávelproduto", 'input custos e despesas'!$H:$H), IF(D32="fase III", SUMIF('input custos e despesas'!$L:$L, "variávelproduto", 'input custos e despesas'!$H:$H), IF(D32="fase IV", SUMIF('input custos e despesas'!$L:$L, "variávelproduto", 'input custos e despesas'!$H:$H), IF(D32="fase V", SUMIF('input custos e despesas'!$L:$L, "variávelproduto", 'input custos e despesas'!$H:$H), "0"))))</f>
        <v>43</v>
      </c>
      <c r="I32" s="163">
        <f>H32*'estimativa de vendas'!E31</f>
        <v>6364</v>
      </c>
      <c r="J32" s="27"/>
      <c r="K32" s="163">
        <f t="shared" si="2"/>
        <v>6364</v>
      </c>
      <c r="L32" s="169">
        <f xml:space="preserve"> IF(D32="fase II", SUMIF('input custos e despesas'!$L:$L, "fixoserviço", 'input custos e despesas'!$H:$H), IF(D32="fase III", SUMIF('input custos e despesas'!$L:$L, "fixoserviço", 'input custos e despesas'!$H:$H), IF(D32="fase IV", SUMIF('input custos e despesas'!$L:$L, "fixoserviço", 'input custos e despesas'!$H:$H), IF(D32="fase V", SUMIF('input custos e despesas'!$L:$L, "fixoserviço", 'input custos e despesas'!$H:$H), "0"))))</f>
        <v>600</v>
      </c>
      <c r="M32" s="59"/>
      <c r="N32" s="163">
        <f t="shared" si="3"/>
        <v>600</v>
      </c>
      <c r="O32" s="169">
        <f xml:space="preserve"> IF(D32="fase II", SUMIF('input custos e despesas'!$L:$L, "variávelserviço", 'input custos e despesas'!$H:$H), IF(D32="fase III", SUMIF('input custos e despesas'!$L:$L, "variávelserviço", 'input custos e despesas'!$H:$H), IF(D32="fase IV", SUMIF('input custos e despesas'!$L:$L, "variávelserviço", 'input custos e despesas'!$H:$H), IF(D32="fase V", SUMIF('input custos e despesas'!$L:$L, "variávelserviço", 'input custos e despesas'!$H:$H), "0"))))</f>
        <v>50</v>
      </c>
      <c r="P32" s="163">
        <f>O32*'estimativa de vendas'!E31</f>
        <v>7400</v>
      </c>
      <c r="Q32" s="59"/>
      <c r="R32" s="163">
        <f t="shared" si="4"/>
        <v>7400</v>
      </c>
      <c r="S32" s="163">
        <f t="shared" si="0"/>
        <v>14694</v>
      </c>
    </row>
    <row r="33" spans="1:19" ht="17.25" thickBot="1" x14ac:dyDescent="0.35">
      <c r="A33" s="40">
        <f>calendário!A31</f>
        <v>30</v>
      </c>
      <c r="B33" s="40">
        <f>calendário!B31</f>
        <v>3</v>
      </c>
      <c r="C33" s="43">
        <f>calendário!C31</f>
        <v>42800</v>
      </c>
      <c r="D33" s="42" t="str">
        <f>calendário!D31</f>
        <v>fase II</v>
      </c>
      <c r="E33" s="169">
        <f xml:space="preserve"> IF(D33="fase II", SUMIF('input custos e despesas'!$L:$L, "fixoproduto", 'input custos e despesas'!$H:$H), IF(D33="fase III", SUMIF('input custos e despesas'!$L:$L, "fixoproduto", 'input custos e despesas'!$H:$H), IF(D33="fase IV", SUMIF('input custos e despesas'!$L:$L, "fixoproduto", 'input custos e despesas'!$H:$H), IF(D33="fase V", SUMIF('input custos e despesas'!$L:$L, "fixoproduto", 'input custos e despesas'!$H:$H), "0"))))</f>
        <v>330</v>
      </c>
      <c r="F33" s="27"/>
      <c r="G33" s="163">
        <f t="shared" si="1"/>
        <v>330</v>
      </c>
      <c r="H33" s="169">
        <f xml:space="preserve"> IF(D33="fase II", SUMIF('input custos e despesas'!$L:$L, "variávelproduto", 'input custos e despesas'!$H:$H), IF(D33="fase III", SUMIF('input custos e despesas'!$L:$L, "variávelproduto", 'input custos e despesas'!$H:$H), IF(D33="fase IV", SUMIF('input custos e despesas'!$L:$L, "variávelproduto", 'input custos e despesas'!$H:$H), IF(D33="fase V", SUMIF('input custos e despesas'!$L:$L, "variávelproduto", 'input custos e despesas'!$H:$H), "0"))))</f>
        <v>43</v>
      </c>
      <c r="I33" s="163">
        <f>H33*'estimativa de vendas'!E32</f>
        <v>6665</v>
      </c>
      <c r="J33" s="27"/>
      <c r="K33" s="163">
        <f t="shared" si="2"/>
        <v>6665</v>
      </c>
      <c r="L33" s="169">
        <f xml:space="preserve"> IF(D33="fase II", SUMIF('input custos e despesas'!$L:$L, "fixoserviço", 'input custos e despesas'!$H:$H), IF(D33="fase III", SUMIF('input custos e despesas'!$L:$L, "fixoserviço", 'input custos e despesas'!$H:$H), IF(D33="fase IV", SUMIF('input custos e despesas'!$L:$L, "fixoserviço", 'input custos e despesas'!$H:$H), IF(D33="fase V", SUMIF('input custos e despesas'!$L:$L, "fixoserviço", 'input custos e despesas'!$H:$H), "0"))))</f>
        <v>600</v>
      </c>
      <c r="M33" s="59"/>
      <c r="N33" s="163">
        <f t="shared" si="3"/>
        <v>600</v>
      </c>
      <c r="O33" s="169">
        <f xml:space="preserve"> IF(D33="fase II", SUMIF('input custos e despesas'!$L:$L, "variávelserviço", 'input custos e despesas'!$H:$H), IF(D33="fase III", SUMIF('input custos e despesas'!$L:$L, "variávelserviço", 'input custos e despesas'!$H:$H), IF(D33="fase IV", SUMIF('input custos e despesas'!$L:$L, "variávelserviço", 'input custos e despesas'!$H:$H), IF(D33="fase V", SUMIF('input custos e despesas'!$L:$L, "variávelserviço", 'input custos e despesas'!$H:$H), "0"))))</f>
        <v>50</v>
      </c>
      <c r="P33" s="163">
        <f>O33*'estimativa de vendas'!E32</f>
        <v>7750</v>
      </c>
      <c r="Q33" s="59"/>
      <c r="R33" s="163">
        <f t="shared" si="4"/>
        <v>7750</v>
      </c>
      <c r="S33" s="163">
        <f t="shared" si="0"/>
        <v>15345</v>
      </c>
    </row>
    <row r="34" spans="1:19" ht="17.25" thickBot="1" x14ac:dyDescent="0.35">
      <c r="A34" s="40">
        <f>calendário!A32</f>
        <v>31</v>
      </c>
      <c r="B34" s="40">
        <f>calendário!B32</f>
        <v>3</v>
      </c>
      <c r="C34" s="41">
        <f>calendário!C32</f>
        <v>42831</v>
      </c>
      <c r="D34" s="42" t="str">
        <f>calendário!D32</f>
        <v>fase II</v>
      </c>
      <c r="E34" s="169">
        <f xml:space="preserve"> IF(D34="fase II", SUMIF('input custos e despesas'!$L:$L, "fixoproduto", 'input custos e despesas'!$H:$H), IF(D34="fase III", SUMIF('input custos e despesas'!$L:$L, "fixoproduto", 'input custos e despesas'!$H:$H), IF(D34="fase IV", SUMIF('input custos e despesas'!$L:$L, "fixoproduto", 'input custos e despesas'!$H:$H), IF(D34="fase V", SUMIF('input custos e despesas'!$L:$L, "fixoproduto", 'input custos e despesas'!$H:$H), "0"))))</f>
        <v>330</v>
      </c>
      <c r="F34" s="27"/>
      <c r="G34" s="163">
        <f t="shared" si="1"/>
        <v>330</v>
      </c>
      <c r="H34" s="169">
        <f xml:space="preserve"> IF(D34="fase II", SUMIF('input custos e despesas'!$L:$L, "variávelproduto", 'input custos e despesas'!$H:$H), IF(D34="fase III", SUMIF('input custos e despesas'!$L:$L, "variávelproduto", 'input custos e despesas'!$H:$H), IF(D34="fase IV", SUMIF('input custos e despesas'!$L:$L, "variávelproduto", 'input custos e despesas'!$H:$H), IF(D34="fase V", SUMIF('input custos e despesas'!$L:$L, "variávelproduto", 'input custos e despesas'!$H:$H), "0"))))</f>
        <v>43</v>
      </c>
      <c r="I34" s="163">
        <f>H34*'estimativa de vendas'!E33</f>
        <v>7009</v>
      </c>
      <c r="J34" s="27"/>
      <c r="K34" s="163">
        <f t="shared" si="2"/>
        <v>7009</v>
      </c>
      <c r="L34" s="169">
        <f xml:space="preserve"> IF(D34="fase II", SUMIF('input custos e despesas'!$L:$L, "fixoserviço", 'input custos e despesas'!$H:$H), IF(D34="fase III", SUMIF('input custos e despesas'!$L:$L, "fixoserviço", 'input custos e despesas'!$H:$H), IF(D34="fase IV", SUMIF('input custos e despesas'!$L:$L, "fixoserviço", 'input custos e despesas'!$H:$H), IF(D34="fase V", SUMIF('input custos e despesas'!$L:$L, "fixoserviço", 'input custos e despesas'!$H:$H), "0"))))</f>
        <v>600</v>
      </c>
      <c r="M34" s="59"/>
      <c r="N34" s="163">
        <f t="shared" si="3"/>
        <v>600</v>
      </c>
      <c r="O34" s="169">
        <f xml:space="preserve"> IF(D34="fase II", SUMIF('input custos e despesas'!$L:$L, "variávelserviço", 'input custos e despesas'!$H:$H), IF(D34="fase III", SUMIF('input custos e despesas'!$L:$L, "variávelserviço", 'input custos e despesas'!$H:$H), IF(D34="fase IV", SUMIF('input custos e despesas'!$L:$L, "variávelserviço", 'input custos e despesas'!$H:$H), IF(D34="fase V", SUMIF('input custos e despesas'!$L:$L, "variávelserviço", 'input custos e despesas'!$H:$H), "0"))))</f>
        <v>50</v>
      </c>
      <c r="P34" s="163">
        <f>O34*'estimativa de vendas'!E33</f>
        <v>8150</v>
      </c>
      <c r="Q34" s="59"/>
      <c r="R34" s="163">
        <f t="shared" si="4"/>
        <v>8150</v>
      </c>
      <c r="S34" s="163">
        <f t="shared" si="0"/>
        <v>16089</v>
      </c>
    </row>
    <row r="35" spans="1:19" ht="17.25" thickBot="1" x14ac:dyDescent="0.35">
      <c r="A35" s="40">
        <f>calendário!A33</f>
        <v>32</v>
      </c>
      <c r="B35" s="40">
        <f>calendário!B33</f>
        <v>3</v>
      </c>
      <c r="C35" s="43">
        <f>calendário!C33</f>
        <v>42861</v>
      </c>
      <c r="D35" s="42" t="str">
        <f>calendário!D33</f>
        <v>fase II</v>
      </c>
      <c r="E35" s="169">
        <f xml:space="preserve"> IF(D35="fase II", SUMIF('input custos e despesas'!$L:$L, "fixoproduto", 'input custos e despesas'!$H:$H), IF(D35="fase III", SUMIF('input custos e despesas'!$L:$L, "fixoproduto", 'input custos e despesas'!$H:$H), IF(D35="fase IV", SUMIF('input custos e despesas'!$L:$L, "fixoproduto", 'input custos e despesas'!$H:$H), IF(D35="fase V", SUMIF('input custos e despesas'!$L:$L, "fixoproduto", 'input custos e despesas'!$H:$H), "0"))))</f>
        <v>330</v>
      </c>
      <c r="F35" s="27"/>
      <c r="G35" s="163">
        <f t="shared" si="1"/>
        <v>330</v>
      </c>
      <c r="H35" s="169">
        <f xml:space="preserve"> IF(D35="fase II", SUMIF('input custos e despesas'!$L:$L, "variávelproduto", 'input custos e despesas'!$H:$H), IF(D35="fase III", SUMIF('input custos e despesas'!$L:$L, "variávelproduto", 'input custos e despesas'!$H:$H), IF(D35="fase IV", SUMIF('input custos e despesas'!$L:$L, "variávelproduto", 'input custos e despesas'!$H:$H), IF(D35="fase V", SUMIF('input custos e despesas'!$L:$L, "variávelproduto", 'input custos e despesas'!$H:$H), "0"))))</f>
        <v>43</v>
      </c>
      <c r="I35" s="163">
        <f>H35*'estimativa de vendas'!E34</f>
        <v>7353</v>
      </c>
      <c r="J35" s="27"/>
      <c r="K35" s="163">
        <f t="shared" si="2"/>
        <v>7353</v>
      </c>
      <c r="L35" s="169">
        <f xml:space="preserve"> IF(D35="fase II", SUMIF('input custos e despesas'!$L:$L, "fixoserviço", 'input custos e despesas'!$H:$H), IF(D35="fase III", SUMIF('input custos e despesas'!$L:$L, "fixoserviço", 'input custos e despesas'!$H:$H), IF(D35="fase IV", SUMIF('input custos e despesas'!$L:$L, "fixoserviço", 'input custos e despesas'!$H:$H), IF(D35="fase V", SUMIF('input custos e despesas'!$L:$L, "fixoserviço", 'input custos e despesas'!$H:$H), "0"))))</f>
        <v>600</v>
      </c>
      <c r="M35" s="59"/>
      <c r="N35" s="163">
        <f t="shared" si="3"/>
        <v>600</v>
      </c>
      <c r="O35" s="169">
        <f xml:space="preserve"> IF(D35="fase II", SUMIF('input custos e despesas'!$L:$L, "variávelserviço", 'input custos e despesas'!$H:$H), IF(D35="fase III", SUMIF('input custos e despesas'!$L:$L, "variávelserviço", 'input custos e despesas'!$H:$H), IF(D35="fase IV", SUMIF('input custos e despesas'!$L:$L, "variávelserviço", 'input custos e despesas'!$H:$H), IF(D35="fase V", SUMIF('input custos e despesas'!$L:$L, "variávelserviço", 'input custos e despesas'!$H:$H), "0"))))</f>
        <v>50</v>
      </c>
      <c r="P35" s="163">
        <f>O35*'estimativa de vendas'!E34</f>
        <v>8550</v>
      </c>
      <c r="Q35" s="59"/>
      <c r="R35" s="163">
        <f t="shared" si="4"/>
        <v>8550</v>
      </c>
      <c r="S35" s="163">
        <f t="shared" si="0"/>
        <v>16833</v>
      </c>
    </row>
    <row r="36" spans="1:19" ht="17.25" thickBot="1" x14ac:dyDescent="0.35">
      <c r="A36" s="40">
        <f>calendário!A34</f>
        <v>33</v>
      </c>
      <c r="B36" s="40">
        <f>calendário!B34</f>
        <v>3</v>
      </c>
      <c r="C36" s="41">
        <f>calendário!C34</f>
        <v>42892</v>
      </c>
      <c r="D36" s="42" t="str">
        <f>calendário!D34</f>
        <v>fase II</v>
      </c>
      <c r="E36" s="169">
        <f xml:space="preserve"> IF(D36="fase II", SUMIF('input custos e despesas'!$L:$L, "fixoproduto", 'input custos e despesas'!$H:$H), IF(D36="fase III", SUMIF('input custos e despesas'!$L:$L, "fixoproduto", 'input custos e despesas'!$H:$H), IF(D36="fase IV", SUMIF('input custos e despesas'!$L:$L, "fixoproduto", 'input custos e despesas'!$H:$H), IF(D36="fase V", SUMIF('input custos e despesas'!$L:$L, "fixoproduto", 'input custos e despesas'!$H:$H), "0"))))</f>
        <v>330</v>
      </c>
      <c r="F36" s="27"/>
      <c r="G36" s="163">
        <f t="shared" si="1"/>
        <v>330</v>
      </c>
      <c r="H36" s="169">
        <f xml:space="preserve"> IF(D36="fase II", SUMIF('input custos e despesas'!$L:$L, "variávelproduto", 'input custos e despesas'!$H:$H), IF(D36="fase III", SUMIF('input custos e despesas'!$L:$L, "variávelproduto", 'input custos e despesas'!$H:$H), IF(D36="fase IV", SUMIF('input custos e despesas'!$L:$L, "variávelproduto", 'input custos e despesas'!$H:$H), IF(D36="fase V", SUMIF('input custos e despesas'!$L:$L, "variávelproduto", 'input custos e despesas'!$H:$H), "0"))))</f>
        <v>43</v>
      </c>
      <c r="I36" s="163">
        <f>H36*'estimativa de vendas'!E35</f>
        <v>7783</v>
      </c>
      <c r="J36" s="27"/>
      <c r="K36" s="163">
        <f t="shared" si="2"/>
        <v>7783</v>
      </c>
      <c r="L36" s="169">
        <f xml:space="preserve"> IF(D36="fase II", SUMIF('input custos e despesas'!$L:$L, "fixoserviço", 'input custos e despesas'!$H:$H), IF(D36="fase III", SUMIF('input custos e despesas'!$L:$L, "fixoserviço", 'input custos e despesas'!$H:$H), IF(D36="fase IV", SUMIF('input custos e despesas'!$L:$L, "fixoserviço", 'input custos e despesas'!$H:$H), IF(D36="fase V", SUMIF('input custos e despesas'!$L:$L, "fixoserviço", 'input custos e despesas'!$H:$H), "0"))))</f>
        <v>600</v>
      </c>
      <c r="M36" s="59"/>
      <c r="N36" s="163">
        <f t="shared" si="3"/>
        <v>600</v>
      </c>
      <c r="O36" s="169">
        <f xml:space="preserve"> IF(D36="fase II", SUMIF('input custos e despesas'!$L:$L, "variávelserviço", 'input custos e despesas'!$H:$H), IF(D36="fase III", SUMIF('input custos e despesas'!$L:$L, "variávelserviço", 'input custos e despesas'!$H:$H), IF(D36="fase IV", SUMIF('input custos e despesas'!$L:$L, "variávelserviço", 'input custos e despesas'!$H:$H), IF(D36="fase V", SUMIF('input custos e despesas'!$L:$L, "variávelserviço", 'input custos e despesas'!$H:$H), "0"))))</f>
        <v>50</v>
      </c>
      <c r="P36" s="163">
        <f>O36*'estimativa de vendas'!E35</f>
        <v>9050</v>
      </c>
      <c r="Q36" s="59"/>
      <c r="R36" s="163">
        <f t="shared" si="4"/>
        <v>9050</v>
      </c>
      <c r="S36" s="163">
        <f t="shared" ref="S36:S67" si="5">G36+K36+N36+R36</f>
        <v>17763</v>
      </c>
    </row>
    <row r="37" spans="1:19" ht="17.25" thickBot="1" x14ac:dyDescent="0.35">
      <c r="A37" s="40">
        <f>calendário!A35</f>
        <v>34</v>
      </c>
      <c r="B37" s="40">
        <f>calendário!B35</f>
        <v>3</v>
      </c>
      <c r="C37" s="43">
        <f>calendário!C35</f>
        <v>42922</v>
      </c>
      <c r="D37" s="42" t="str">
        <f>calendário!D35</f>
        <v>fase II</v>
      </c>
      <c r="E37" s="169">
        <f xml:space="preserve"> IF(D37="fase II", SUMIF('input custos e despesas'!$L:$L, "fixoproduto", 'input custos e despesas'!$H:$H), IF(D37="fase III", SUMIF('input custos e despesas'!$L:$L, "fixoproduto", 'input custos e despesas'!$H:$H), IF(D37="fase IV", SUMIF('input custos e despesas'!$L:$L, "fixoproduto", 'input custos e despesas'!$H:$H), IF(D37="fase V", SUMIF('input custos e despesas'!$L:$L, "fixoproduto", 'input custos e despesas'!$H:$H), "0"))))</f>
        <v>330</v>
      </c>
      <c r="F37" s="27"/>
      <c r="G37" s="163">
        <f t="shared" si="1"/>
        <v>330</v>
      </c>
      <c r="H37" s="169">
        <f xml:space="preserve"> IF(D37="fase II", SUMIF('input custos e despesas'!$L:$L, "variávelproduto", 'input custos e despesas'!$H:$H), IF(D37="fase III", SUMIF('input custos e despesas'!$L:$L, "variávelproduto", 'input custos e despesas'!$H:$H), IF(D37="fase IV", SUMIF('input custos e despesas'!$L:$L, "variávelproduto", 'input custos e despesas'!$H:$H), IF(D37="fase V", SUMIF('input custos e despesas'!$L:$L, "variávelproduto", 'input custos e despesas'!$H:$H), "0"))))</f>
        <v>43</v>
      </c>
      <c r="I37" s="163">
        <f>H37*'estimativa de vendas'!E36</f>
        <v>8299</v>
      </c>
      <c r="J37" s="27"/>
      <c r="K37" s="163">
        <f t="shared" si="2"/>
        <v>8299</v>
      </c>
      <c r="L37" s="169">
        <f xml:space="preserve"> IF(D37="fase II", SUMIF('input custos e despesas'!$L:$L, "fixoserviço", 'input custos e despesas'!$H:$H), IF(D37="fase III", SUMIF('input custos e despesas'!$L:$L, "fixoserviço", 'input custos e despesas'!$H:$H), IF(D37="fase IV", SUMIF('input custos e despesas'!$L:$L, "fixoserviço", 'input custos e despesas'!$H:$H), IF(D37="fase V", SUMIF('input custos e despesas'!$L:$L, "fixoserviço", 'input custos e despesas'!$H:$H), "0"))))</f>
        <v>600</v>
      </c>
      <c r="M37" s="59"/>
      <c r="N37" s="163">
        <f t="shared" si="3"/>
        <v>600</v>
      </c>
      <c r="O37" s="169">
        <f xml:space="preserve"> IF(D37="fase II", SUMIF('input custos e despesas'!$L:$L, "variávelserviço", 'input custos e despesas'!$H:$H), IF(D37="fase III", SUMIF('input custos e despesas'!$L:$L, "variávelserviço", 'input custos e despesas'!$H:$H), IF(D37="fase IV", SUMIF('input custos e despesas'!$L:$L, "variávelserviço", 'input custos e despesas'!$H:$H), IF(D37="fase V", SUMIF('input custos e despesas'!$L:$L, "variávelserviço", 'input custos e despesas'!$H:$H), "0"))))</f>
        <v>50</v>
      </c>
      <c r="P37" s="163">
        <f>O37*'estimativa de vendas'!E36</f>
        <v>9650</v>
      </c>
      <c r="Q37" s="59"/>
      <c r="R37" s="163">
        <f t="shared" si="4"/>
        <v>9650</v>
      </c>
      <c r="S37" s="163">
        <f t="shared" si="5"/>
        <v>18879</v>
      </c>
    </row>
    <row r="38" spans="1:19" ht="17.25" thickBot="1" x14ac:dyDescent="0.35">
      <c r="A38" s="40">
        <f>calendário!A36</f>
        <v>35</v>
      </c>
      <c r="B38" s="40">
        <f>calendário!B36</f>
        <v>3</v>
      </c>
      <c r="C38" s="41">
        <f>calendário!C36</f>
        <v>42953</v>
      </c>
      <c r="D38" s="42" t="str">
        <f>calendário!D36</f>
        <v>fase II</v>
      </c>
      <c r="E38" s="169">
        <f xml:space="preserve"> IF(D38="fase II", SUMIF('input custos e despesas'!$L:$L, "fixoproduto", 'input custos e despesas'!$H:$H), IF(D38="fase III", SUMIF('input custos e despesas'!$L:$L, "fixoproduto", 'input custos e despesas'!$H:$H), IF(D38="fase IV", SUMIF('input custos e despesas'!$L:$L, "fixoproduto", 'input custos e despesas'!$H:$H), IF(D38="fase V", SUMIF('input custos e despesas'!$L:$L, "fixoproduto", 'input custos e despesas'!$H:$H), "0"))))</f>
        <v>330</v>
      </c>
      <c r="F38" s="27"/>
      <c r="G38" s="163">
        <f t="shared" si="1"/>
        <v>330</v>
      </c>
      <c r="H38" s="169">
        <f xml:space="preserve"> IF(D38="fase II", SUMIF('input custos e despesas'!$L:$L, "variávelproduto", 'input custos e despesas'!$H:$H), IF(D38="fase III", SUMIF('input custos e despesas'!$L:$L, "variávelproduto", 'input custos e despesas'!$H:$H), IF(D38="fase IV", SUMIF('input custos e despesas'!$L:$L, "variávelproduto", 'input custos e despesas'!$H:$H), IF(D38="fase V", SUMIF('input custos e despesas'!$L:$L, "variávelproduto", 'input custos e despesas'!$H:$H), "0"))))</f>
        <v>43</v>
      </c>
      <c r="I38" s="163">
        <f>H38*'estimativa de vendas'!E37</f>
        <v>8772</v>
      </c>
      <c r="J38" s="27"/>
      <c r="K38" s="163">
        <f t="shared" si="2"/>
        <v>8772</v>
      </c>
      <c r="L38" s="169">
        <f xml:space="preserve"> IF(D38="fase II", SUMIF('input custos e despesas'!$L:$L, "fixoserviço", 'input custos e despesas'!$H:$H), IF(D38="fase III", SUMIF('input custos e despesas'!$L:$L, "fixoserviço", 'input custos e despesas'!$H:$H), IF(D38="fase IV", SUMIF('input custos e despesas'!$L:$L, "fixoserviço", 'input custos e despesas'!$H:$H), IF(D38="fase V", SUMIF('input custos e despesas'!$L:$L, "fixoserviço", 'input custos e despesas'!$H:$H), "0"))))</f>
        <v>600</v>
      </c>
      <c r="M38" s="59"/>
      <c r="N38" s="163">
        <f t="shared" si="3"/>
        <v>600</v>
      </c>
      <c r="O38" s="169">
        <f xml:space="preserve"> IF(D38="fase II", SUMIF('input custos e despesas'!$L:$L, "variávelserviço", 'input custos e despesas'!$H:$H), IF(D38="fase III", SUMIF('input custos e despesas'!$L:$L, "variávelserviço", 'input custos e despesas'!$H:$H), IF(D38="fase IV", SUMIF('input custos e despesas'!$L:$L, "variávelserviço", 'input custos e despesas'!$H:$H), IF(D38="fase V", SUMIF('input custos e despesas'!$L:$L, "variávelserviço", 'input custos e despesas'!$H:$H), "0"))))</f>
        <v>50</v>
      </c>
      <c r="P38" s="163">
        <f>O38*'estimativa de vendas'!E37</f>
        <v>10200</v>
      </c>
      <c r="Q38" s="59"/>
      <c r="R38" s="163">
        <f t="shared" si="4"/>
        <v>10200</v>
      </c>
      <c r="S38" s="163">
        <f t="shared" si="5"/>
        <v>19902</v>
      </c>
    </row>
    <row r="39" spans="1:19" ht="17.25" thickBot="1" x14ac:dyDescent="0.35">
      <c r="A39" s="40">
        <f>calendário!A37</f>
        <v>36</v>
      </c>
      <c r="B39" s="40">
        <f>calendário!B37</f>
        <v>3</v>
      </c>
      <c r="C39" s="43">
        <f>calendário!C37</f>
        <v>42984</v>
      </c>
      <c r="D39" s="42" t="str">
        <f>calendário!D37</f>
        <v>fase II</v>
      </c>
      <c r="E39" s="169">
        <f xml:space="preserve"> IF(D39="fase II", SUMIF('input custos e despesas'!$L:$L, "fixoproduto", 'input custos e despesas'!$H:$H), IF(D39="fase III", SUMIF('input custos e despesas'!$L:$L, "fixoproduto", 'input custos e despesas'!$H:$H), IF(D39="fase IV", SUMIF('input custos e despesas'!$L:$L, "fixoproduto", 'input custos e despesas'!$H:$H), IF(D39="fase V", SUMIF('input custos e despesas'!$L:$L, "fixoproduto", 'input custos e despesas'!$H:$H), "0"))))</f>
        <v>330</v>
      </c>
      <c r="F39" s="27"/>
      <c r="G39" s="163">
        <f t="shared" si="1"/>
        <v>330</v>
      </c>
      <c r="H39" s="169">
        <f xml:space="preserve"> IF(D39="fase II", SUMIF('input custos e despesas'!$L:$L, "variávelproduto", 'input custos e despesas'!$H:$H), IF(D39="fase III", SUMIF('input custos e despesas'!$L:$L, "variávelproduto", 'input custos e despesas'!$H:$H), IF(D39="fase IV", SUMIF('input custos e despesas'!$L:$L, "variávelproduto", 'input custos e despesas'!$H:$H), IF(D39="fase V", SUMIF('input custos e despesas'!$L:$L, "variávelproduto", 'input custos e despesas'!$H:$H), "0"))))</f>
        <v>43</v>
      </c>
      <c r="I39" s="163">
        <f>H39*'estimativa de vendas'!E38</f>
        <v>9288</v>
      </c>
      <c r="J39" s="27"/>
      <c r="K39" s="163">
        <f t="shared" si="2"/>
        <v>9288</v>
      </c>
      <c r="L39" s="169">
        <f xml:space="preserve"> IF(D39="fase II", SUMIF('input custos e despesas'!$L:$L, "fixoserviço", 'input custos e despesas'!$H:$H), IF(D39="fase III", SUMIF('input custos e despesas'!$L:$L, "fixoserviço", 'input custos e despesas'!$H:$H), IF(D39="fase IV", SUMIF('input custos e despesas'!$L:$L, "fixoserviço", 'input custos e despesas'!$H:$H), IF(D39="fase V", SUMIF('input custos e despesas'!$L:$L, "fixoserviço", 'input custos e despesas'!$H:$H), "0"))))</f>
        <v>600</v>
      </c>
      <c r="M39" s="59"/>
      <c r="N39" s="163">
        <f t="shared" si="3"/>
        <v>600</v>
      </c>
      <c r="O39" s="169">
        <f xml:space="preserve"> IF(D39="fase II", SUMIF('input custos e despesas'!$L:$L, "variávelserviço", 'input custos e despesas'!$H:$H), IF(D39="fase III", SUMIF('input custos e despesas'!$L:$L, "variávelserviço", 'input custos e despesas'!$H:$H), IF(D39="fase IV", SUMIF('input custos e despesas'!$L:$L, "variávelserviço", 'input custos e despesas'!$H:$H), IF(D39="fase V", SUMIF('input custos e despesas'!$L:$L, "variávelserviço", 'input custos e despesas'!$H:$H), "0"))))</f>
        <v>50</v>
      </c>
      <c r="P39" s="163">
        <f>O39*'estimativa de vendas'!E38</f>
        <v>10800</v>
      </c>
      <c r="Q39" s="59"/>
      <c r="R39" s="163">
        <f t="shared" si="4"/>
        <v>10800</v>
      </c>
      <c r="S39" s="163">
        <f t="shared" si="5"/>
        <v>21018</v>
      </c>
    </row>
    <row r="40" spans="1:19" ht="17.25" thickBot="1" x14ac:dyDescent="0.35">
      <c r="A40" s="40">
        <f>calendário!A38</f>
        <v>37</v>
      </c>
      <c r="B40" s="40">
        <f>calendário!B38</f>
        <v>4</v>
      </c>
      <c r="C40" s="41">
        <f>calendário!C38</f>
        <v>43014</v>
      </c>
      <c r="D40" s="42" t="str">
        <f>calendário!D38</f>
        <v>fase III</v>
      </c>
      <c r="E40" s="169">
        <f xml:space="preserve"> IF(D40="fase II", SUMIF('input custos e despesas'!$L:$L, "fixoproduto", 'input custos e despesas'!$H:$H), IF(D40="fase III", SUMIF('input custos e despesas'!$L:$L, "fixoproduto", 'input custos e despesas'!$H:$H), IF(D40="fase IV", SUMIF('input custos e despesas'!$L:$L, "fixoproduto", 'input custos e despesas'!$H:$H), IF(D40="fase V", SUMIF('input custos e despesas'!$L:$L, "fixoproduto", 'input custos e despesas'!$H:$H), "0"))))</f>
        <v>330</v>
      </c>
      <c r="F40" s="27"/>
      <c r="G40" s="163">
        <f t="shared" si="1"/>
        <v>330</v>
      </c>
      <c r="H40" s="169">
        <f xml:space="preserve"> IF(D40="fase II", SUMIF('input custos e despesas'!$L:$L, "variávelproduto", 'input custos e despesas'!$H:$H), IF(D40="fase III", SUMIF('input custos e despesas'!$L:$L, "variávelproduto", 'input custos e despesas'!$H:$H), IF(D40="fase IV", SUMIF('input custos e despesas'!$L:$L, "variávelproduto", 'input custos e despesas'!$H:$H), IF(D40="fase V", SUMIF('input custos e despesas'!$L:$L, "variávelproduto", 'input custos e despesas'!$H:$H), "0"))))</f>
        <v>43</v>
      </c>
      <c r="I40" s="163">
        <f>H40*'estimativa de vendas'!E39</f>
        <v>9847</v>
      </c>
      <c r="J40" s="27"/>
      <c r="K40" s="163">
        <f t="shared" si="2"/>
        <v>9847</v>
      </c>
      <c r="L40" s="169">
        <f xml:space="preserve"> IF(D40="fase II", SUMIF('input custos e despesas'!$L:$L, "fixoserviço", 'input custos e despesas'!$H:$H), IF(D40="fase III", SUMIF('input custos e despesas'!$L:$L, "fixoserviço", 'input custos e despesas'!$H:$H), IF(D40="fase IV", SUMIF('input custos e despesas'!$L:$L, "fixoserviço", 'input custos e despesas'!$H:$H), IF(D40="fase V", SUMIF('input custos e despesas'!$L:$L, "fixoserviço", 'input custos e despesas'!$H:$H), "0"))))</f>
        <v>600</v>
      </c>
      <c r="M40" s="59"/>
      <c r="N40" s="163">
        <f t="shared" si="3"/>
        <v>600</v>
      </c>
      <c r="O40" s="169">
        <f xml:space="preserve"> IF(D40="fase II", SUMIF('input custos e despesas'!$L:$L, "variávelserviço", 'input custos e despesas'!$H:$H), IF(D40="fase III", SUMIF('input custos e despesas'!$L:$L, "variávelserviço", 'input custos e despesas'!$H:$H), IF(D40="fase IV", SUMIF('input custos e despesas'!$L:$L, "variávelserviço", 'input custos e despesas'!$H:$H), IF(D40="fase V", SUMIF('input custos e despesas'!$L:$L, "variávelserviço", 'input custos e despesas'!$H:$H), "0"))))</f>
        <v>50</v>
      </c>
      <c r="P40" s="163">
        <f>O40*'estimativa de vendas'!E39</f>
        <v>11450</v>
      </c>
      <c r="Q40" s="59"/>
      <c r="R40" s="163">
        <f t="shared" si="4"/>
        <v>11450</v>
      </c>
      <c r="S40" s="163">
        <f t="shared" si="5"/>
        <v>22227</v>
      </c>
    </row>
    <row r="41" spans="1:19" ht="17.25" thickBot="1" x14ac:dyDescent="0.35">
      <c r="A41" s="40">
        <f>calendário!A39</f>
        <v>38</v>
      </c>
      <c r="B41" s="40">
        <f>calendário!B39</f>
        <v>4</v>
      </c>
      <c r="C41" s="43">
        <f>calendário!C39</f>
        <v>43045</v>
      </c>
      <c r="D41" s="42" t="str">
        <f>calendário!D39</f>
        <v>fase III</v>
      </c>
      <c r="E41" s="169">
        <f xml:space="preserve"> IF(D41="fase II", SUMIF('input custos e despesas'!$L:$L, "fixoproduto", 'input custos e despesas'!$H:$H), IF(D41="fase III", SUMIF('input custos e despesas'!$L:$L, "fixoproduto", 'input custos e despesas'!$H:$H), IF(D41="fase IV", SUMIF('input custos e despesas'!$L:$L, "fixoproduto", 'input custos e despesas'!$H:$H), IF(D41="fase V", SUMIF('input custos e despesas'!$L:$L, "fixoproduto", 'input custos e despesas'!$H:$H), "0"))))</f>
        <v>330</v>
      </c>
      <c r="F41" s="27"/>
      <c r="G41" s="163">
        <f t="shared" si="1"/>
        <v>330</v>
      </c>
      <c r="H41" s="169">
        <f xml:space="preserve"> IF(D41="fase II", SUMIF('input custos e despesas'!$L:$L, "variávelproduto", 'input custos e despesas'!$H:$H), IF(D41="fase III", SUMIF('input custos e despesas'!$L:$L, "variávelproduto", 'input custos e despesas'!$H:$H), IF(D41="fase IV", SUMIF('input custos e despesas'!$L:$L, "variávelproduto", 'input custos e despesas'!$H:$H), IF(D41="fase V", SUMIF('input custos e despesas'!$L:$L, "variávelproduto", 'input custos e despesas'!$H:$H), "0"))))</f>
        <v>43</v>
      </c>
      <c r="I41" s="163">
        <f>H41*'estimativa de vendas'!E40</f>
        <v>10406</v>
      </c>
      <c r="J41" s="27"/>
      <c r="K41" s="163">
        <f t="shared" si="2"/>
        <v>10406</v>
      </c>
      <c r="L41" s="169">
        <f xml:space="preserve"> IF(D41="fase II", SUMIF('input custos e despesas'!$L:$L, "fixoserviço", 'input custos e despesas'!$H:$H), IF(D41="fase III", SUMIF('input custos e despesas'!$L:$L, "fixoserviço", 'input custos e despesas'!$H:$H), IF(D41="fase IV", SUMIF('input custos e despesas'!$L:$L, "fixoserviço", 'input custos e despesas'!$H:$H), IF(D41="fase V", SUMIF('input custos e despesas'!$L:$L, "fixoserviço", 'input custos e despesas'!$H:$H), "0"))))</f>
        <v>600</v>
      </c>
      <c r="M41" s="59"/>
      <c r="N41" s="163">
        <f t="shared" si="3"/>
        <v>600</v>
      </c>
      <c r="O41" s="169">
        <f xml:space="preserve"> IF(D41="fase II", SUMIF('input custos e despesas'!$L:$L, "variávelserviço", 'input custos e despesas'!$H:$H), IF(D41="fase III", SUMIF('input custos e despesas'!$L:$L, "variávelserviço", 'input custos e despesas'!$H:$H), IF(D41="fase IV", SUMIF('input custos e despesas'!$L:$L, "variávelserviço", 'input custos e despesas'!$H:$H), IF(D41="fase V", SUMIF('input custos e despesas'!$L:$L, "variávelserviço", 'input custos e despesas'!$H:$H), "0"))))</f>
        <v>50</v>
      </c>
      <c r="P41" s="163">
        <f>O41*'estimativa de vendas'!E40</f>
        <v>12100</v>
      </c>
      <c r="Q41" s="59"/>
      <c r="R41" s="163">
        <f t="shared" si="4"/>
        <v>12100</v>
      </c>
      <c r="S41" s="163">
        <f t="shared" si="5"/>
        <v>23436</v>
      </c>
    </row>
    <row r="42" spans="1:19" ht="17.25" thickBot="1" x14ac:dyDescent="0.35">
      <c r="A42" s="40">
        <f>calendário!A40</f>
        <v>39</v>
      </c>
      <c r="B42" s="40">
        <f>calendário!B40</f>
        <v>4</v>
      </c>
      <c r="C42" s="41">
        <f>calendário!C40</f>
        <v>43075</v>
      </c>
      <c r="D42" s="42" t="str">
        <f>calendário!D40</f>
        <v>fase III</v>
      </c>
      <c r="E42" s="169">
        <f xml:space="preserve"> IF(D42="fase II", SUMIF('input custos e despesas'!$L:$L, "fixoproduto", 'input custos e despesas'!$H:$H), IF(D42="fase III", SUMIF('input custos e despesas'!$L:$L, "fixoproduto", 'input custos e despesas'!$H:$H), IF(D42="fase IV", SUMIF('input custos e despesas'!$L:$L, "fixoproduto", 'input custos e despesas'!$H:$H), IF(D42="fase V", SUMIF('input custos e despesas'!$L:$L, "fixoproduto", 'input custos e despesas'!$H:$H), "0"))))</f>
        <v>330</v>
      </c>
      <c r="F42" s="27"/>
      <c r="G42" s="163">
        <f t="shared" si="1"/>
        <v>330</v>
      </c>
      <c r="H42" s="169">
        <f xml:space="preserve"> IF(D42="fase II", SUMIF('input custos e despesas'!$L:$L, "variávelproduto", 'input custos e despesas'!$H:$H), IF(D42="fase III", SUMIF('input custos e despesas'!$L:$L, "variávelproduto", 'input custos e despesas'!$H:$H), IF(D42="fase IV", SUMIF('input custos e despesas'!$L:$L, "variávelproduto", 'input custos e despesas'!$H:$H), IF(D42="fase V", SUMIF('input custos e despesas'!$L:$L, "variávelproduto", 'input custos e despesas'!$H:$H), "0"))))</f>
        <v>43</v>
      </c>
      <c r="I42" s="163">
        <f>H42*'estimativa de vendas'!E41</f>
        <v>11008</v>
      </c>
      <c r="J42" s="27"/>
      <c r="K42" s="163">
        <f t="shared" si="2"/>
        <v>11008</v>
      </c>
      <c r="L42" s="169">
        <f xml:space="preserve"> IF(D42="fase II", SUMIF('input custos e despesas'!$L:$L, "fixoserviço", 'input custos e despesas'!$H:$H), IF(D42="fase III", SUMIF('input custos e despesas'!$L:$L, "fixoserviço", 'input custos e despesas'!$H:$H), IF(D42="fase IV", SUMIF('input custos e despesas'!$L:$L, "fixoserviço", 'input custos e despesas'!$H:$H), IF(D42="fase V", SUMIF('input custos e despesas'!$L:$L, "fixoserviço", 'input custos e despesas'!$H:$H), "0"))))</f>
        <v>600</v>
      </c>
      <c r="M42" s="59"/>
      <c r="N42" s="163">
        <f t="shared" si="3"/>
        <v>600</v>
      </c>
      <c r="O42" s="169">
        <f xml:space="preserve"> IF(D42="fase II", SUMIF('input custos e despesas'!$L:$L, "variávelserviço", 'input custos e despesas'!$H:$H), IF(D42="fase III", SUMIF('input custos e despesas'!$L:$L, "variávelserviço", 'input custos e despesas'!$H:$H), IF(D42="fase IV", SUMIF('input custos e despesas'!$L:$L, "variávelserviço", 'input custos e despesas'!$H:$H), IF(D42="fase V", SUMIF('input custos e despesas'!$L:$L, "variávelserviço", 'input custos e despesas'!$H:$H), "0"))))</f>
        <v>50</v>
      </c>
      <c r="P42" s="163">
        <f>O42*'estimativa de vendas'!E41</f>
        <v>12800</v>
      </c>
      <c r="Q42" s="59"/>
      <c r="R42" s="163">
        <f t="shared" si="4"/>
        <v>12800</v>
      </c>
      <c r="S42" s="163">
        <f t="shared" si="5"/>
        <v>24738</v>
      </c>
    </row>
    <row r="43" spans="1:19" ht="17.25" thickBot="1" x14ac:dyDescent="0.35">
      <c r="A43" s="40">
        <f>calendário!A41</f>
        <v>40</v>
      </c>
      <c r="B43" s="40">
        <f>calendário!B41</f>
        <v>4</v>
      </c>
      <c r="C43" s="43">
        <f>calendário!C41</f>
        <v>43106</v>
      </c>
      <c r="D43" s="42" t="str">
        <f>calendário!D41</f>
        <v>fase III</v>
      </c>
      <c r="E43" s="169">
        <f xml:space="preserve"> IF(D43="fase II", SUMIF('input custos e despesas'!$L:$L, "fixoproduto", 'input custos e despesas'!$H:$H), IF(D43="fase III", SUMIF('input custos e despesas'!$L:$L, "fixoproduto", 'input custos e despesas'!$H:$H), IF(D43="fase IV", SUMIF('input custos e despesas'!$L:$L, "fixoproduto", 'input custos e despesas'!$H:$H), IF(D43="fase V", SUMIF('input custos e despesas'!$L:$L, "fixoproduto", 'input custos e despesas'!$H:$H), "0"))))</f>
        <v>330</v>
      </c>
      <c r="F43" s="27"/>
      <c r="G43" s="163">
        <f t="shared" si="1"/>
        <v>330</v>
      </c>
      <c r="H43" s="169">
        <f xml:space="preserve"> IF(D43="fase II", SUMIF('input custos e despesas'!$L:$L, "variávelproduto", 'input custos e despesas'!$H:$H), IF(D43="fase III", SUMIF('input custos e despesas'!$L:$L, "variávelproduto", 'input custos e despesas'!$H:$H), IF(D43="fase IV", SUMIF('input custos e despesas'!$L:$L, "variávelproduto", 'input custos e despesas'!$H:$H), IF(D43="fase V", SUMIF('input custos e despesas'!$L:$L, "variávelproduto", 'input custos e despesas'!$H:$H), "0"))))</f>
        <v>43</v>
      </c>
      <c r="I43" s="163">
        <f>H43*'estimativa de vendas'!E42</f>
        <v>11610</v>
      </c>
      <c r="J43" s="27"/>
      <c r="K43" s="163">
        <f t="shared" si="2"/>
        <v>11610</v>
      </c>
      <c r="L43" s="169">
        <f xml:space="preserve"> IF(D43="fase II", SUMIF('input custos e despesas'!$L:$L, "fixoserviço", 'input custos e despesas'!$H:$H), IF(D43="fase III", SUMIF('input custos e despesas'!$L:$L, "fixoserviço", 'input custos e despesas'!$H:$H), IF(D43="fase IV", SUMIF('input custos e despesas'!$L:$L, "fixoserviço", 'input custos e despesas'!$H:$H), IF(D43="fase V", SUMIF('input custos e despesas'!$L:$L, "fixoserviço", 'input custos e despesas'!$H:$H), "0"))))</f>
        <v>600</v>
      </c>
      <c r="M43" s="59"/>
      <c r="N43" s="163">
        <f t="shared" si="3"/>
        <v>600</v>
      </c>
      <c r="O43" s="169">
        <f xml:space="preserve"> IF(D43="fase II", SUMIF('input custos e despesas'!$L:$L, "variávelserviço", 'input custos e despesas'!$H:$H), IF(D43="fase III", SUMIF('input custos e despesas'!$L:$L, "variávelserviço", 'input custos e despesas'!$H:$H), IF(D43="fase IV", SUMIF('input custos e despesas'!$L:$L, "variávelserviço", 'input custos e despesas'!$H:$H), IF(D43="fase V", SUMIF('input custos e despesas'!$L:$L, "variávelserviço", 'input custos e despesas'!$H:$H), "0"))))</f>
        <v>50</v>
      </c>
      <c r="P43" s="163">
        <f>O43*'estimativa de vendas'!E42</f>
        <v>13500</v>
      </c>
      <c r="Q43" s="59"/>
      <c r="R43" s="163">
        <f t="shared" si="4"/>
        <v>13500</v>
      </c>
      <c r="S43" s="163">
        <f t="shared" si="5"/>
        <v>26040</v>
      </c>
    </row>
    <row r="44" spans="1:19" ht="17.25" thickBot="1" x14ac:dyDescent="0.35">
      <c r="A44" s="40">
        <f>calendário!A42</f>
        <v>41</v>
      </c>
      <c r="B44" s="40">
        <f>calendário!B42</f>
        <v>4</v>
      </c>
      <c r="C44" s="41">
        <f>calendário!C42</f>
        <v>43137</v>
      </c>
      <c r="D44" s="42" t="str">
        <f>calendário!D42</f>
        <v>fase III</v>
      </c>
      <c r="E44" s="169">
        <f xml:space="preserve"> IF(D44="fase II", SUMIF('input custos e despesas'!$L:$L, "fixoproduto", 'input custos e despesas'!$H:$H), IF(D44="fase III", SUMIF('input custos e despesas'!$L:$L, "fixoproduto", 'input custos e despesas'!$H:$H), IF(D44="fase IV", SUMIF('input custos e despesas'!$L:$L, "fixoproduto", 'input custos e despesas'!$H:$H), IF(D44="fase V", SUMIF('input custos e despesas'!$L:$L, "fixoproduto", 'input custos e despesas'!$H:$H), "0"))))</f>
        <v>330</v>
      </c>
      <c r="F44" s="27"/>
      <c r="G44" s="163">
        <f t="shared" si="1"/>
        <v>330</v>
      </c>
      <c r="H44" s="169">
        <f xml:space="preserve"> IF(D44="fase II", SUMIF('input custos e despesas'!$L:$L, "variávelproduto", 'input custos e despesas'!$H:$H), IF(D44="fase III", SUMIF('input custos e despesas'!$L:$L, "variávelproduto", 'input custos e despesas'!$H:$H), IF(D44="fase IV", SUMIF('input custos e despesas'!$L:$L, "variávelproduto", 'input custos e despesas'!$H:$H), IF(D44="fase V", SUMIF('input custos e despesas'!$L:$L, "variávelproduto", 'input custos e despesas'!$H:$H), "0"))))</f>
        <v>43</v>
      </c>
      <c r="I44" s="163">
        <f>H44*'estimativa de vendas'!E43</f>
        <v>12255</v>
      </c>
      <c r="J44" s="27"/>
      <c r="K44" s="163">
        <f t="shared" si="2"/>
        <v>12255</v>
      </c>
      <c r="L44" s="169">
        <f xml:space="preserve"> IF(D44="fase II", SUMIF('input custos e despesas'!$L:$L, "fixoserviço", 'input custos e despesas'!$H:$H), IF(D44="fase III", SUMIF('input custos e despesas'!$L:$L, "fixoserviço", 'input custos e despesas'!$H:$H), IF(D44="fase IV", SUMIF('input custos e despesas'!$L:$L, "fixoserviço", 'input custos e despesas'!$H:$H), IF(D44="fase V", SUMIF('input custos e despesas'!$L:$L, "fixoserviço", 'input custos e despesas'!$H:$H), "0"))))</f>
        <v>600</v>
      </c>
      <c r="M44" s="59"/>
      <c r="N44" s="163">
        <f t="shared" si="3"/>
        <v>600</v>
      </c>
      <c r="O44" s="169">
        <f xml:space="preserve"> IF(D44="fase II", SUMIF('input custos e despesas'!$L:$L, "variávelserviço", 'input custos e despesas'!$H:$H), IF(D44="fase III", SUMIF('input custos e despesas'!$L:$L, "variávelserviço", 'input custos e despesas'!$H:$H), IF(D44="fase IV", SUMIF('input custos e despesas'!$L:$L, "variávelserviço", 'input custos e despesas'!$H:$H), IF(D44="fase V", SUMIF('input custos e despesas'!$L:$L, "variávelserviço", 'input custos e despesas'!$H:$H), "0"))))</f>
        <v>50</v>
      </c>
      <c r="P44" s="163">
        <f>O44*'estimativa de vendas'!E43</f>
        <v>14250</v>
      </c>
      <c r="Q44" s="59"/>
      <c r="R44" s="163">
        <f t="shared" si="4"/>
        <v>14250</v>
      </c>
      <c r="S44" s="163">
        <f t="shared" si="5"/>
        <v>27435</v>
      </c>
    </row>
    <row r="45" spans="1:19" ht="17.25" thickBot="1" x14ac:dyDescent="0.35">
      <c r="A45" s="40">
        <f>calendário!A43</f>
        <v>42</v>
      </c>
      <c r="B45" s="40">
        <f>calendário!B43</f>
        <v>4</v>
      </c>
      <c r="C45" s="43">
        <f>calendário!C43</f>
        <v>43165</v>
      </c>
      <c r="D45" s="42" t="str">
        <f>calendário!D43</f>
        <v>fase III</v>
      </c>
      <c r="E45" s="169">
        <f xml:space="preserve"> IF(D45="fase II", SUMIF('input custos e despesas'!$L:$L, "fixoproduto", 'input custos e despesas'!$H:$H), IF(D45="fase III", SUMIF('input custos e despesas'!$L:$L, "fixoproduto", 'input custos e despesas'!$H:$H), IF(D45="fase IV", SUMIF('input custos e despesas'!$L:$L, "fixoproduto", 'input custos e despesas'!$H:$H), IF(D45="fase V", SUMIF('input custos e despesas'!$L:$L, "fixoproduto", 'input custos e despesas'!$H:$H), "0"))))</f>
        <v>330</v>
      </c>
      <c r="F45" s="27"/>
      <c r="G45" s="163">
        <f t="shared" si="1"/>
        <v>330</v>
      </c>
      <c r="H45" s="169">
        <f xml:space="preserve"> IF(D45="fase II", SUMIF('input custos e despesas'!$L:$L, "variávelproduto", 'input custos e despesas'!$H:$H), IF(D45="fase III", SUMIF('input custos e despesas'!$L:$L, "variávelproduto", 'input custos e despesas'!$H:$H), IF(D45="fase IV", SUMIF('input custos e despesas'!$L:$L, "variávelproduto", 'input custos e despesas'!$H:$H), IF(D45="fase V", SUMIF('input custos e despesas'!$L:$L, "variávelproduto", 'input custos e despesas'!$H:$H), "0"))))</f>
        <v>43</v>
      </c>
      <c r="I45" s="163">
        <f>H45*'estimativa de vendas'!E44</f>
        <v>13072</v>
      </c>
      <c r="J45" s="27"/>
      <c r="K45" s="163">
        <f t="shared" si="2"/>
        <v>13072</v>
      </c>
      <c r="L45" s="169">
        <f xml:space="preserve"> IF(D45="fase II", SUMIF('input custos e despesas'!$L:$L, "fixoserviço", 'input custos e despesas'!$H:$H), IF(D45="fase III", SUMIF('input custos e despesas'!$L:$L, "fixoserviço", 'input custos e despesas'!$H:$H), IF(D45="fase IV", SUMIF('input custos e despesas'!$L:$L, "fixoserviço", 'input custos e despesas'!$H:$H), IF(D45="fase V", SUMIF('input custos e despesas'!$L:$L, "fixoserviço", 'input custos e despesas'!$H:$H), "0"))))</f>
        <v>600</v>
      </c>
      <c r="M45" s="59"/>
      <c r="N45" s="163">
        <f t="shared" si="3"/>
        <v>600</v>
      </c>
      <c r="O45" s="169">
        <f xml:space="preserve"> IF(D45="fase II", SUMIF('input custos e despesas'!$L:$L, "variávelserviço", 'input custos e despesas'!$H:$H), IF(D45="fase III", SUMIF('input custos e despesas'!$L:$L, "variávelserviço", 'input custos e despesas'!$H:$H), IF(D45="fase IV", SUMIF('input custos e despesas'!$L:$L, "variávelserviço", 'input custos e despesas'!$H:$H), IF(D45="fase V", SUMIF('input custos e despesas'!$L:$L, "variávelserviço", 'input custos e despesas'!$H:$H), "0"))))</f>
        <v>50</v>
      </c>
      <c r="P45" s="163">
        <f>O45*'estimativa de vendas'!E44</f>
        <v>15200</v>
      </c>
      <c r="Q45" s="59"/>
      <c r="R45" s="163">
        <f t="shared" si="4"/>
        <v>15200</v>
      </c>
      <c r="S45" s="163">
        <f t="shared" si="5"/>
        <v>29202</v>
      </c>
    </row>
    <row r="46" spans="1:19" ht="17.25" thickBot="1" x14ac:dyDescent="0.35">
      <c r="A46" s="40">
        <f>calendário!A44</f>
        <v>43</v>
      </c>
      <c r="B46" s="40">
        <f>calendário!B44</f>
        <v>4</v>
      </c>
      <c r="C46" s="41">
        <f>calendário!C44</f>
        <v>43196</v>
      </c>
      <c r="D46" s="42" t="str">
        <f>calendário!D44</f>
        <v>fase III</v>
      </c>
      <c r="E46" s="169">
        <f xml:space="preserve"> IF(D46="fase II", SUMIF('input custos e despesas'!$L:$L, "fixoproduto", 'input custos e despesas'!$H:$H), IF(D46="fase III", SUMIF('input custos e despesas'!$L:$L, "fixoproduto", 'input custos e despesas'!$H:$H), IF(D46="fase IV", SUMIF('input custos e despesas'!$L:$L, "fixoproduto", 'input custos e despesas'!$H:$H), IF(D46="fase V", SUMIF('input custos e despesas'!$L:$L, "fixoproduto", 'input custos e despesas'!$H:$H), "0"))))</f>
        <v>330</v>
      </c>
      <c r="F46" s="27"/>
      <c r="G46" s="163">
        <f t="shared" si="1"/>
        <v>330</v>
      </c>
      <c r="H46" s="169">
        <f xml:space="preserve"> IF(D46="fase II", SUMIF('input custos e despesas'!$L:$L, "variávelproduto", 'input custos e despesas'!$H:$H), IF(D46="fase III", SUMIF('input custos e despesas'!$L:$L, "variávelproduto", 'input custos e despesas'!$H:$H), IF(D46="fase IV", SUMIF('input custos e despesas'!$L:$L, "variávelproduto", 'input custos e despesas'!$H:$H), IF(D46="fase V", SUMIF('input custos e despesas'!$L:$L, "variávelproduto", 'input custos e despesas'!$H:$H), "0"))))</f>
        <v>43</v>
      </c>
      <c r="I46" s="163">
        <f>H46*'estimativa de vendas'!E45</f>
        <v>13932</v>
      </c>
      <c r="J46" s="27"/>
      <c r="K46" s="163">
        <f t="shared" si="2"/>
        <v>13932</v>
      </c>
      <c r="L46" s="169">
        <f xml:space="preserve"> IF(D46="fase II", SUMIF('input custos e despesas'!$L:$L, "fixoserviço", 'input custos e despesas'!$H:$H), IF(D46="fase III", SUMIF('input custos e despesas'!$L:$L, "fixoserviço", 'input custos e despesas'!$H:$H), IF(D46="fase IV", SUMIF('input custos e despesas'!$L:$L, "fixoserviço", 'input custos e despesas'!$H:$H), IF(D46="fase V", SUMIF('input custos e despesas'!$L:$L, "fixoserviço", 'input custos e despesas'!$H:$H), "0"))))</f>
        <v>600</v>
      </c>
      <c r="M46" s="59"/>
      <c r="N46" s="163">
        <f t="shared" si="3"/>
        <v>600</v>
      </c>
      <c r="O46" s="169">
        <f xml:space="preserve"> IF(D46="fase II", SUMIF('input custos e despesas'!$L:$L, "variávelserviço", 'input custos e despesas'!$H:$H), IF(D46="fase III", SUMIF('input custos e despesas'!$L:$L, "variávelserviço", 'input custos e despesas'!$H:$H), IF(D46="fase IV", SUMIF('input custos e despesas'!$L:$L, "variávelserviço", 'input custos e despesas'!$H:$H), IF(D46="fase V", SUMIF('input custos e despesas'!$L:$L, "variávelserviço", 'input custos e despesas'!$H:$H), "0"))))</f>
        <v>50</v>
      </c>
      <c r="P46" s="163">
        <f>O46*'estimativa de vendas'!E45</f>
        <v>16200</v>
      </c>
      <c r="Q46" s="59"/>
      <c r="R46" s="163">
        <f t="shared" si="4"/>
        <v>16200</v>
      </c>
      <c r="S46" s="163">
        <f t="shared" si="5"/>
        <v>31062</v>
      </c>
    </row>
    <row r="47" spans="1:19" ht="17.25" thickBot="1" x14ac:dyDescent="0.35">
      <c r="A47" s="40">
        <f>calendário!A45</f>
        <v>44</v>
      </c>
      <c r="B47" s="40">
        <f>calendário!B45</f>
        <v>4</v>
      </c>
      <c r="C47" s="43">
        <f>calendário!C45</f>
        <v>43226</v>
      </c>
      <c r="D47" s="42" t="str">
        <f>calendário!D45</f>
        <v>fase III</v>
      </c>
      <c r="E47" s="169">
        <f xml:space="preserve"> IF(D47="fase II", SUMIF('input custos e despesas'!$L:$L, "fixoproduto", 'input custos e despesas'!$H:$H), IF(D47="fase III", SUMIF('input custos e despesas'!$L:$L, "fixoproduto", 'input custos e despesas'!$H:$H), IF(D47="fase IV", SUMIF('input custos e despesas'!$L:$L, "fixoproduto", 'input custos e despesas'!$H:$H), IF(D47="fase V", SUMIF('input custos e despesas'!$L:$L, "fixoproduto", 'input custos e despesas'!$H:$H), "0"))))</f>
        <v>330</v>
      </c>
      <c r="F47" s="27"/>
      <c r="G47" s="163">
        <f t="shared" si="1"/>
        <v>330</v>
      </c>
      <c r="H47" s="169">
        <f xml:space="preserve"> IF(D47="fase II", SUMIF('input custos e despesas'!$L:$L, "variávelproduto", 'input custos e despesas'!$H:$H), IF(D47="fase III", SUMIF('input custos e despesas'!$L:$L, "variávelproduto", 'input custos e despesas'!$H:$H), IF(D47="fase IV", SUMIF('input custos e despesas'!$L:$L, "variávelproduto", 'input custos e despesas'!$H:$H), IF(D47="fase V", SUMIF('input custos e despesas'!$L:$L, "variávelproduto", 'input custos e despesas'!$H:$H), "0"))))</f>
        <v>43</v>
      </c>
      <c r="I47" s="163">
        <f>H47*'estimativa de vendas'!E46</f>
        <v>14878</v>
      </c>
      <c r="J47" s="27"/>
      <c r="K47" s="163">
        <f t="shared" si="2"/>
        <v>14878</v>
      </c>
      <c r="L47" s="169">
        <f xml:space="preserve"> IF(D47="fase II", SUMIF('input custos e despesas'!$L:$L, "fixoserviço", 'input custos e despesas'!$H:$H), IF(D47="fase III", SUMIF('input custos e despesas'!$L:$L, "fixoserviço", 'input custos e despesas'!$H:$H), IF(D47="fase IV", SUMIF('input custos e despesas'!$L:$L, "fixoserviço", 'input custos e despesas'!$H:$H), IF(D47="fase V", SUMIF('input custos e despesas'!$L:$L, "fixoserviço", 'input custos e despesas'!$H:$H), "0"))))</f>
        <v>600</v>
      </c>
      <c r="M47" s="59"/>
      <c r="N47" s="163">
        <f t="shared" si="3"/>
        <v>600</v>
      </c>
      <c r="O47" s="169">
        <f xml:space="preserve"> IF(D47="fase II", SUMIF('input custos e despesas'!$L:$L, "variávelserviço", 'input custos e despesas'!$H:$H), IF(D47="fase III", SUMIF('input custos e despesas'!$L:$L, "variávelserviço", 'input custos e despesas'!$H:$H), IF(D47="fase IV", SUMIF('input custos e despesas'!$L:$L, "variávelserviço", 'input custos e despesas'!$H:$H), IF(D47="fase V", SUMIF('input custos e despesas'!$L:$L, "variávelserviço", 'input custos e despesas'!$H:$H), "0"))))</f>
        <v>50</v>
      </c>
      <c r="P47" s="163">
        <f>O47*'estimativa de vendas'!E46</f>
        <v>17300</v>
      </c>
      <c r="Q47" s="59"/>
      <c r="R47" s="163">
        <f t="shared" si="4"/>
        <v>17300</v>
      </c>
      <c r="S47" s="163">
        <f t="shared" si="5"/>
        <v>33108</v>
      </c>
    </row>
    <row r="48" spans="1:19" ht="17.25" thickBot="1" x14ac:dyDescent="0.35">
      <c r="A48" s="40">
        <f>calendário!A46</f>
        <v>45</v>
      </c>
      <c r="B48" s="40">
        <f>calendário!B46</f>
        <v>4</v>
      </c>
      <c r="C48" s="41">
        <f>calendário!C46</f>
        <v>43257</v>
      </c>
      <c r="D48" s="42" t="str">
        <f>calendário!D46</f>
        <v>fase III</v>
      </c>
      <c r="E48" s="169">
        <f xml:space="preserve"> IF(D48="fase II", SUMIF('input custos e despesas'!$L:$L, "fixoproduto", 'input custos e despesas'!$H:$H), IF(D48="fase III", SUMIF('input custos e despesas'!$L:$L, "fixoproduto", 'input custos e despesas'!$H:$H), IF(D48="fase IV", SUMIF('input custos e despesas'!$L:$L, "fixoproduto", 'input custos e despesas'!$H:$H), IF(D48="fase V", SUMIF('input custos e despesas'!$L:$L, "fixoproduto", 'input custos e despesas'!$H:$H), "0"))))</f>
        <v>330</v>
      </c>
      <c r="F48" s="27"/>
      <c r="G48" s="163">
        <f t="shared" si="1"/>
        <v>330</v>
      </c>
      <c r="H48" s="169">
        <f xml:space="preserve"> IF(D48="fase II", SUMIF('input custos e despesas'!$L:$L, "variávelproduto", 'input custos e despesas'!$H:$H), IF(D48="fase III", SUMIF('input custos e despesas'!$L:$L, "variávelproduto", 'input custos e despesas'!$H:$H), IF(D48="fase IV", SUMIF('input custos e despesas'!$L:$L, "variávelproduto", 'input custos e despesas'!$H:$H), IF(D48="fase V", SUMIF('input custos e despesas'!$L:$L, "variávelproduto", 'input custos e despesas'!$H:$H), "0"))))</f>
        <v>43</v>
      </c>
      <c r="I48" s="163">
        <f>H48*'estimativa de vendas'!E47</f>
        <v>15824</v>
      </c>
      <c r="J48" s="27"/>
      <c r="K48" s="163">
        <f t="shared" si="2"/>
        <v>15824</v>
      </c>
      <c r="L48" s="169">
        <f xml:space="preserve"> IF(D48="fase II", SUMIF('input custos e despesas'!$L:$L, "fixoserviço", 'input custos e despesas'!$H:$H), IF(D48="fase III", SUMIF('input custos e despesas'!$L:$L, "fixoserviço", 'input custos e despesas'!$H:$H), IF(D48="fase IV", SUMIF('input custos e despesas'!$L:$L, "fixoserviço", 'input custos e despesas'!$H:$H), IF(D48="fase V", SUMIF('input custos e despesas'!$L:$L, "fixoserviço", 'input custos e despesas'!$H:$H), "0"))))</f>
        <v>600</v>
      </c>
      <c r="M48" s="59"/>
      <c r="N48" s="163">
        <f t="shared" si="3"/>
        <v>600</v>
      </c>
      <c r="O48" s="169">
        <f xml:space="preserve"> IF(D48="fase II", SUMIF('input custos e despesas'!$L:$L, "variávelserviço", 'input custos e despesas'!$H:$H), IF(D48="fase III", SUMIF('input custos e despesas'!$L:$L, "variávelserviço", 'input custos e despesas'!$H:$H), IF(D48="fase IV", SUMIF('input custos e despesas'!$L:$L, "variávelserviço", 'input custos e despesas'!$H:$H), IF(D48="fase V", SUMIF('input custos e despesas'!$L:$L, "variávelserviço", 'input custos e despesas'!$H:$H), "0"))))</f>
        <v>50</v>
      </c>
      <c r="P48" s="163">
        <f>O48*'estimativa de vendas'!E47</f>
        <v>18400</v>
      </c>
      <c r="Q48" s="59"/>
      <c r="R48" s="163">
        <f t="shared" si="4"/>
        <v>18400</v>
      </c>
      <c r="S48" s="163">
        <f t="shared" si="5"/>
        <v>35154</v>
      </c>
    </row>
    <row r="49" spans="1:19" ht="17.25" thickBot="1" x14ac:dyDescent="0.35">
      <c r="A49" s="40">
        <f>calendário!A47</f>
        <v>46</v>
      </c>
      <c r="B49" s="40">
        <f>calendário!B47</f>
        <v>4</v>
      </c>
      <c r="C49" s="43">
        <f>calendário!C47</f>
        <v>43287</v>
      </c>
      <c r="D49" s="42" t="str">
        <f>calendário!D47</f>
        <v>fase III</v>
      </c>
      <c r="E49" s="169">
        <f xml:space="preserve"> IF(D49="fase II", SUMIF('input custos e despesas'!$L:$L, "fixoproduto", 'input custos e despesas'!$H:$H), IF(D49="fase III", SUMIF('input custos e despesas'!$L:$L, "fixoproduto", 'input custos e despesas'!$H:$H), IF(D49="fase IV", SUMIF('input custos e despesas'!$L:$L, "fixoproduto", 'input custos e despesas'!$H:$H), IF(D49="fase V", SUMIF('input custos e despesas'!$L:$L, "fixoproduto", 'input custos e despesas'!$H:$H), "0"))))</f>
        <v>330</v>
      </c>
      <c r="F49" s="27"/>
      <c r="G49" s="163">
        <f t="shared" si="1"/>
        <v>330</v>
      </c>
      <c r="H49" s="169">
        <f xml:space="preserve"> IF(D49="fase II", SUMIF('input custos e despesas'!$L:$L, "variávelproduto", 'input custos e despesas'!$H:$H), IF(D49="fase III", SUMIF('input custos e despesas'!$L:$L, "variávelproduto", 'input custos e despesas'!$H:$H), IF(D49="fase IV", SUMIF('input custos e despesas'!$L:$L, "variávelproduto", 'input custos e despesas'!$H:$H), IF(D49="fase V", SUMIF('input custos e despesas'!$L:$L, "variávelproduto", 'input custos e despesas'!$H:$H), "0"))))</f>
        <v>43</v>
      </c>
      <c r="I49" s="163">
        <f>H49*'estimativa de vendas'!E48</f>
        <v>16813</v>
      </c>
      <c r="J49" s="27"/>
      <c r="K49" s="163">
        <f t="shared" si="2"/>
        <v>16813</v>
      </c>
      <c r="L49" s="169">
        <f xml:space="preserve"> IF(D49="fase II", SUMIF('input custos e despesas'!$L:$L, "fixoserviço", 'input custos e despesas'!$H:$H), IF(D49="fase III", SUMIF('input custos e despesas'!$L:$L, "fixoserviço", 'input custos e despesas'!$H:$H), IF(D49="fase IV", SUMIF('input custos e despesas'!$L:$L, "fixoserviço", 'input custos e despesas'!$H:$H), IF(D49="fase V", SUMIF('input custos e despesas'!$L:$L, "fixoserviço", 'input custos e despesas'!$H:$H), "0"))))</f>
        <v>600</v>
      </c>
      <c r="M49" s="59"/>
      <c r="N49" s="163">
        <f t="shared" si="3"/>
        <v>600</v>
      </c>
      <c r="O49" s="169">
        <f xml:space="preserve"> IF(D49="fase II", SUMIF('input custos e despesas'!$L:$L, "variávelserviço", 'input custos e despesas'!$H:$H), IF(D49="fase III", SUMIF('input custos e despesas'!$L:$L, "variávelserviço", 'input custos e despesas'!$H:$H), IF(D49="fase IV", SUMIF('input custos e despesas'!$L:$L, "variávelserviço", 'input custos e despesas'!$H:$H), IF(D49="fase V", SUMIF('input custos e despesas'!$L:$L, "variávelserviço", 'input custos e despesas'!$H:$H), "0"))))</f>
        <v>50</v>
      </c>
      <c r="P49" s="163">
        <f>O49*'estimativa de vendas'!E48</f>
        <v>19550</v>
      </c>
      <c r="Q49" s="59"/>
      <c r="R49" s="163">
        <f t="shared" si="4"/>
        <v>19550</v>
      </c>
      <c r="S49" s="163">
        <f t="shared" si="5"/>
        <v>37293</v>
      </c>
    </row>
    <row r="50" spans="1:19" ht="17.25" thickBot="1" x14ac:dyDescent="0.35">
      <c r="A50" s="40">
        <f>calendário!A48</f>
        <v>47</v>
      </c>
      <c r="B50" s="40">
        <f>calendário!B48</f>
        <v>4</v>
      </c>
      <c r="C50" s="41">
        <f>calendário!C48</f>
        <v>43318</v>
      </c>
      <c r="D50" s="42" t="str">
        <f>calendário!D48</f>
        <v>fase III</v>
      </c>
      <c r="E50" s="169">
        <f xml:space="preserve"> IF(D50="fase II", SUMIF('input custos e despesas'!$L:$L, "fixoproduto", 'input custos e despesas'!$H:$H), IF(D50="fase III", SUMIF('input custos e despesas'!$L:$L, "fixoproduto", 'input custos e despesas'!$H:$H), IF(D50="fase IV", SUMIF('input custos e despesas'!$L:$L, "fixoproduto", 'input custos e despesas'!$H:$H), IF(D50="fase V", SUMIF('input custos e despesas'!$L:$L, "fixoproduto", 'input custos e despesas'!$H:$H), "0"))))</f>
        <v>330</v>
      </c>
      <c r="F50" s="27"/>
      <c r="G50" s="163">
        <f t="shared" si="1"/>
        <v>330</v>
      </c>
      <c r="H50" s="169">
        <f xml:space="preserve"> IF(D50="fase II", SUMIF('input custos e despesas'!$L:$L, "variávelproduto", 'input custos e despesas'!$H:$H), IF(D50="fase III", SUMIF('input custos e despesas'!$L:$L, "variávelproduto", 'input custos e despesas'!$H:$H), IF(D50="fase IV", SUMIF('input custos e despesas'!$L:$L, "variávelproduto", 'input custos e despesas'!$H:$H), IF(D50="fase V", SUMIF('input custos e despesas'!$L:$L, "variávelproduto", 'input custos e despesas'!$H:$H), "0"))))</f>
        <v>43</v>
      </c>
      <c r="I50" s="163">
        <f>H50*'estimativa de vendas'!E49</f>
        <v>17888</v>
      </c>
      <c r="J50" s="27"/>
      <c r="K50" s="163">
        <f t="shared" si="2"/>
        <v>17888</v>
      </c>
      <c r="L50" s="169">
        <f xml:space="preserve"> IF(D50="fase II", SUMIF('input custos e despesas'!$L:$L, "fixoserviço", 'input custos e despesas'!$H:$H), IF(D50="fase III", SUMIF('input custos e despesas'!$L:$L, "fixoserviço", 'input custos e despesas'!$H:$H), IF(D50="fase IV", SUMIF('input custos e despesas'!$L:$L, "fixoserviço", 'input custos e despesas'!$H:$H), IF(D50="fase V", SUMIF('input custos e despesas'!$L:$L, "fixoserviço", 'input custos e despesas'!$H:$H), "0"))))</f>
        <v>600</v>
      </c>
      <c r="M50" s="59"/>
      <c r="N50" s="163">
        <f t="shared" si="3"/>
        <v>600</v>
      </c>
      <c r="O50" s="169">
        <f xml:space="preserve"> IF(D50="fase II", SUMIF('input custos e despesas'!$L:$L, "variávelserviço", 'input custos e despesas'!$H:$H), IF(D50="fase III", SUMIF('input custos e despesas'!$L:$L, "variávelserviço", 'input custos e despesas'!$H:$H), IF(D50="fase IV", SUMIF('input custos e despesas'!$L:$L, "variávelserviço", 'input custos e despesas'!$H:$H), IF(D50="fase V", SUMIF('input custos e despesas'!$L:$L, "variávelserviço", 'input custos e despesas'!$H:$H), "0"))))</f>
        <v>50</v>
      </c>
      <c r="P50" s="163">
        <f>O50*'estimativa de vendas'!E49</f>
        <v>20800</v>
      </c>
      <c r="Q50" s="59"/>
      <c r="R50" s="163">
        <f t="shared" si="4"/>
        <v>20800</v>
      </c>
      <c r="S50" s="163">
        <f t="shared" si="5"/>
        <v>39618</v>
      </c>
    </row>
    <row r="51" spans="1:19" ht="17.25" thickBot="1" x14ac:dyDescent="0.35">
      <c r="A51" s="40">
        <f>calendário!A49</f>
        <v>48</v>
      </c>
      <c r="B51" s="40">
        <f>calendário!B49</f>
        <v>4</v>
      </c>
      <c r="C51" s="43">
        <f>calendário!C49</f>
        <v>43349</v>
      </c>
      <c r="D51" s="42" t="str">
        <f>calendário!D49</f>
        <v>fase III</v>
      </c>
      <c r="E51" s="169">
        <f xml:space="preserve"> IF(D51="fase II", SUMIF('input custos e despesas'!$L:$L, "fixoproduto", 'input custos e despesas'!$H:$H), IF(D51="fase III", SUMIF('input custos e despesas'!$L:$L, "fixoproduto", 'input custos e despesas'!$H:$H), IF(D51="fase IV", SUMIF('input custos e despesas'!$L:$L, "fixoproduto", 'input custos e despesas'!$H:$H), IF(D51="fase V", SUMIF('input custos e despesas'!$L:$L, "fixoproduto", 'input custos e despesas'!$H:$H), "0"))))</f>
        <v>330</v>
      </c>
      <c r="F51" s="27"/>
      <c r="G51" s="163">
        <f t="shared" si="1"/>
        <v>330</v>
      </c>
      <c r="H51" s="169">
        <f xml:space="preserve"> IF(D51="fase II", SUMIF('input custos e despesas'!$L:$L, "variávelproduto", 'input custos e despesas'!$H:$H), IF(D51="fase III", SUMIF('input custos e despesas'!$L:$L, "variávelproduto", 'input custos e despesas'!$H:$H), IF(D51="fase IV", SUMIF('input custos e despesas'!$L:$L, "variávelproduto", 'input custos e despesas'!$H:$H), IF(D51="fase V", SUMIF('input custos e despesas'!$L:$L, "variávelproduto", 'input custos e despesas'!$H:$H), "0"))))</f>
        <v>43</v>
      </c>
      <c r="I51" s="163">
        <f>H51*'estimativa de vendas'!E50</f>
        <v>19221</v>
      </c>
      <c r="J51" s="27"/>
      <c r="K51" s="163">
        <f t="shared" si="2"/>
        <v>19221</v>
      </c>
      <c r="L51" s="169">
        <f xml:space="preserve"> IF(D51="fase II", SUMIF('input custos e despesas'!$L:$L, "fixoserviço", 'input custos e despesas'!$H:$H), IF(D51="fase III", SUMIF('input custos e despesas'!$L:$L, "fixoserviço", 'input custos e despesas'!$H:$H), IF(D51="fase IV", SUMIF('input custos e despesas'!$L:$L, "fixoserviço", 'input custos e despesas'!$H:$H), IF(D51="fase V", SUMIF('input custos e despesas'!$L:$L, "fixoserviço", 'input custos e despesas'!$H:$H), "0"))))</f>
        <v>600</v>
      </c>
      <c r="M51" s="59"/>
      <c r="N51" s="163">
        <f t="shared" si="3"/>
        <v>600</v>
      </c>
      <c r="O51" s="169">
        <f xml:space="preserve"> IF(D51="fase II", SUMIF('input custos e despesas'!$L:$L, "variávelserviço", 'input custos e despesas'!$H:$H), IF(D51="fase III", SUMIF('input custos e despesas'!$L:$L, "variávelserviço", 'input custos e despesas'!$H:$H), IF(D51="fase IV", SUMIF('input custos e despesas'!$L:$L, "variávelserviço", 'input custos e despesas'!$H:$H), IF(D51="fase V", SUMIF('input custos e despesas'!$L:$L, "variávelserviço", 'input custos e despesas'!$H:$H), "0"))))</f>
        <v>50</v>
      </c>
      <c r="P51" s="163">
        <f>O51*'estimativa de vendas'!E50</f>
        <v>22350</v>
      </c>
      <c r="Q51" s="59"/>
      <c r="R51" s="163">
        <f t="shared" si="4"/>
        <v>22350</v>
      </c>
      <c r="S51" s="163">
        <f t="shared" si="5"/>
        <v>42501</v>
      </c>
    </row>
    <row r="52" spans="1:19" ht="17.25" thickBot="1" x14ac:dyDescent="0.35">
      <c r="A52" s="40">
        <f>calendário!A50</f>
        <v>49</v>
      </c>
      <c r="B52" s="40">
        <f>calendário!B50</f>
        <v>5</v>
      </c>
      <c r="C52" s="41">
        <f>calendário!C50</f>
        <v>43379</v>
      </c>
      <c r="D52" s="42" t="str">
        <f>calendário!D50</f>
        <v>fase III</v>
      </c>
      <c r="E52" s="169">
        <f xml:space="preserve"> IF(D52="fase II", SUMIF('input custos e despesas'!$L:$L, "fixoproduto", 'input custos e despesas'!$H:$H), IF(D52="fase III", SUMIF('input custos e despesas'!$L:$L, "fixoproduto", 'input custos e despesas'!$H:$H), IF(D52="fase IV", SUMIF('input custos e despesas'!$L:$L, "fixoproduto", 'input custos e despesas'!$H:$H), IF(D52="fase V", SUMIF('input custos e despesas'!$L:$L, "fixoproduto", 'input custos e despesas'!$H:$H), "0"))))</f>
        <v>330</v>
      </c>
      <c r="F52" s="27"/>
      <c r="G52" s="163">
        <f t="shared" si="1"/>
        <v>330</v>
      </c>
      <c r="H52" s="169">
        <f xml:space="preserve"> IF(D52="fase II", SUMIF('input custos e despesas'!$L:$L, "variávelproduto", 'input custos e despesas'!$H:$H), IF(D52="fase III", SUMIF('input custos e despesas'!$L:$L, "variávelproduto", 'input custos e despesas'!$H:$H), IF(D52="fase IV", SUMIF('input custos e despesas'!$L:$L, "variávelproduto", 'input custos e despesas'!$H:$H), IF(D52="fase V", SUMIF('input custos e despesas'!$L:$L, "variávelproduto", 'input custos e despesas'!$H:$H), "0"))))</f>
        <v>43</v>
      </c>
      <c r="I52" s="163">
        <f>H52*'estimativa de vendas'!E51</f>
        <v>20640</v>
      </c>
      <c r="J52" s="27"/>
      <c r="K52" s="163">
        <f t="shared" si="2"/>
        <v>20640</v>
      </c>
      <c r="L52" s="169">
        <f xml:space="preserve"> IF(D52="fase II", SUMIF('input custos e despesas'!$L:$L, "fixoserviço", 'input custos e despesas'!$H:$H), IF(D52="fase III", SUMIF('input custos e despesas'!$L:$L, "fixoserviço", 'input custos e despesas'!$H:$H), IF(D52="fase IV", SUMIF('input custos e despesas'!$L:$L, "fixoserviço", 'input custos e despesas'!$H:$H), IF(D52="fase V", SUMIF('input custos e despesas'!$L:$L, "fixoserviço", 'input custos e despesas'!$H:$H), "0"))))</f>
        <v>600</v>
      </c>
      <c r="M52" s="59"/>
      <c r="N52" s="163">
        <f t="shared" si="3"/>
        <v>600</v>
      </c>
      <c r="O52" s="169">
        <f xml:space="preserve"> IF(D52="fase II", SUMIF('input custos e despesas'!$L:$L, "variávelserviço", 'input custos e despesas'!$H:$H), IF(D52="fase III", SUMIF('input custos e despesas'!$L:$L, "variávelserviço", 'input custos e despesas'!$H:$H), IF(D52="fase IV", SUMIF('input custos e despesas'!$L:$L, "variávelserviço", 'input custos e despesas'!$H:$H), IF(D52="fase V", SUMIF('input custos e despesas'!$L:$L, "variávelserviço", 'input custos e despesas'!$H:$H), "0"))))</f>
        <v>50</v>
      </c>
      <c r="P52" s="163">
        <f>O52*'estimativa de vendas'!E51</f>
        <v>24000</v>
      </c>
      <c r="Q52" s="59"/>
      <c r="R52" s="163">
        <f t="shared" si="4"/>
        <v>24000</v>
      </c>
      <c r="S52" s="163">
        <f t="shared" si="5"/>
        <v>45570</v>
      </c>
    </row>
    <row r="53" spans="1:19" ht="17.25" thickBot="1" x14ac:dyDescent="0.35">
      <c r="A53" s="40">
        <f>calendário!A51</f>
        <v>50</v>
      </c>
      <c r="B53" s="40">
        <f>calendário!B51</f>
        <v>5</v>
      </c>
      <c r="C53" s="43">
        <f>calendário!C51</f>
        <v>43410</v>
      </c>
      <c r="D53" s="42" t="str">
        <f>calendário!D51</f>
        <v>fase III</v>
      </c>
      <c r="E53" s="169">
        <f xml:space="preserve"> IF(D53="fase II", SUMIF('input custos e despesas'!$L:$L, "fixoproduto", 'input custos e despesas'!$H:$H), IF(D53="fase III", SUMIF('input custos e despesas'!$L:$L, "fixoproduto", 'input custos e despesas'!$H:$H), IF(D53="fase IV", SUMIF('input custos e despesas'!$L:$L, "fixoproduto", 'input custos e despesas'!$H:$H), IF(D53="fase V", SUMIF('input custos e despesas'!$L:$L, "fixoproduto", 'input custos e despesas'!$H:$H), "0"))))</f>
        <v>330</v>
      </c>
      <c r="F53" s="27"/>
      <c r="G53" s="163">
        <f t="shared" si="1"/>
        <v>330</v>
      </c>
      <c r="H53" s="169">
        <f xml:space="preserve"> IF(D53="fase II", SUMIF('input custos e despesas'!$L:$L, "variávelproduto", 'input custos e despesas'!$H:$H), IF(D53="fase III", SUMIF('input custos e despesas'!$L:$L, "variávelproduto", 'input custos e despesas'!$H:$H), IF(D53="fase IV", SUMIF('input custos e despesas'!$L:$L, "variávelproduto", 'input custos e despesas'!$H:$H), IF(D53="fase V", SUMIF('input custos e despesas'!$L:$L, "variávelproduto", 'input custos e despesas'!$H:$H), "0"))))</f>
        <v>43</v>
      </c>
      <c r="I53" s="163">
        <f>H53*'estimativa de vendas'!E52</f>
        <v>22145</v>
      </c>
      <c r="J53" s="27"/>
      <c r="K53" s="163">
        <f t="shared" si="2"/>
        <v>22145</v>
      </c>
      <c r="L53" s="169">
        <f xml:space="preserve"> IF(D53="fase II", SUMIF('input custos e despesas'!$L:$L, "fixoserviço", 'input custos e despesas'!$H:$H), IF(D53="fase III", SUMIF('input custos e despesas'!$L:$L, "fixoserviço", 'input custos e despesas'!$H:$H), IF(D53="fase IV", SUMIF('input custos e despesas'!$L:$L, "fixoserviço", 'input custos e despesas'!$H:$H), IF(D53="fase V", SUMIF('input custos e despesas'!$L:$L, "fixoserviço", 'input custos e despesas'!$H:$H), "0"))))</f>
        <v>600</v>
      </c>
      <c r="M53" s="59"/>
      <c r="N53" s="163">
        <f t="shared" si="3"/>
        <v>600</v>
      </c>
      <c r="O53" s="169">
        <f xml:space="preserve"> IF(D53="fase II", SUMIF('input custos e despesas'!$L:$L, "variávelserviço", 'input custos e despesas'!$H:$H), IF(D53="fase III", SUMIF('input custos e despesas'!$L:$L, "variávelserviço", 'input custos e despesas'!$H:$H), IF(D53="fase IV", SUMIF('input custos e despesas'!$L:$L, "variávelserviço", 'input custos e despesas'!$H:$H), IF(D53="fase V", SUMIF('input custos e despesas'!$L:$L, "variávelserviço", 'input custos e despesas'!$H:$H), "0"))))</f>
        <v>50</v>
      </c>
      <c r="P53" s="163">
        <f>O53*'estimativa de vendas'!E52</f>
        <v>25750</v>
      </c>
      <c r="Q53" s="59"/>
      <c r="R53" s="163">
        <f t="shared" si="4"/>
        <v>25750</v>
      </c>
      <c r="S53" s="163">
        <f t="shared" si="5"/>
        <v>48825</v>
      </c>
    </row>
    <row r="54" spans="1:19" ht="17.25" thickBot="1" x14ac:dyDescent="0.35">
      <c r="A54" s="40">
        <f>calendário!A52</f>
        <v>51</v>
      </c>
      <c r="B54" s="40">
        <f>calendário!B52</f>
        <v>5</v>
      </c>
      <c r="C54" s="41">
        <f>calendário!C52</f>
        <v>43440</v>
      </c>
      <c r="D54" s="42" t="str">
        <f>calendário!D52</f>
        <v>fase III</v>
      </c>
      <c r="E54" s="169">
        <f xml:space="preserve"> IF(D54="fase II", SUMIF('input custos e despesas'!$L:$L, "fixoproduto", 'input custos e despesas'!$H:$H), IF(D54="fase III", SUMIF('input custos e despesas'!$L:$L, "fixoproduto", 'input custos e despesas'!$H:$H), IF(D54="fase IV", SUMIF('input custos e despesas'!$L:$L, "fixoproduto", 'input custos e despesas'!$H:$H), IF(D54="fase V", SUMIF('input custos e despesas'!$L:$L, "fixoproduto", 'input custos e despesas'!$H:$H), "0"))))</f>
        <v>330</v>
      </c>
      <c r="F54" s="27"/>
      <c r="G54" s="163">
        <f t="shared" si="1"/>
        <v>330</v>
      </c>
      <c r="H54" s="169">
        <f xml:space="preserve"> IF(D54="fase II", SUMIF('input custos e despesas'!$L:$L, "variávelproduto", 'input custos e despesas'!$H:$H), IF(D54="fase III", SUMIF('input custos e despesas'!$L:$L, "variávelproduto", 'input custos e despesas'!$H:$H), IF(D54="fase IV", SUMIF('input custos e despesas'!$L:$L, "variávelproduto", 'input custos e despesas'!$H:$H), IF(D54="fase V", SUMIF('input custos e despesas'!$L:$L, "variávelproduto", 'input custos e despesas'!$H:$H), "0"))))</f>
        <v>43</v>
      </c>
      <c r="I54" s="163">
        <f>H54*'estimativa de vendas'!E53</f>
        <v>23693</v>
      </c>
      <c r="J54" s="27"/>
      <c r="K54" s="163">
        <f t="shared" si="2"/>
        <v>23693</v>
      </c>
      <c r="L54" s="169">
        <f xml:space="preserve"> IF(D54="fase II", SUMIF('input custos e despesas'!$L:$L, "fixoserviço", 'input custos e despesas'!$H:$H), IF(D54="fase III", SUMIF('input custos e despesas'!$L:$L, "fixoserviço", 'input custos e despesas'!$H:$H), IF(D54="fase IV", SUMIF('input custos e despesas'!$L:$L, "fixoserviço", 'input custos e despesas'!$H:$H), IF(D54="fase V", SUMIF('input custos e despesas'!$L:$L, "fixoserviço", 'input custos e despesas'!$H:$H), "0"))))</f>
        <v>600</v>
      </c>
      <c r="M54" s="59"/>
      <c r="N54" s="163">
        <f t="shared" si="3"/>
        <v>600</v>
      </c>
      <c r="O54" s="169">
        <f xml:space="preserve"> IF(D54="fase II", SUMIF('input custos e despesas'!$L:$L, "variávelserviço", 'input custos e despesas'!$H:$H), IF(D54="fase III", SUMIF('input custos e despesas'!$L:$L, "variávelserviço", 'input custos e despesas'!$H:$H), IF(D54="fase IV", SUMIF('input custos e despesas'!$L:$L, "variávelserviço", 'input custos e despesas'!$H:$H), IF(D54="fase V", SUMIF('input custos e despesas'!$L:$L, "variávelserviço", 'input custos e despesas'!$H:$H), "0"))))</f>
        <v>50</v>
      </c>
      <c r="P54" s="163">
        <f>O54*'estimativa de vendas'!E53</f>
        <v>27550</v>
      </c>
      <c r="Q54" s="59"/>
      <c r="R54" s="163">
        <f t="shared" si="4"/>
        <v>27550</v>
      </c>
      <c r="S54" s="163">
        <f t="shared" si="5"/>
        <v>52173</v>
      </c>
    </row>
    <row r="55" spans="1:19" ht="17.25" thickBot="1" x14ac:dyDescent="0.35">
      <c r="A55" s="40">
        <f>calendário!A53</f>
        <v>52</v>
      </c>
      <c r="B55" s="40">
        <f>calendário!B53</f>
        <v>5</v>
      </c>
      <c r="C55" s="43">
        <f>calendário!C53</f>
        <v>43471</v>
      </c>
      <c r="D55" s="42" t="str">
        <f>calendário!D53</f>
        <v>fase III</v>
      </c>
      <c r="E55" s="169">
        <f xml:space="preserve"> IF(D55="fase II", SUMIF('input custos e despesas'!$L:$L, "fixoproduto", 'input custos e despesas'!$H:$H), IF(D55="fase III", SUMIF('input custos e despesas'!$L:$L, "fixoproduto", 'input custos e despesas'!$H:$H), IF(D55="fase IV", SUMIF('input custos e despesas'!$L:$L, "fixoproduto", 'input custos e despesas'!$H:$H), IF(D55="fase V", SUMIF('input custos e despesas'!$L:$L, "fixoproduto", 'input custos e despesas'!$H:$H), "0"))))</f>
        <v>330</v>
      </c>
      <c r="F55" s="27"/>
      <c r="G55" s="163">
        <f t="shared" si="1"/>
        <v>330</v>
      </c>
      <c r="H55" s="169">
        <f xml:space="preserve"> IF(D55="fase II", SUMIF('input custos e despesas'!$L:$L, "variávelproduto", 'input custos e despesas'!$H:$H), IF(D55="fase III", SUMIF('input custos e despesas'!$L:$L, "variávelproduto", 'input custos e despesas'!$H:$H), IF(D55="fase IV", SUMIF('input custos e despesas'!$L:$L, "variávelproduto", 'input custos e despesas'!$H:$H), IF(D55="fase V", SUMIF('input custos e despesas'!$L:$L, "variávelproduto", 'input custos e despesas'!$H:$H), "0"))))</f>
        <v>43</v>
      </c>
      <c r="I55" s="163">
        <f>H55*'estimativa de vendas'!E54</f>
        <v>25112</v>
      </c>
      <c r="J55" s="27"/>
      <c r="K55" s="163">
        <f t="shared" si="2"/>
        <v>25112</v>
      </c>
      <c r="L55" s="169">
        <f xml:space="preserve"> IF(D55="fase II", SUMIF('input custos e despesas'!$L:$L, "fixoserviço", 'input custos e despesas'!$H:$H), IF(D55="fase III", SUMIF('input custos e despesas'!$L:$L, "fixoserviço", 'input custos e despesas'!$H:$H), IF(D55="fase IV", SUMIF('input custos e despesas'!$L:$L, "fixoserviço", 'input custos e despesas'!$H:$H), IF(D55="fase V", SUMIF('input custos e despesas'!$L:$L, "fixoserviço", 'input custos e despesas'!$H:$H), "0"))))</f>
        <v>600</v>
      </c>
      <c r="M55" s="59"/>
      <c r="N55" s="163">
        <f t="shared" si="3"/>
        <v>600</v>
      </c>
      <c r="O55" s="169">
        <f xml:space="preserve"> IF(D55="fase II", SUMIF('input custos e despesas'!$L:$L, "variávelserviço", 'input custos e despesas'!$H:$H), IF(D55="fase III", SUMIF('input custos e despesas'!$L:$L, "variávelserviço", 'input custos e despesas'!$H:$H), IF(D55="fase IV", SUMIF('input custos e despesas'!$L:$L, "variávelserviço", 'input custos e despesas'!$H:$H), IF(D55="fase V", SUMIF('input custos e despesas'!$L:$L, "variávelserviço", 'input custos e despesas'!$H:$H), "0"))))</f>
        <v>50</v>
      </c>
      <c r="P55" s="163">
        <f>O55*'estimativa de vendas'!E54</f>
        <v>29200</v>
      </c>
      <c r="Q55" s="59"/>
      <c r="R55" s="163">
        <f t="shared" si="4"/>
        <v>29200</v>
      </c>
      <c r="S55" s="163">
        <f t="shared" si="5"/>
        <v>55242</v>
      </c>
    </row>
    <row r="56" spans="1:19" ht="17.25" thickBot="1" x14ac:dyDescent="0.35">
      <c r="A56" s="40">
        <f>calendário!A54</f>
        <v>53</v>
      </c>
      <c r="B56" s="40">
        <f>calendário!B54</f>
        <v>5</v>
      </c>
      <c r="C56" s="41">
        <f>calendário!C54</f>
        <v>43502</v>
      </c>
      <c r="D56" s="42" t="str">
        <f>calendário!D54</f>
        <v>fase III</v>
      </c>
      <c r="E56" s="169">
        <f xml:space="preserve"> IF(D56="fase II", SUMIF('input custos e despesas'!$L:$L, "fixoproduto", 'input custos e despesas'!$H:$H), IF(D56="fase III", SUMIF('input custos e despesas'!$L:$L, "fixoproduto", 'input custos e despesas'!$H:$H), IF(D56="fase IV", SUMIF('input custos e despesas'!$L:$L, "fixoproduto", 'input custos e despesas'!$H:$H), IF(D56="fase V", SUMIF('input custos e despesas'!$L:$L, "fixoproduto", 'input custos e despesas'!$H:$H), "0"))))</f>
        <v>330</v>
      </c>
      <c r="F56" s="27"/>
      <c r="G56" s="163">
        <f t="shared" si="1"/>
        <v>330</v>
      </c>
      <c r="H56" s="169">
        <f xml:space="preserve"> IF(D56="fase II", SUMIF('input custos e despesas'!$L:$L, "variávelproduto", 'input custos e despesas'!$H:$H), IF(D56="fase III", SUMIF('input custos e despesas'!$L:$L, "variávelproduto", 'input custos e despesas'!$H:$H), IF(D56="fase IV", SUMIF('input custos e despesas'!$L:$L, "variávelproduto", 'input custos e despesas'!$H:$H), IF(D56="fase V", SUMIF('input custos e despesas'!$L:$L, "variávelproduto", 'input custos e despesas'!$H:$H), "0"))))</f>
        <v>43</v>
      </c>
      <c r="I56" s="163">
        <f>H56*'estimativa de vendas'!E55</f>
        <v>26574</v>
      </c>
      <c r="J56" s="27"/>
      <c r="K56" s="163">
        <f t="shared" si="2"/>
        <v>26574</v>
      </c>
      <c r="L56" s="169">
        <f xml:space="preserve"> IF(D56="fase II", SUMIF('input custos e despesas'!$L:$L, "fixoserviço", 'input custos e despesas'!$H:$H), IF(D56="fase III", SUMIF('input custos e despesas'!$L:$L, "fixoserviço", 'input custos e despesas'!$H:$H), IF(D56="fase IV", SUMIF('input custos e despesas'!$L:$L, "fixoserviço", 'input custos e despesas'!$H:$H), IF(D56="fase V", SUMIF('input custos e despesas'!$L:$L, "fixoserviço", 'input custos e despesas'!$H:$H), "0"))))</f>
        <v>600</v>
      </c>
      <c r="M56" s="59"/>
      <c r="N56" s="163">
        <f t="shared" si="3"/>
        <v>600</v>
      </c>
      <c r="O56" s="169">
        <f xml:space="preserve"> IF(D56="fase II", SUMIF('input custos e despesas'!$L:$L, "variávelserviço", 'input custos e despesas'!$H:$H), IF(D56="fase III", SUMIF('input custos e despesas'!$L:$L, "variávelserviço", 'input custos e despesas'!$H:$H), IF(D56="fase IV", SUMIF('input custos e despesas'!$L:$L, "variávelserviço", 'input custos e despesas'!$H:$H), IF(D56="fase V", SUMIF('input custos e despesas'!$L:$L, "variávelserviço", 'input custos e despesas'!$H:$H), "0"))))</f>
        <v>50</v>
      </c>
      <c r="P56" s="163">
        <f>O56*'estimativa de vendas'!E55</f>
        <v>30900</v>
      </c>
      <c r="Q56" s="59"/>
      <c r="R56" s="163">
        <f t="shared" si="4"/>
        <v>30900</v>
      </c>
      <c r="S56" s="163">
        <f t="shared" si="5"/>
        <v>58404</v>
      </c>
    </row>
    <row r="57" spans="1:19" ht="17.25" thickBot="1" x14ac:dyDescent="0.35">
      <c r="A57" s="40">
        <f>calendário!A55</f>
        <v>54</v>
      </c>
      <c r="B57" s="40">
        <f>calendário!B55</f>
        <v>5</v>
      </c>
      <c r="C57" s="43">
        <f>calendário!C55</f>
        <v>43530</v>
      </c>
      <c r="D57" s="42" t="str">
        <f>calendário!D55</f>
        <v>fase III</v>
      </c>
      <c r="E57" s="169">
        <f xml:space="preserve"> IF(D57="fase II", SUMIF('input custos e despesas'!$L:$L, "fixoproduto", 'input custos e despesas'!$H:$H), IF(D57="fase III", SUMIF('input custos e despesas'!$L:$L, "fixoproduto", 'input custos e despesas'!$H:$H), IF(D57="fase IV", SUMIF('input custos e despesas'!$L:$L, "fixoproduto", 'input custos e despesas'!$H:$H), IF(D57="fase V", SUMIF('input custos e despesas'!$L:$L, "fixoproduto", 'input custos e despesas'!$H:$H), "0"))))</f>
        <v>330</v>
      </c>
      <c r="F57" s="27"/>
      <c r="G57" s="163">
        <f t="shared" si="1"/>
        <v>330</v>
      </c>
      <c r="H57" s="169">
        <f xml:space="preserve"> IF(D57="fase II", SUMIF('input custos e despesas'!$L:$L, "variávelproduto", 'input custos e despesas'!$H:$H), IF(D57="fase III", SUMIF('input custos e despesas'!$L:$L, "variávelproduto", 'input custos e despesas'!$H:$H), IF(D57="fase IV", SUMIF('input custos e despesas'!$L:$L, "variávelproduto", 'input custos e despesas'!$H:$H), IF(D57="fase V", SUMIF('input custos e despesas'!$L:$L, "variávelproduto", 'input custos e despesas'!$H:$H), "0"))))</f>
        <v>43</v>
      </c>
      <c r="I57" s="163">
        <f>H57*'estimativa de vendas'!E56</f>
        <v>28122</v>
      </c>
      <c r="J57" s="27"/>
      <c r="K57" s="163">
        <f t="shared" si="2"/>
        <v>28122</v>
      </c>
      <c r="L57" s="169">
        <f xml:space="preserve"> IF(D57="fase II", SUMIF('input custos e despesas'!$L:$L, "fixoserviço", 'input custos e despesas'!$H:$H), IF(D57="fase III", SUMIF('input custos e despesas'!$L:$L, "fixoserviço", 'input custos e despesas'!$H:$H), IF(D57="fase IV", SUMIF('input custos e despesas'!$L:$L, "fixoserviço", 'input custos e despesas'!$H:$H), IF(D57="fase V", SUMIF('input custos e despesas'!$L:$L, "fixoserviço", 'input custos e despesas'!$H:$H), "0"))))</f>
        <v>600</v>
      </c>
      <c r="M57" s="59"/>
      <c r="N57" s="163">
        <f t="shared" si="3"/>
        <v>600</v>
      </c>
      <c r="O57" s="169">
        <f xml:space="preserve"> IF(D57="fase II", SUMIF('input custos e despesas'!$L:$L, "variávelserviço", 'input custos e despesas'!$H:$H), IF(D57="fase III", SUMIF('input custos e despesas'!$L:$L, "variávelserviço", 'input custos e despesas'!$H:$H), IF(D57="fase IV", SUMIF('input custos e despesas'!$L:$L, "variávelserviço", 'input custos e despesas'!$H:$H), IF(D57="fase V", SUMIF('input custos e despesas'!$L:$L, "variávelserviço", 'input custos e despesas'!$H:$H), "0"))))</f>
        <v>50</v>
      </c>
      <c r="P57" s="163">
        <f>O57*'estimativa de vendas'!E56</f>
        <v>32700</v>
      </c>
      <c r="Q57" s="59"/>
      <c r="R57" s="163">
        <f t="shared" si="4"/>
        <v>32700</v>
      </c>
      <c r="S57" s="163">
        <f t="shared" si="5"/>
        <v>61752</v>
      </c>
    </row>
    <row r="58" spans="1:19" ht="17.25" thickBot="1" x14ac:dyDescent="0.35">
      <c r="A58" s="40">
        <f>calendário!A56</f>
        <v>55</v>
      </c>
      <c r="B58" s="40">
        <f>calendário!B56</f>
        <v>5</v>
      </c>
      <c r="C58" s="41">
        <f>calendário!C56</f>
        <v>43561</v>
      </c>
      <c r="D58" s="42" t="str">
        <f>calendário!D56</f>
        <v>fase III</v>
      </c>
      <c r="E58" s="169">
        <f xml:space="preserve"> IF(D58="fase II", SUMIF('input custos e despesas'!$L:$L, "fixoproduto", 'input custos e despesas'!$H:$H), IF(D58="fase III", SUMIF('input custos e despesas'!$L:$L, "fixoproduto", 'input custos e despesas'!$H:$H), IF(D58="fase IV", SUMIF('input custos e despesas'!$L:$L, "fixoproduto", 'input custos e despesas'!$H:$H), IF(D58="fase V", SUMIF('input custos e despesas'!$L:$L, "fixoproduto", 'input custos e despesas'!$H:$H), "0"))))</f>
        <v>330</v>
      </c>
      <c r="F58" s="27"/>
      <c r="G58" s="163">
        <f t="shared" si="1"/>
        <v>330</v>
      </c>
      <c r="H58" s="169">
        <f xml:space="preserve"> IF(D58="fase II", SUMIF('input custos e despesas'!$L:$L, "variávelproduto", 'input custos e despesas'!$H:$H), IF(D58="fase III", SUMIF('input custos e despesas'!$L:$L, "variávelproduto", 'input custos e despesas'!$H:$H), IF(D58="fase IV", SUMIF('input custos e despesas'!$L:$L, "variávelproduto", 'input custos e despesas'!$H:$H), IF(D58="fase V", SUMIF('input custos e despesas'!$L:$L, "variávelproduto", 'input custos e despesas'!$H:$H), "0"))))</f>
        <v>43</v>
      </c>
      <c r="I58" s="163">
        <f>H58*'estimativa de vendas'!E57</f>
        <v>29756</v>
      </c>
      <c r="J58" s="27"/>
      <c r="K58" s="163">
        <f t="shared" si="2"/>
        <v>29756</v>
      </c>
      <c r="L58" s="169">
        <f xml:space="preserve"> IF(D58="fase II", SUMIF('input custos e despesas'!$L:$L, "fixoserviço", 'input custos e despesas'!$H:$H), IF(D58="fase III", SUMIF('input custos e despesas'!$L:$L, "fixoserviço", 'input custos e despesas'!$H:$H), IF(D58="fase IV", SUMIF('input custos e despesas'!$L:$L, "fixoserviço", 'input custos e despesas'!$H:$H), IF(D58="fase V", SUMIF('input custos e despesas'!$L:$L, "fixoserviço", 'input custos e despesas'!$H:$H), "0"))))</f>
        <v>600</v>
      </c>
      <c r="M58" s="59"/>
      <c r="N58" s="163">
        <f t="shared" si="3"/>
        <v>600</v>
      </c>
      <c r="O58" s="169">
        <f xml:space="preserve"> IF(D58="fase II", SUMIF('input custos e despesas'!$L:$L, "variávelserviço", 'input custos e despesas'!$H:$H), IF(D58="fase III", SUMIF('input custos e despesas'!$L:$L, "variávelserviço", 'input custos e despesas'!$H:$H), IF(D58="fase IV", SUMIF('input custos e despesas'!$L:$L, "variávelserviço", 'input custos e despesas'!$H:$H), IF(D58="fase V", SUMIF('input custos e despesas'!$L:$L, "variávelserviço", 'input custos e despesas'!$H:$H), "0"))))</f>
        <v>50</v>
      </c>
      <c r="P58" s="163">
        <f>O58*'estimativa de vendas'!E57</f>
        <v>34600</v>
      </c>
      <c r="Q58" s="59"/>
      <c r="R58" s="163">
        <f t="shared" si="4"/>
        <v>34600</v>
      </c>
      <c r="S58" s="163">
        <f t="shared" si="5"/>
        <v>65286</v>
      </c>
    </row>
    <row r="59" spans="1:19" ht="17.25" thickBot="1" x14ac:dyDescent="0.35">
      <c r="A59" s="40">
        <f>calendário!A57</f>
        <v>56</v>
      </c>
      <c r="B59" s="40">
        <f>calendário!B57</f>
        <v>5</v>
      </c>
      <c r="C59" s="43">
        <f>calendário!C57</f>
        <v>43591</v>
      </c>
      <c r="D59" s="42" t="str">
        <f>calendário!D57</f>
        <v>fase III</v>
      </c>
      <c r="E59" s="169">
        <f xml:space="preserve"> IF(D59="fase II", SUMIF('input custos e despesas'!$L:$L, "fixoproduto", 'input custos e despesas'!$H:$H), IF(D59="fase III", SUMIF('input custos e despesas'!$L:$L, "fixoproduto", 'input custos e despesas'!$H:$H), IF(D59="fase IV", SUMIF('input custos e despesas'!$L:$L, "fixoproduto", 'input custos e despesas'!$H:$H), IF(D59="fase V", SUMIF('input custos e despesas'!$L:$L, "fixoproduto", 'input custos e despesas'!$H:$H), "0"))))</f>
        <v>330</v>
      </c>
      <c r="F59" s="27"/>
      <c r="G59" s="163">
        <f t="shared" si="1"/>
        <v>330</v>
      </c>
      <c r="H59" s="169">
        <f xml:space="preserve"> IF(D59="fase II", SUMIF('input custos e despesas'!$L:$L, "variávelproduto", 'input custos e despesas'!$H:$H), IF(D59="fase III", SUMIF('input custos e despesas'!$L:$L, "variávelproduto", 'input custos e despesas'!$H:$H), IF(D59="fase IV", SUMIF('input custos e despesas'!$L:$L, "variávelproduto", 'input custos e despesas'!$H:$H), IF(D59="fase V", SUMIF('input custos e despesas'!$L:$L, "variávelproduto", 'input custos e despesas'!$H:$H), "0"))))</f>
        <v>43</v>
      </c>
      <c r="I59" s="163">
        <f>H59*'estimativa de vendas'!E58</f>
        <v>30788</v>
      </c>
      <c r="J59" s="27"/>
      <c r="K59" s="163">
        <f t="shared" si="2"/>
        <v>30788</v>
      </c>
      <c r="L59" s="169">
        <f xml:space="preserve"> IF(D59="fase II", SUMIF('input custos e despesas'!$L:$L, "fixoserviço", 'input custos e despesas'!$H:$H), IF(D59="fase III", SUMIF('input custos e despesas'!$L:$L, "fixoserviço", 'input custos e despesas'!$H:$H), IF(D59="fase IV", SUMIF('input custos e despesas'!$L:$L, "fixoserviço", 'input custos e despesas'!$H:$H), IF(D59="fase V", SUMIF('input custos e despesas'!$L:$L, "fixoserviço", 'input custos e despesas'!$H:$H), "0"))))</f>
        <v>600</v>
      </c>
      <c r="M59" s="59"/>
      <c r="N59" s="163">
        <f t="shared" si="3"/>
        <v>600</v>
      </c>
      <c r="O59" s="169">
        <f xml:space="preserve"> IF(D59="fase II", SUMIF('input custos e despesas'!$L:$L, "variávelserviço", 'input custos e despesas'!$H:$H), IF(D59="fase III", SUMIF('input custos e despesas'!$L:$L, "variávelserviço", 'input custos e despesas'!$H:$H), IF(D59="fase IV", SUMIF('input custos e despesas'!$L:$L, "variávelserviço", 'input custos e despesas'!$H:$H), IF(D59="fase V", SUMIF('input custos e despesas'!$L:$L, "variávelserviço", 'input custos e despesas'!$H:$H), "0"))))</f>
        <v>50</v>
      </c>
      <c r="P59" s="163">
        <f>O59*'estimativa de vendas'!E58</f>
        <v>35800</v>
      </c>
      <c r="Q59" s="59"/>
      <c r="R59" s="163">
        <f t="shared" si="4"/>
        <v>35800</v>
      </c>
      <c r="S59" s="163">
        <f t="shared" si="5"/>
        <v>67518</v>
      </c>
    </row>
    <row r="60" spans="1:19" ht="17.25" thickBot="1" x14ac:dyDescent="0.35">
      <c r="A60" s="40">
        <f>calendário!A58</f>
        <v>57</v>
      </c>
      <c r="B60" s="40">
        <f>calendário!B58</f>
        <v>5</v>
      </c>
      <c r="C60" s="41">
        <f>calendário!C58</f>
        <v>43622</v>
      </c>
      <c r="D60" s="42" t="str">
        <f>calendário!D58</f>
        <v>fase III</v>
      </c>
      <c r="E60" s="169">
        <f xml:space="preserve"> IF(D60="fase II", SUMIF('input custos e despesas'!$L:$L, "fixoproduto", 'input custos e despesas'!$H:$H), IF(D60="fase III", SUMIF('input custos e despesas'!$L:$L, "fixoproduto", 'input custos e despesas'!$H:$H), IF(D60="fase IV", SUMIF('input custos e despesas'!$L:$L, "fixoproduto", 'input custos e despesas'!$H:$H), IF(D60="fase V", SUMIF('input custos e despesas'!$L:$L, "fixoproduto", 'input custos e despesas'!$H:$H), "0"))))</f>
        <v>330</v>
      </c>
      <c r="F60" s="27"/>
      <c r="G60" s="163">
        <f t="shared" si="1"/>
        <v>330</v>
      </c>
      <c r="H60" s="169">
        <f xml:space="preserve"> IF(D60="fase II", SUMIF('input custos e despesas'!$L:$L, "variávelproduto", 'input custos e despesas'!$H:$H), IF(D60="fase III", SUMIF('input custos e despesas'!$L:$L, "variávelproduto", 'input custos e despesas'!$H:$H), IF(D60="fase IV", SUMIF('input custos e despesas'!$L:$L, "variávelproduto", 'input custos e despesas'!$H:$H), IF(D60="fase V", SUMIF('input custos e despesas'!$L:$L, "variávelproduto", 'input custos e despesas'!$H:$H), "0"))))</f>
        <v>43</v>
      </c>
      <c r="I60" s="163">
        <f>H60*'estimativa de vendas'!E59</f>
        <v>31476</v>
      </c>
      <c r="J60" s="27"/>
      <c r="K60" s="163">
        <f t="shared" si="2"/>
        <v>31476</v>
      </c>
      <c r="L60" s="169">
        <f xml:space="preserve"> IF(D60="fase II", SUMIF('input custos e despesas'!$L:$L, "fixoserviço", 'input custos e despesas'!$H:$H), IF(D60="fase III", SUMIF('input custos e despesas'!$L:$L, "fixoserviço", 'input custos e despesas'!$H:$H), IF(D60="fase IV", SUMIF('input custos e despesas'!$L:$L, "fixoserviço", 'input custos e despesas'!$H:$H), IF(D60="fase V", SUMIF('input custos e despesas'!$L:$L, "fixoserviço", 'input custos e despesas'!$H:$H), "0"))))</f>
        <v>600</v>
      </c>
      <c r="M60" s="59"/>
      <c r="N60" s="163">
        <f t="shared" si="3"/>
        <v>600</v>
      </c>
      <c r="O60" s="169">
        <f xml:space="preserve"> IF(D60="fase II", SUMIF('input custos e despesas'!$L:$L, "variávelserviço", 'input custos e despesas'!$H:$H), IF(D60="fase III", SUMIF('input custos e despesas'!$L:$L, "variávelserviço", 'input custos e despesas'!$H:$H), IF(D60="fase IV", SUMIF('input custos e despesas'!$L:$L, "variávelserviço", 'input custos e despesas'!$H:$H), IF(D60="fase V", SUMIF('input custos e despesas'!$L:$L, "variávelserviço", 'input custos e despesas'!$H:$H), "0"))))</f>
        <v>50</v>
      </c>
      <c r="P60" s="163">
        <f>O60*'estimativa de vendas'!E59</f>
        <v>36600</v>
      </c>
      <c r="Q60" s="59"/>
      <c r="R60" s="163">
        <f t="shared" si="4"/>
        <v>36600</v>
      </c>
      <c r="S60" s="163">
        <f t="shared" si="5"/>
        <v>69006</v>
      </c>
    </row>
    <row r="61" spans="1:19" ht="17.25" thickBot="1" x14ac:dyDescent="0.35">
      <c r="A61" s="40">
        <f>calendário!A59</f>
        <v>58</v>
      </c>
      <c r="B61" s="40">
        <f>calendário!B59</f>
        <v>5</v>
      </c>
      <c r="C61" s="43">
        <f>calendário!C59</f>
        <v>43652</v>
      </c>
      <c r="D61" s="42" t="str">
        <f>calendário!D59</f>
        <v>fase III</v>
      </c>
      <c r="E61" s="169">
        <f xml:space="preserve"> IF(D61="fase II", SUMIF('input custos e despesas'!$L:$L, "fixoproduto", 'input custos e despesas'!$H:$H), IF(D61="fase III", SUMIF('input custos e despesas'!$L:$L, "fixoproduto", 'input custos e despesas'!$H:$H), IF(D61="fase IV", SUMIF('input custos e despesas'!$L:$L, "fixoproduto", 'input custos e despesas'!$H:$H), IF(D61="fase V", SUMIF('input custos e despesas'!$L:$L, "fixoproduto", 'input custos e despesas'!$H:$H), "0"))))</f>
        <v>330</v>
      </c>
      <c r="F61" s="27"/>
      <c r="G61" s="163">
        <f t="shared" si="1"/>
        <v>330</v>
      </c>
      <c r="H61" s="169">
        <f xml:space="preserve"> IF(D61="fase II", SUMIF('input custos e despesas'!$L:$L, "variávelproduto", 'input custos e despesas'!$H:$H), IF(D61="fase III", SUMIF('input custos e despesas'!$L:$L, "variávelproduto", 'input custos e despesas'!$H:$H), IF(D61="fase IV", SUMIF('input custos e despesas'!$L:$L, "variávelproduto", 'input custos e despesas'!$H:$H), IF(D61="fase V", SUMIF('input custos e despesas'!$L:$L, "variávelproduto", 'input custos e despesas'!$H:$H), "0"))))</f>
        <v>43</v>
      </c>
      <c r="I61" s="163">
        <f>H61*'estimativa de vendas'!E60</f>
        <v>32164</v>
      </c>
      <c r="J61" s="27"/>
      <c r="K61" s="163">
        <f t="shared" si="2"/>
        <v>32164</v>
      </c>
      <c r="L61" s="169">
        <f xml:space="preserve"> IF(D61="fase II", SUMIF('input custos e despesas'!$L:$L, "fixoserviço", 'input custos e despesas'!$H:$H), IF(D61="fase III", SUMIF('input custos e despesas'!$L:$L, "fixoserviço", 'input custos e despesas'!$H:$H), IF(D61="fase IV", SUMIF('input custos e despesas'!$L:$L, "fixoserviço", 'input custos e despesas'!$H:$H), IF(D61="fase V", SUMIF('input custos e despesas'!$L:$L, "fixoserviço", 'input custos e despesas'!$H:$H), "0"))))</f>
        <v>600</v>
      </c>
      <c r="M61" s="59"/>
      <c r="N61" s="163">
        <f t="shared" si="3"/>
        <v>600</v>
      </c>
      <c r="O61" s="169">
        <f xml:space="preserve"> IF(D61="fase II", SUMIF('input custos e despesas'!$L:$L, "variávelserviço", 'input custos e despesas'!$H:$H), IF(D61="fase III", SUMIF('input custos e despesas'!$L:$L, "variávelserviço", 'input custos e despesas'!$H:$H), IF(D61="fase IV", SUMIF('input custos e despesas'!$L:$L, "variávelserviço", 'input custos e despesas'!$H:$H), IF(D61="fase V", SUMIF('input custos e despesas'!$L:$L, "variávelserviço", 'input custos e despesas'!$H:$H), "0"))))</f>
        <v>50</v>
      </c>
      <c r="P61" s="163">
        <f>O61*'estimativa de vendas'!E60</f>
        <v>37400</v>
      </c>
      <c r="Q61" s="59"/>
      <c r="R61" s="163">
        <f t="shared" si="4"/>
        <v>37400</v>
      </c>
      <c r="S61" s="163">
        <f t="shared" si="5"/>
        <v>70494</v>
      </c>
    </row>
    <row r="62" spans="1:19" ht="17.25" thickBot="1" x14ac:dyDescent="0.35">
      <c r="A62" s="40">
        <f>calendário!A60</f>
        <v>59</v>
      </c>
      <c r="B62" s="40">
        <f>calendário!B60</f>
        <v>5</v>
      </c>
      <c r="C62" s="41">
        <f>calendário!C60</f>
        <v>43683</v>
      </c>
      <c r="D62" s="42" t="str">
        <f>calendário!D60</f>
        <v>fase III</v>
      </c>
      <c r="E62" s="169">
        <f xml:space="preserve"> IF(D62="fase II", SUMIF('input custos e despesas'!$L:$L, "fixoproduto", 'input custos e despesas'!$H:$H), IF(D62="fase III", SUMIF('input custos e despesas'!$L:$L, "fixoproduto", 'input custos e despesas'!$H:$H), IF(D62="fase IV", SUMIF('input custos e despesas'!$L:$L, "fixoproduto", 'input custos e despesas'!$H:$H), IF(D62="fase V", SUMIF('input custos e despesas'!$L:$L, "fixoproduto", 'input custos e despesas'!$H:$H), "0"))))</f>
        <v>330</v>
      </c>
      <c r="F62" s="27"/>
      <c r="G62" s="163">
        <f t="shared" si="1"/>
        <v>330</v>
      </c>
      <c r="H62" s="169">
        <f xml:space="preserve"> IF(D62="fase II", SUMIF('input custos e despesas'!$L:$L, "variávelproduto", 'input custos e despesas'!$H:$H), IF(D62="fase III", SUMIF('input custos e despesas'!$L:$L, "variávelproduto", 'input custos e despesas'!$H:$H), IF(D62="fase IV", SUMIF('input custos e despesas'!$L:$L, "variávelproduto", 'input custos e despesas'!$H:$H), IF(D62="fase V", SUMIF('input custos e despesas'!$L:$L, "variávelproduto", 'input custos e despesas'!$H:$H), "0"))))</f>
        <v>43</v>
      </c>
      <c r="I62" s="163">
        <f>H62*'estimativa de vendas'!E61</f>
        <v>32895</v>
      </c>
      <c r="J62" s="27"/>
      <c r="K62" s="163">
        <f t="shared" si="2"/>
        <v>32895</v>
      </c>
      <c r="L62" s="169">
        <f xml:space="preserve"> IF(D62="fase II", SUMIF('input custos e despesas'!$L:$L, "fixoserviço", 'input custos e despesas'!$H:$H), IF(D62="fase III", SUMIF('input custos e despesas'!$L:$L, "fixoserviço", 'input custos e despesas'!$H:$H), IF(D62="fase IV", SUMIF('input custos e despesas'!$L:$L, "fixoserviço", 'input custos e despesas'!$H:$H), IF(D62="fase V", SUMIF('input custos e despesas'!$L:$L, "fixoserviço", 'input custos e despesas'!$H:$H), "0"))))</f>
        <v>600</v>
      </c>
      <c r="M62" s="59"/>
      <c r="N62" s="163">
        <f t="shared" si="3"/>
        <v>600</v>
      </c>
      <c r="O62" s="169">
        <f xml:space="preserve"> IF(D62="fase II", SUMIF('input custos e despesas'!$L:$L, "variávelserviço", 'input custos e despesas'!$H:$H), IF(D62="fase III", SUMIF('input custos e despesas'!$L:$L, "variávelserviço", 'input custos e despesas'!$H:$H), IF(D62="fase IV", SUMIF('input custos e despesas'!$L:$L, "variávelserviço", 'input custos e despesas'!$H:$H), IF(D62="fase V", SUMIF('input custos e despesas'!$L:$L, "variávelserviço", 'input custos e despesas'!$H:$H), "0"))))</f>
        <v>50</v>
      </c>
      <c r="P62" s="163">
        <f>O62*'estimativa de vendas'!E61</f>
        <v>38250</v>
      </c>
      <c r="Q62" s="59"/>
      <c r="R62" s="163">
        <f t="shared" si="4"/>
        <v>38250</v>
      </c>
      <c r="S62" s="163">
        <f t="shared" si="5"/>
        <v>72075</v>
      </c>
    </row>
    <row r="63" spans="1:19" ht="17.25" thickBot="1" x14ac:dyDescent="0.35">
      <c r="A63" s="40">
        <f>calendário!A61</f>
        <v>60</v>
      </c>
      <c r="B63" s="40">
        <f>calendário!B61</f>
        <v>5</v>
      </c>
      <c r="C63" s="43">
        <f>calendário!C61</f>
        <v>43714</v>
      </c>
      <c r="D63" s="42" t="str">
        <f>calendário!D61</f>
        <v>fase III</v>
      </c>
      <c r="E63" s="169">
        <f xml:space="preserve"> IF(D63="fase II", SUMIF('input custos e despesas'!$L:$L, "fixoproduto", 'input custos e despesas'!$H:$H), IF(D63="fase III", SUMIF('input custos e despesas'!$L:$L, "fixoproduto", 'input custos e despesas'!$H:$H), IF(D63="fase IV", SUMIF('input custos e despesas'!$L:$L, "fixoproduto", 'input custos e despesas'!$H:$H), IF(D63="fase V", SUMIF('input custos e despesas'!$L:$L, "fixoproduto", 'input custos e despesas'!$H:$H), "0"))))</f>
        <v>330</v>
      </c>
      <c r="F63" s="27"/>
      <c r="G63" s="163">
        <f t="shared" si="1"/>
        <v>330</v>
      </c>
      <c r="H63" s="169">
        <f xml:space="preserve"> IF(D63="fase II", SUMIF('input custos e despesas'!$L:$L, "variávelproduto", 'input custos e despesas'!$H:$H), IF(D63="fase III", SUMIF('input custos e despesas'!$L:$L, "variávelproduto", 'input custos e despesas'!$H:$H), IF(D63="fase IV", SUMIF('input custos e despesas'!$L:$L, "variávelproduto", 'input custos e despesas'!$H:$H), IF(D63="fase V", SUMIF('input custos e despesas'!$L:$L, "variávelproduto", 'input custos e despesas'!$H:$H), "0"))))</f>
        <v>43</v>
      </c>
      <c r="I63" s="163">
        <f>H63*'estimativa de vendas'!E62</f>
        <v>33669</v>
      </c>
      <c r="J63" s="27"/>
      <c r="K63" s="163">
        <f t="shared" si="2"/>
        <v>33669</v>
      </c>
      <c r="L63" s="169">
        <f xml:space="preserve"> IF(D63="fase II", SUMIF('input custos e despesas'!$L:$L, "fixoserviço", 'input custos e despesas'!$H:$H), IF(D63="fase III", SUMIF('input custos e despesas'!$L:$L, "fixoserviço", 'input custos e despesas'!$H:$H), IF(D63="fase IV", SUMIF('input custos e despesas'!$L:$L, "fixoserviço", 'input custos e despesas'!$H:$H), IF(D63="fase V", SUMIF('input custos e despesas'!$L:$L, "fixoserviço", 'input custos e despesas'!$H:$H), "0"))))</f>
        <v>600</v>
      </c>
      <c r="M63" s="59"/>
      <c r="N63" s="163">
        <f t="shared" si="3"/>
        <v>600</v>
      </c>
      <c r="O63" s="169">
        <f xml:space="preserve"> IF(D63="fase II", SUMIF('input custos e despesas'!$L:$L, "variávelserviço", 'input custos e despesas'!$H:$H), IF(D63="fase III", SUMIF('input custos e despesas'!$L:$L, "variávelserviço", 'input custos e despesas'!$H:$H), IF(D63="fase IV", SUMIF('input custos e despesas'!$L:$L, "variávelserviço", 'input custos e despesas'!$H:$H), IF(D63="fase V", SUMIF('input custos e despesas'!$L:$L, "variávelserviço", 'input custos e despesas'!$H:$H), "0"))))</f>
        <v>50</v>
      </c>
      <c r="P63" s="163">
        <f>O63*'estimativa de vendas'!E62</f>
        <v>39150</v>
      </c>
      <c r="Q63" s="59"/>
      <c r="R63" s="163">
        <f t="shared" si="4"/>
        <v>39150</v>
      </c>
      <c r="S63" s="163">
        <f t="shared" si="5"/>
        <v>73749</v>
      </c>
    </row>
    <row r="64" spans="1:19" ht="17.25" thickBot="1" x14ac:dyDescent="0.35">
      <c r="A64" s="40">
        <f>calendário!A62</f>
        <v>61</v>
      </c>
      <c r="B64" s="40">
        <f>calendário!B62</f>
        <v>6</v>
      </c>
      <c r="C64" s="41">
        <f>calendário!C62</f>
        <v>43744</v>
      </c>
      <c r="D64" s="42" t="str">
        <f>calendário!D62</f>
        <v>fase IV</v>
      </c>
      <c r="E64" s="169">
        <f xml:space="preserve"> IF(D64="fase II", SUMIF('input custos e despesas'!$L:$L, "fixoproduto", 'input custos e despesas'!$H:$H), IF(D64="fase III", SUMIF('input custos e despesas'!$L:$L, "fixoproduto", 'input custos e despesas'!$H:$H), IF(D64="fase IV", SUMIF('input custos e despesas'!$L:$L, "fixoproduto", 'input custos e despesas'!$H:$H), IF(D64="fase V", SUMIF('input custos e despesas'!$L:$L, "fixoproduto", 'input custos e despesas'!$H:$H), "0"))))</f>
        <v>330</v>
      </c>
      <c r="F64" s="27"/>
      <c r="G64" s="163">
        <f t="shared" si="1"/>
        <v>330</v>
      </c>
      <c r="H64" s="169">
        <f xml:space="preserve"> IF(D64="fase II", SUMIF('input custos e despesas'!$L:$L, "variávelproduto", 'input custos e despesas'!$H:$H), IF(D64="fase III", SUMIF('input custos e despesas'!$L:$L, "variávelproduto", 'input custos e despesas'!$H:$H), IF(D64="fase IV", SUMIF('input custos e despesas'!$L:$L, "variávelproduto", 'input custos e despesas'!$H:$H), IF(D64="fase V", SUMIF('input custos e despesas'!$L:$L, "variávelproduto", 'input custos e despesas'!$H:$H), "0"))))</f>
        <v>43</v>
      </c>
      <c r="I64" s="163">
        <f>H64*'estimativa de vendas'!E63</f>
        <v>34400</v>
      </c>
      <c r="J64" s="27"/>
      <c r="K64" s="163">
        <f t="shared" si="2"/>
        <v>34400</v>
      </c>
      <c r="L64" s="169">
        <f xml:space="preserve"> IF(D64="fase II", SUMIF('input custos e despesas'!$L:$L, "fixoserviço", 'input custos e despesas'!$H:$H), IF(D64="fase III", SUMIF('input custos e despesas'!$L:$L, "fixoserviço", 'input custos e despesas'!$H:$H), IF(D64="fase IV", SUMIF('input custos e despesas'!$L:$L, "fixoserviço", 'input custos e despesas'!$H:$H), IF(D64="fase V", SUMIF('input custos e despesas'!$L:$L, "fixoserviço", 'input custos e despesas'!$H:$H), "0"))))</f>
        <v>600</v>
      </c>
      <c r="M64" s="59"/>
      <c r="N64" s="163">
        <f t="shared" si="3"/>
        <v>600</v>
      </c>
      <c r="O64" s="169">
        <f xml:space="preserve"> IF(D64="fase II", SUMIF('input custos e despesas'!$L:$L, "variávelserviço", 'input custos e despesas'!$H:$H), IF(D64="fase III", SUMIF('input custos e despesas'!$L:$L, "variávelserviço", 'input custos e despesas'!$H:$H), IF(D64="fase IV", SUMIF('input custos e despesas'!$L:$L, "variávelserviço", 'input custos e despesas'!$H:$H), IF(D64="fase V", SUMIF('input custos e despesas'!$L:$L, "variávelserviço", 'input custos e despesas'!$H:$H), "0"))))</f>
        <v>50</v>
      </c>
      <c r="P64" s="163">
        <f>O64*'estimativa de vendas'!E63</f>
        <v>40000</v>
      </c>
      <c r="Q64" s="59"/>
      <c r="R64" s="163">
        <f t="shared" si="4"/>
        <v>40000</v>
      </c>
      <c r="S64" s="163">
        <f t="shared" si="5"/>
        <v>75330</v>
      </c>
    </row>
    <row r="65" spans="1:19" ht="17.25" thickBot="1" x14ac:dyDescent="0.35">
      <c r="A65" s="40">
        <f>calendário!A63</f>
        <v>62</v>
      </c>
      <c r="B65" s="40">
        <f>calendário!B63</f>
        <v>6</v>
      </c>
      <c r="C65" s="43">
        <f>calendário!C63</f>
        <v>43775</v>
      </c>
      <c r="D65" s="42" t="str">
        <f>calendário!D63</f>
        <v>fase IV</v>
      </c>
      <c r="E65" s="169">
        <f xml:space="preserve"> IF(D65="fase II", SUMIF('input custos e despesas'!$L:$L, "fixoproduto", 'input custos e despesas'!$H:$H), IF(D65="fase III", SUMIF('input custos e despesas'!$L:$L, "fixoproduto", 'input custos e despesas'!$H:$H), IF(D65="fase IV", SUMIF('input custos e despesas'!$L:$L, "fixoproduto", 'input custos e despesas'!$H:$H), IF(D65="fase V", SUMIF('input custos e despesas'!$L:$L, "fixoproduto", 'input custos e despesas'!$H:$H), "0"))))</f>
        <v>330</v>
      </c>
      <c r="F65" s="27"/>
      <c r="G65" s="163">
        <f t="shared" si="1"/>
        <v>330</v>
      </c>
      <c r="H65" s="169">
        <f xml:space="preserve"> IF(D65="fase II", SUMIF('input custos e despesas'!$L:$L, "variávelproduto", 'input custos e despesas'!$H:$H), IF(D65="fase III", SUMIF('input custos e despesas'!$L:$L, "variávelproduto", 'input custos e despesas'!$H:$H), IF(D65="fase IV", SUMIF('input custos e despesas'!$L:$L, "variávelproduto", 'input custos e despesas'!$H:$H), IF(D65="fase V", SUMIF('input custos e despesas'!$L:$L, "variávelproduto", 'input custos e despesas'!$H:$H), "0"))))</f>
        <v>43</v>
      </c>
      <c r="I65" s="163">
        <f>H65*'estimativa de vendas'!E64</f>
        <v>35174</v>
      </c>
      <c r="J65" s="27"/>
      <c r="K65" s="163">
        <f t="shared" si="2"/>
        <v>35174</v>
      </c>
      <c r="L65" s="169">
        <f xml:space="preserve"> IF(D65="fase II", SUMIF('input custos e despesas'!$L:$L, "fixoserviço", 'input custos e despesas'!$H:$H), IF(D65="fase III", SUMIF('input custos e despesas'!$L:$L, "fixoserviço", 'input custos e despesas'!$H:$H), IF(D65="fase IV", SUMIF('input custos e despesas'!$L:$L, "fixoserviço", 'input custos e despesas'!$H:$H), IF(D65="fase V", SUMIF('input custos e despesas'!$L:$L, "fixoserviço", 'input custos e despesas'!$H:$H), "0"))))</f>
        <v>600</v>
      </c>
      <c r="M65" s="59"/>
      <c r="N65" s="163">
        <f t="shared" si="3"/>
        <v>600</v>
      </c>
      <c r="O65" s="169">
        <f xml:space="preserve"> IF(D65="fase II", SUMIF('input custos e despesas'!$L:$L, "variávelserviço", 'input custos e despesas'!$H:$H), IF(D65="fase III", SUMIF('input custos e despesas'!$L:$L, "variávelserviço", 'input custos e despesas'!$H:$H), IF(D65="fase IV", SUMIF('input custos e despesas'!$L:$L, "variávelserviço", 'input custos e despesas'!$H:$H), IF(D65="fase V", SUMIF('input custos e despesas'!$L:$L, "variávelserviço", 'input custos e despesas'!$H:$H), "0"))))</f>
        <v>50</v>
      </c>
      <c r="P65" s="163">
        <f>O65*'estimativa de vendas'!E64</f>
        <v>40900</v>
      </c>
      <c r="Q65" s="59"/>
      <c r="R65" s="163">
        <f t="shared" si="4"/>
        <v>40900</v>
      </c>
      <c r="S65" s="163">
        <f t="shared" si="5"/>
        <v>77004</v>
      </c>
    </row>
    <row r="66" spans="1:19" ht="17.25" thickBot="1" x14ac:dyDescent="0.35">
      <c r="A66" s="40">
        <f>calendário!A64</f>
        <v>63</v>
      </c>
      <c r="B66" s="40">
        <f>calendário!B64</f>
        <v>6</v>
      </c>
      <c r="C66" s="41">
        <f>calendário!C64</f>
        <v>43805</v>
      </c>
      <c r="D66" s="42" t="str">
        <f>calendário!D64</f>
        <v>fase IV</v>
      </c>
      <c r="E66" s="169">
        <f xml:space="preserve"> IF(D66="fase II", SUMIF('input custos e despesas'!$L:$L, "fixoproduto", 'input custos e despesas'!$H:$H), IF(D66="fase III", SUMIF('input custos e despesas'!$L:$L, "fixoproduto", 'input custos e despesas'!$H:$H), IF(D66="fase IV", SUMIF('input custos e despesas'!$L:$L, "fixoproduto", 'input custos e despesas'!$H:$H), IF(D66="fase V", SUMIF('input custos e despesas'!$L:$L, "fixoproduto", 'input custos e despesas'!$H:$H), "0"))))</f>
        <v>330</v>
      </c>
      <c r="F66" s="27"/>
      <c r="G66" s="163">
        <f t="shared" si="1"/>
        <v>330</v>
      </c>
      <c r="H66" s="169">
        <f xml:space="preserve"> IF(D66="fase II", SUMIF('input custos e despesas'!$L:$L, "variávelproduto", 'input custos e despesas'!$H:$H), IF(D66="fase III", SUMIF('input custos e despesas'!$L:$L, "variávelproduto", 'input custos e despesas'!$H:$H), IF(D66="fase IV", SUMIF('input custos e despesas'!$L:$L, "variávelproduto", 'input custos e despesas'!$H:$H), IF(D66="fase V", SUMIF('input custos e despesas'!$L:$L, "variávelproduto", 'input custos e despesas'!$H:$H), "0"))))</f>
        <v>43</v>
      </c>
      <c r="I66" s="163">
        <f>H66*'estimativa de vendas'!E65</f>
        <v>35991</v>
      </c>
      <c r="J66" s="27"/>
      <c r="K66" s="163">
        <f t="shared" si="2"/>
        <v>35991</v>
      </c>
      <c r="L66" s="169">
        <f xml:space="preserve"> IF(D66="fase II", SUMIF('input custos e despesas'!$L:$L, "fixoserviço", 'input custos e despesas'!$H:$H), IF(D66="fase III", SUMIF('input custos e despesas'!$L:$L, "fixoserviço", 'input custos e despesas'!$H:$H), IF(D66="fase IV", SUMIF('input custos e despesas'!$L:$L, "fixoserviço", 'input custos e despesas'!$H:$H), IF(D66="fase V", SUMIF('input custos e despesas'!$L:$L, "fixoserviço", 'input custos e despesas'!$H:$H), "0"))))</f>
        <v>600</v>
      </c>
      <c r="M66" s="59"/>
      <c r="N66" s="163">
        <f t="shared" si="3"/>
        <v>600</v>
      </c>
      <c r="O66" s="169">
        <f xml:space="preserve"> IF(D66="fase II", SUMIF('input custos e despesas'!$L:$L, "variávelserviço", 'input custos e despesas'!$H:$H), IF(D66="fase III", SUMIF('input custos e despesas'!$L:$L, "variávelserviço", 'input custos e despesas'!$H:$H), IF(D66="fase IV", SUMIF('input custos e despesas'!$L:$L, "variávelserviço", 'input custos e despesas'!$H:$H), IF(D66="fase V", SUMIF('input custos e despesas'!$L:$L, "variávelserviço", 'input custos e despesas'!$H:$H), "0"))))</f>
        <v>50</v>
      </c>
      <c r="P66" s="163">
        <f>O66*'estimativa de vendas'!E65</f>
        <v>41850</v>
      </c>
      <c r="Q66" s="59"/>
      <c r="R66" s="163">
        <f t="shared" si="4"/>
        <v>41850</v>
      </c>
      <c r="S66" s="163">
        <f t="shared" si="5"/>
        <v>78771</v>
      </c>
    </row>
    <row r="67" spans="1:19" ht="17.25" thickBot="1" x14ac:dyDescent="0.35">
      <c r="A67" s="40">
        <f>calendário!A65</f>
        <v>64</v>
      </c>
      <c r="B67" s="40">
        <f>calendário!B65</f>
        <v>6</v>
      </c>
      <c r="C67" s="43">
        <f>calendário!C65</f>
        <v>43836</v>
      </c>
      <c r="D67" s="42" t="str">
        <f>calendário!D65</f>
        <v>fase IV</v>
      </c>
      <c r="E67" s="169">
        <f xml:space="preserve"> IF(D67="fase II", SUMIF('input custos e despesas'!$L:$L, "fixoproduto", 'input custos e despesas'!$H:$H), IF(D67="fase III", SUMIF('input custos e despesas'!$L:$L, "fixoproduto", 'input custos e despesas'!$H:$H), IF(D67="fase IV", SUMIF('input custos e despesas'!$L:$L, "fixoproduto", 'input custos e despesas'!$H:$H), IF(D67="fase V", SUMIF('input custos e despesas'!$L:$L, "fixoproduto", 'input custos e despesas'!$H:$H), "0"))))</f>
        <v>330</v>
      </c>
      <c r="F67" s="27"/>
      <c r="G67" s="163">
        <f t="shared" si="1"/>
        <v>330</v>
      </c>
      <c r="H67" s="169">
        <f xml:space="preserve"> IF(D67="fase II", SUMIF('input custos e despesas'!$L:$L, "variávelproduto", 'input custos e despesas'!$H:$H), IF(D67="fase III", SUMIF('input custos e despesas'!$L:$L, "variávelproduto", 'input custos e despesas'!$H:$H), IF(D67="fase IV", SUMIF('input custos e despesas'!$L:$L, "variávelproduto", 'input custos e despesas'!$H:$H), IF(D67="fase V", SUMIF('input custos e despesas'!$L:$L, "variávelproduto", 'input custos e despesas'!$H:$H), "0"))))</f>
        <v>43</v>
      </c>
      <c r="I67" s="163">
        <f>H67*'estimativa de vendas'!E66</f>
        <v>36765</v>
      </c>
      <c r="J67" s="27"/>
      <c r="K67" s="163">
        <f t="shared" si="2"/>
        <v>36765</v>
      </c>
      <c r="L67" s="169">
        <f xml:space="preserve"> IF(D67="fase II", SUMIF('input custos e despesas'!$L:$L, "fixoserviço", 'input custos e despesas'!$H:$H), IF(D67="fase III", SUMIF('input custos e despesas'!$L:$L, "fixoserviço", 'input custos e despesas'!$H:$H), IF(D67="fase IV", SUMIF('input custos e despesas'!$L:$L, "fixoserviço", 'input custos e despesas'!$H:$H), IF(D67="fase V", SUMIF('input custos e despesas'!$L:$L, "fixoserviço", 'input custos e despesas'!$H:$H), "0"))))</f>
        <v>600</v>
      </c>
      <c r="M67" s="59"/>
      <c r="N67" s="163">
        <f t="shared" si="3"/>
        <v>600</v>
      </c>
      <c r="O67" s="169">
        <f xml:space="preserve"> IF(D67="fase II", SUMIF('input custos e despesas'!$L:$L, "variávelserviço", 'input custos e despesas'!$H:$H), IF(D67="fase III", SUMIF('input custos e despesas'!$L:$L, "variávelserviço", 'input custos e despesas'!$H:$H), IF(D67="fase IV", SUMIF('input custos e despesas'!$L:$L, "variávelserviço", 'input custos e despesas'!$H:$H), IF(D67="fase V", SUMIF('input custos e despesas'!$L:$L, "variávelserviço", 'input custos e despesas'!$H:$H), "0"))))</f>
        <v>50</v>
      </c>
      <c r="P67" s="163">
        <f>O67*'estimativa de vendas'!E66</f>
        <v>42750</v>
      </c>
      <c r="Q67" s="59"/>
      <c r="R67" s="163">
        <f t="shared" si="4"/>
        <v>42750</v>
      </c>
      <c r="S67" s="163">
        <f t="shared" si="5"/>
        <v>80445</v>
      </c>
    </row>
    <row r="68" spans="1:19" ht="17.25" thickBot="1" x14ac:dyDescent="0.35">
      <c r="A68" s="40">
        <f>calendário!A66</f>
        <v>65</v>
      </c>
      <c r="B68" s="40">
        <f>calendário!B66</f>
        <v>6</v>
      </c>
      <c r="C68" s="41">
        <f>calendário!C66</f>
        <v>43867</v>
      </c>
      <c r="D68" s="42" t="str">
        <f>calendário!D66</f>
        <v>fase IV</v>
      </c>
      <c r="E68" s="169">
        <f xml:space="preserve"> IF(D68="fase II", SUMIF('input custos e despesas'!$L:$L, "fixoproduto", 'input custos e despesas'!$H:$H), IF(D68="fase III", SUMIF('input custos e despesas'!$L:$L, "fixoproduto", 'input custos e despesas'!$H:$H), IF(D68="fase IV", SUMIF('input custos e despesas'!$L:$L, "fixoproduto", 'input custos e despesas'!$H:$H), IF(D68="fase V", SUMIF('input custos e despesas'!$L:$L, "fixoproduto", 'input custos e despesas'!$H:$H), "0"))))</f>
        <v>330</v>
      </c>
      <c r="F68" s="27"/>
      <c r="G68" s="163">
        <f t="shared" si="1"/>
        <v>330</v>
      </c>
      <c r="H68" s="169">
        <f xml:space="preserve"> IF(D68="fase II", SUMIF('input custos e despesas'!$L:$L, "variávelproduto", 'input custos e despesas'!$H:$H), IF(D68="fase III", SUMIF('input custos e despesas'!$L:$L, "variávelproduto", 'input custos e despesas'!$H:$H), IF(D68="fase IV", SUMIF('input custos e despesas'!$L:$L, "variávelproduto", 'input custos e despesas'!$H:$H), IF(D68="fase V", SUMIF('input custos e despesas'!$L:$L, "variávelproduto", 'input custos e despesas'!$H:$H), "0"))))</f>
        <v>43</v>
      </c>
      <c r="I68" s="163">
        <f>H68*'estimativa de vendas'!E67</f>
        <v>37625</v>
      </c>
      <c r="J68" s="27"/>
      <c r="K68" s="163">
        <f t="shared" si="2"/>
        <v>37625</v>
      </c>
      <c r="L68" s="169">
        <f xml:space="preserve"> IF(D68="fase II", SUMIF('input custos e despesas'!$L:$L, "fixoserviço", 'input custos e despesas'!$H:$H), IF(D68="fase III", SUMIF('input custos e despesas'!$L:$L, "fixoserviço", 'input custos e despesas'!$H:$H), IF(D68="fase IV", SUMIF('input custos e despesas'!$L:$L, "fixoserviço", 'input custos e despesas'!$H:$H), IF(D68="fase V", SUMIF('input custos e despesas'!$L:$L, "fixoserviço", 'input custos e despesas'!$H:$H), "0"))))</f>
        <v>600</v>
      </c>
      <c r="M68" s="59"/>
      <c r="N68" s="163">
        <f t="shared" si="3"/>
        <v>600</v>
      </c>
      <c r="O68" s="169">
        <f xml:space="preserve"> IF(D68="fase II", SUMIF('input custos e despesas'!$L:$L, "variávelserviço", 'input custos e despesas'!$H:$H), IF(D68="fase III", SUMIF('input custos e despesas'!$L:$L, "variávelserviço", 'input custos e despesas'!$H:$H), IF(D68="fase IV", SUMIF('input custos e despesas'!$L:$L, "variávelserviço", 'input custos e despesas'!$H:$H), IF(D68="fase V", SUMIF('input custos e despesas'!$L:$L, "variávelserviço", 'input custos e despesas'!$H:$H), "0"))))</f>
        <v>50</v>
      </c>
      <c r="P68" s="163">
        <f>O68*'estimativa de vendas'!E67</f>
        <v>43750</v>
      </c>
      <c r="Q68" s="59"/>
      <c r="R68" s="163">
        <f t="shared" si="4"/>
        <v>43750</v>
      </c>
      <c r="S68" s="163">
        <f t="shared" ref="S68:S99" si="6">G68+K68+N68+R68</f>
        <v>82305</v>
      </c>
    </row>
    <row r="69" spans="1:19" ht="17.25" thickBot="1" x14ac:dyDescent="0.35">
      <c r="A69" s="40">
        <f>calendário!A67</f>
        <v>66</v>
      </c>
      <c r="B69" s="40">
        <f>calendário!B67</f>
        <v>6</v>
      </c>
      <c r="C69" s="43">
        <f>calendário!C67</f>
        <v>43896</v>
      </c>
      <c r="D69" s="42" t="str">
        <f>calendário!D67</f>
        <v>fase IV</v>
      </c>
      <c r="E69" s="169">
        <f xml:space="preserve"> IF(D69="fase II", SUMIF('input custos e despesas'!$L:$L, "fixoproduto", 'input custos e despesas'!$H:$H), IF(D69="fase III", SUMIF('input custos e despesas'!$L:$L, "fixoproduto", 'input custos e despesas'!$H:$H), IF(D69="fase IV", SUMIF('input custos e despesas'!$L:$L, "fixoproduto", 'input custos e despesas'!$H:$H), IF(D69="fase V", SUMIF('input custos e despesas'!$L:$L, "fixoproduto", 'input custos e despesas'!$H:$H), "0"))))</f>
        <v>330</v>
      </c>
      <c r="F69" s="27"/>
      <c r="G69" s="163">
        <f t="shared" ref="G69:G123" si="7">E69*(1+F69)</f>
        <v>330</v>
      </c>
      <c r="H69" s="169">
        <f xml:space="preserve"> IF(D69="fase II", SUMIF('input custos e despesas'!$L:$L, "variávelproduto", 'input custos e despesas'!$H:$H), IF(D69="fase III", SUMIF('input custos e despesas'!$L:$L, "variávelproduto", 'input custos e despesas'!$H:$H), IF(D69="fase IV", SUMIF('input custos e despesas'!$L:$L, "variávelproduto", 'input custos e despesas'!$H:$H), IF(D69="fase V", SUMIF('input custos e despesas'!$L:$L, "variávelproduto", 'input custos e despesas'!$H:$H), "0"))))</f>
        <v>43</v>
      </c>
      <c r="I69" s="163">
        <f>H69*'estimativa de vendas'!E68</f>
        <v>38442</v>
      </c>
      <c r="J69" s="27"/>
      <c r="K69" s="163">
        <f t="shared" ref="K69:K123" si="8">(I69*(1+J69))</f>
        <v>38442</v>
      </c>
      <c r="L69" s="169">
        <f xml:space="preserve"> IF(D69="fase II", SUMIF('input custos e despesas'!$L:$L, "fixoserviço", 'input custos e despesas'!$H:$H), IF(D69="fase III", SUMIF('input custos e despesas'!$L:$L, "fixoserviço", 'input custos e despesas'!$H:$H), IF(D69="fase IV", SUMIF('input custos e despesas'!$L:$L, "fixoserviço", 'input custos e despesas'!$H:$H), IF(D69="fase V", SUMIF('input custos e despesas'!$L:$L, "fixoserviço", 'input custos e despesas'!$H:$H), "0"))))</f>
        <v>600</v>
      </c>
      <c r="M69" s="59"/>
      <c r="N69" s="163">
        <f t="shared" ref="N69:N123" si="9">L69*(1+M69)</f>
        <v>600</v>
      </c>
      <c r="O69" s="169">
        <f xml:space="preserve"> IF(D69="fase II", SUMIF('input custos e despesas'!$L:$L, "variávelserviço", 'input custos e despesas'!$H:$H), IF(D69="fase III", SUMIF('input custos e despesas'!$L:$L, "variávelserviço", 'input custos e despesas'!$H:$H), IF(D69="fase IV", SUMIF('input custos e despesas'!$L:$L, "variávelserviço", 'input custos e despesas'!$H:$H), IF(D69="fase V", SUMIF('input custos e despesas'!$L:$L, "variávelserviço", 'input custos e despesas'!$H:$H), "0"))))</f>
        <v>50</v>
      </c>
      <c r="P69" s="163">
        <f>O69*'estimativa de vendas'!E68</f>
        <v>44700</v>
      </c>
      <c r="Q69" s="59"/>
      <c r="R69" s="163">
        <f t="shared" ref="R69:R123" si="10">P69*(1+Q69)</f>
        <v>44700</v>
      </c>
      <c r="S69" s="163">
        <f t="shared" si="6"/>
        <v>84072</v>
      </c>
    </row>
    <row r="70" spans="1:19" ht="17.25" thickBot="1" x14ac:dyDescent="0.35">
      <c r="A70" s="40">
        <f>calendário!A68</f>
        <v>67</v>
      </c>
      <c r="B70" s="40">
        <f>calendário!B68</f>
        <v>6</v>
      </c>
      <c r="C70" s="41">
        <f>calendário!C68</f>
        <v>43927</v>
      </c>
      <c r="D70" s="42" t="str">
        <f>calendário!D68</f>
        <v>fase IV</v>
      </c>
      <c r="E70" s="169">
        <f xml:space="preserve"> IF(D70="fase II", SUMIF('input custos e despesas'!$L:$L, "fixoproduto", 'input custos e despesas'!$H:$H), IF(D70="fase III", SUMIF('input custos e despesas'!$L:$L, "fixoproduto", 'input custos e despesas'!$H:$H), IF(D70="fase IV", SUMIF('input custos e despesas'!$L:$L, "fixoproduto", 'input custos e despesas'!$H:$H), IF(D70="fase V", SUMIF('input custos e despesas'!$L:$L, "fixoproduto", 'input custos e despesas'!$H:$H), "0"))))</f>
        <v>330</v>
      </c>
      <c r="F70" s="27"/>
      <c r="G70" s="163">
        <f t="shared" si="7"/>
        <v>330</v>
      </c>
      <c r="H70" s="169">
        <f xml:space="preserve"> IF(D70="fase II", SUMIF('input custos e despesas'!$L:$L, "variávelproduto", 'input custos e despesas'!$H:$H), IF(D70="fase III", SUMIF('input custos e despesas'!$L:$L, "variávelproduto", 'input custos e despesas'!$H:$H), IF(D70="fase IV", SUMIF('input custos e despesas'!$L:$L, "variávelproduto", 'input custos e despesas'!$H:$H), IF(D70="fase V", SUMIF('input custos e despesas'!$L:$L, "variávelproduto", 'input custos e despesas'!$H:$H), "0"))))</f>
        <v>43</v>
      </c>
      <c r="I70" s="163">
        <f>H70*'estimativa de vendas'!E69</f>
        <v>39302</v>
      </c>
      <c r="J70" s="27"/>
      <c r="K70" s="163">
        <f t="shared" si="8"/>
        <v>39302</v>
      </c>
      <c r="L70" s="169">
        <f xml:space="preserve"> IF(D70="fase II", SUMIF('input custos e despesas'!$L:$L, "fixoserviço", 'input custos e despesas'!$H:$H), IF(D70="fase III", SUMIF('input custos e despesas'!$L:$L, "fixoserviço", 'input custos e despesas'!$H:$H), IF(D70="fase IV", SUMIF('input custos e despesas'!$L:$L, "fixoserviço", 'input custos e despesas'!$H:$H), IF(D70="fase V", SUMIF('input custos e despesas'!$L:$L, "fixoserviço", 'input custos e despesas'!$H:$H), "0"))))</f>
        <v>600</v>
      </c>
      <c r="M70" s="59"/>
      <c r="N70" s="163">
        <f t="shared" si="9"/>
        <v>600</v>
      </c>
      <c r="O70" s="169">
        <f xml:space="preserve"> IF(D70="fase II", SUMIF('input custos e despesas'!$L:$L, "variávelserviço", 'input custos e despesas'!$H:$H), IF(D70="fase III", SUMIF('input custos e despesas'!$L:$L, "variávelserviço", 'input custos e despesas'!$H:$H), IF(D70="fase IV", SUMIF('input custos e despesas'!$L:$L, "variávelserviço", 'input custos e despesas'!$H:$H), IF(D70="fase V", SUMIF('input custos e despesas'!$L:$L, "variávelserviço", 'input custos e despesas'!$H:$H), "0"))))</f>
        <v>50</v>
      </c>
      <c r="P70" s="163">
        <f>O70*'estimativa de vendas'!E69</f>
        <v>45700</v>
      </c>
      <c r="Q70" s="59"/>
      <c r="R70" s="163">
        <f t="shared" si="10"/>
        <v>45700</v>
      </c>
      <c r="S70" s="163">
        <f t="shared" si="6"/>
        <v>85932</v>
      </c>
    </row>
    <row r="71" spans="1:19" ht="17.25" thickBot="1" x14ac:dyDescent="0.35">
      <c r="A71" s="40">
        <f>calendário!A69</f>
        <v>68</v>
      </c>
      <c r="B71" s="40">
        <f>calendário!B69</f>
        <v>6</v>
      </c>
      <c r="C71" s="43">
        <f>calendário!C69</f>
        <v>43957</v>
      </c>
      <c r="D71" s="42" t="str">
        <f>calendário!D69</f>
        <v>fase IV</v>
      </c>
      <c r="E71" s="169">
        <f xml:space="preserve"> IF(D71="fase II", SUMIF('input custos e despesas'!$L:$L, "fixoproduto", 'input custos e despesas'!$H:$H), IF(D71="fase III", SUMIF('input custos e despesas'!$L:$L, "fixoproduto", 'input custos e despesas'!$H:$H), IF(D71="fase IV", SUMIF('input custos e despesas'!$L:$L, "fixoproduto", 'input custos e despesas'!$H:$H), IF(D71="fase V", SUMIF('input custos e despesas'!$L:$L, "fixoproduto", 'input custos e despesas'!$H:$H), "0"))))</f>
        <v>330</v>
      </c>
      <c r="F71" s="27"/>
      <c r="G71" s="163">
        <f t="shared" si="7"/>
        <v>330</v>
      </c>
      <c r="H71" s="169">
        <f xml:space="preserve"> IF(D71="fase II", SUMIF('input custos e despesas'!$L:$L, "variávelproduto", 'input custos e despesas'!$H:$H), IF(D71="fase III", SUMIF('input custos e despesas'!$L:$L, "variávelproduto", 'input custos e despesas'!$H:$H), IF(D71="fase IV", SUMIF('input custos e despesas'!$L:$L, "variávelproduto", 'input custos e despesas'!$H:$H), IF(D71="fase V", SUMIF('input custos e despesas'!$L:$L, "variávelproduto", 'input custos e despesas'!$H:$H), "0"))))</f>
        <v>43</v>
      </c>
      <c r="I71" s="163">
        <f>H71*'estimativa de vendas'!E70</f>
        <v>40162</v>
      </c>
      <c r="J71" s="27"/>
      <c r="K71" s="163">
        <f t="shared" si="8"/>
        <v>40162</v>
      </c>
      <c r="L71" s="169">
        <f xml:space="preserve"> IF(D71="fase II", SUMIF('input custos e despesas'!$L:$L, "fixoserviço", 'input custos e despesas'!$H:$H), IF(D71="fase III", SUMIF('input custos e despesas'!$L:$L, "fixoserviço", 'input custos e despesas'!$H:$H), IF(D71="fase IV", SUMIF('input custos e despesas'!$L:$L, "fixoserviço", 'input custos e despesas'!$H:$H), IF(D71="fase V", SUMIF('input custos e despesas'!$L:$L, "fixoserviço", 'input custos e despesas'!$H:$H), "0"))))</f>
        <v>600</v>
      </c>
      <c r="M71" s="59"/>
      <c r="N71" s="163">
        <f t="shared" si="9"/>
        <v>600</v>
      </c>
      <c r="O71" s="169">
        <f xml:space="preserve"> IF(D71="fase II", SUMIF('input custos e despesas'!$L:$L, "variávelserviço", 'input custos e despesas'!$H:$H), IF(D71="fase III", SUMIF('input custos e despesas'!$L:$L, "variávelserviço", 'input custos e despesas'!$H:$H), IF(D71="fase IV", SUMIF('input custos e despesas'!$L:$L, "variávelserviço", 'input custos e despesas'!$H:$H), IF(D71="fase V", SUMIF('input custos e despesas'!$L:$L, "variávelserviço", 'input custos e despesas'!$H:$H), "0"))))</f>
        <v>50</v>
      </c>
      <c r="P71" s="163">
        <f>O71*'estimativa de vendas'!E70</f>
        <v>46700</v>
      </c>
      <c r="Q71" s="59"/>
      <c r="R71" s="163">
        <f t="shared" si="10"/>
        <v>46700</v>
      </c>
      <c r="S71" s="163">
        <f t="shared" si="6"/>
        <v>87792</v>
      </c>
    </row>
    <row r="72" spans="1:19" ht="17.25" thickBot="1" x14ac:dyDescent="0.35">
      <c r="A72" s="40">
        <f>calendário!A70</f>
        <v>69</v>
      </c>
      <c r="B72" s="40">
        <f>calendário!B70</f>
        <v>6</v>
      </c>
      <c r="C72" s="41">
        <f>calendário!C70</f>
        <v>43988</v>
      </c>
      <c r="D72" s="42" t="str">
        <f>calendário!D70</f>
        <v>fase IV</v>
      </c>
      <c r="E72" s="169">
        <f xml:space="preserve"> IF(D72="fase II", SUMIF('input custos e despesas'!$L:$L, "fixoproduto", 'input custos e despesas'!$H:$H), IF(D72="fase III", SUMIF('input custos e despesas'!$L:$L, "fixoproduto", 'input custos e despesas'!$H:$H), IF(D72="fase IV", SUMIF('input custos e despesas'!$L:$L, "fixoproduto", 'input custos e despesas'!$H:$H), IF(D72="fase V", SUMIF('input custos e despesas'!$L:$L, "fixoproduto", 'input custos e despesas'!$H:$H), "0"))))</f>
        <v>330</v>
      </c>
      <c r="F72" s="27"/>
      <c r="G72" s="163">
        <f t="shared" si="7"/>
        <v>330</v>
      </c>
      <c r="H72" s="169">
        <f xml:space="preserve"> IF(D72="fase II", SUMIF('input custos e despesas'!$L:$L, "variávelproduto", 'input custos e despesas'!$H:$H), IF(D72="fase III", SUMIF('input custos e despesas'!$L:$L, "variávelproduto", 'input custos e despesas'!$H:$H), IF(D72="fase IV", SUMIF('input custos e despesas'!$L:$L, "variávelproduto", 'input custos e despesas'!$H:$H), IF(D72="fase V", SUMIF('input custos e despesas'!$L:$L, "variávelproduto", 'input custos e despesas'!$H:$H), "0"))))</f>
        <v>43</v>
      </c>
      <c r="I72" s="163">
        <f>H72*'estimativa de vendas'!E71</f>
        <v>40635</v>
      </c>
      <c r="J72" s="27"/>
      <c r="K72" s="163">
        <f t="shared" si="8"/>
        <v>40635</v>
      </c>
      <c r="L72" s="169">
        <f xml:space="preserve"> IF(D72="fase II", SUMIF('input custos e despesas'!$L:$L, "fixoserviço", 'input custos e despesas'!$H:$H), IF(D72="fase III", SUMIF('input custos e despesas'!$L:$L, "fixoserviço", 'input custos e despesas'!$H:$H), IF(D72="fase IV", SUMIF('input custos e despesas'!$L:$L, "fixoserviço", 'input custos e despesas'!$H:$H), IF(D72="fase V", SUMIF('input custos e despesas'!$L:$L, "fixoserviço", 'input custos e despesas'!$H:$H), "0"))))</f>
        <v>600</v>
      </c>
      <c r="M72" s="59"/>
      <c r="N72" s="163">
        <f t="shared" si="9"/>
        <v>600</v>
      </c>
      <c r="O72" s="169">
        <f xml:space="preserve"> IF(D72="fase II", SUMIF('input custos e despesas'!$L:$L, "variávelserviço", 'input custos e despesas'!$H:$H), IF(D72="fase III", SUMIF('input custos e despesas'!$L:$L, "variávelserviço", 'input custos e despesas'!$H:$H), IF(D72="fase IV", SUMIF('input custos e despesas'!$L:$L, "variávelserviço", 'input custos e despesas'!$H:$H), IF(D72="fase V", SUMIF('input custos e despesas'!$L:$L, "variávelserviço", 'input custos e despesas'!$H:$H), "0"))))</f>
        <v>50</v>
      </c>
      <c r="P72" s="163">
        <f>O72*'estimativa de vendas'!E71</f>
        <v>47250</v>
      </c>
      <c r="Q72" s="59"/>
      <c r="R72" s="163">
        <f t="shared" si="10"/>
        <v>47250</v>
      </c>
      <c r="S72" s="163">
        <f t="shared" si="6"/>
        <v>88815</v>
      </c>
    </row>
    <row r="73" spans="1:19" ht="17.25" thickBot="1" x14ac:dyDescent="0.35">
      <c r="A73" s="40">
        <f>calendário!A71</f>
        <v>70</v>
      </c>
      <c r="B73" s="40">
        <f>calendário!B71</f>
        <v>6</v>
      </c>
      <c r="C73" s="43">
        <f>calendário!C71</f>
        <v>44018</v>
      </c>
      <c r="D73" s="42" t="str">
        <f>calendário!D71</f>
        <v>fase IV</v>
      </c>
      <c r="E73" s="169">
        <f xml:space="preserve"> IF(D73="fase II", SUMIF('input custos e despesas'!$L:$L, "fixoproduto", 'input custos e despesas'!$H:$H), IF(D73="fase III", SUMIF('input custos e despesas'!$L:$L, "fixoproduto", 'input custos e despesas'!$H:$H), IF(D73="fase IV", SUMIF('input custos e despesas'!$L:$L, "fixoproduto", 'input custos e despesas'!$H:$H), IF(D73="fase V", SUMIF('input custos e despesas'!$L:$L, "fixoproduto", 'input custos e despesas'!$H:$H), "0"))))</f>
        <v>330</v>
      </c>
      <c r="F73" s="27"/>
      <c r="G73" s="163">
        <f t="shared" si="7"/>
        <v>330</v>
      </c>
      <c r="H73" s="169">
        <f xml:space="preserve"> IF(D73="fase II", SUMIF('input custos e despesas'!$L:$L, "variávelproduto", 'input custos e despesas'!$H:$H), IF(D73="fase III", SUMIF('input custos e despesas'!$L:$L, "variávelproduto", 'input custos e despesas'!$H:$H), IF(D73="fase IV", SUMIF('input custos e despesas'!$L:$L, "variávelproduto", 'input custos e despesas'!$H:$H), IF(D73="fase V", SUMIF('input custos e despesas'!$L:$L, "variávelproduto", 'input custos e despesas'!$H:$H), "0"))))</f>
        <v>43</v>
      </c>
      <c r="I73" s="163">
        <f>H73*'estimativa de vendas'!E72</f>
        <v>41065</v>
      </c>
      <c r="J73" s="27"/>
      <c r="K73" s="163">
        <f t="shared" si="8"/>
        <v>41065</v>
      </c>
      <c r="L73" s="169">
        <f xml:space="preserve"> IF(D73="fase II", SUMIF('input custos e despesas'!$L:$L, "fixoserviço", 'input custos e despesas'!$H:$H), IF(D73="fase III", SUMIF('input custos e despesas'!$L:$L, "fixoserviço", 'input custos e despesas'!$H:$H), IF(D73="fase IV", SUMIF('input custos e despesas'!$L:$L, "fixoserviço", 'input custos e despesas'!$H:$H), IF(D73="fase V", SUMIF('input custos e despesas'!$L:$L, "fixoserviço", 'input custos e despesas'!$H:$H), "0"))))</f>
        <v>600</v>
      </c>
      <c r="M73" s="59"/>
      <c r="N73" s="163">
        <f t="shared" si="9"/>
        <v>600</v>
      </c>
      <c r="O73" s="169">
        <f xml:space="preserve"> IF(D73="fase II", SUMIF('input custos e despesas'!$L:$L, "variávelserviço", 'input custos e despesas'!$H:$H), IF(D73="fase III", SUMIF('input custos e despesas'!$L:$L, "variávelserviço", 'input custos e despesas'!$H:$H), IF(D73="fase IV", SUMIF('input custos e despesas'!$L:$L, "variávelserviço", 'input custos e despesas'!$H:$H), IF(D73="fase V", SUMIF('input custos e despesas'!$L:$L, "variávelserviço", 'input custos e despesas'!$H:$H), "0"))))</f>
        <v>50</v>
      </c>
      <c r="P73" s="163">
        <f>O73*'estimativa de vendas'!E72</f>
        <v>47750</v>
      </c>
      <c r="Q73" s="59"/>
      <c r="R73" s="163">
        <f t="shared" si="10"/>
        <v>47750</v>
      </c>
      <c r="S73" s="163">
        <f t="shared" si="6"/>
        <v>89745</v>
      </c>
    </row>
    <row r="74" spans="1:19" ht="17.25" thickBot="1" x14ac:dyDescent="0.35">
      <c r="A74" s="40">
        <f>calendário!A72</f>
        <v>71</v>
      </c>
      <c r="B74" s="40">
        <f>calendário!B72</f>
        <v>6</v>
      </c>
      <c r="C74" s="41">
        <f>calendário!C72</f>
        <v>44049</v>
      </c>
      <c r="D74" s="42" t="str">
        <f>calendário!D72</f>
        <v>fase IV</v>
      </c>
      <c r="E74" s="169">
        <f xml:space="preserve"> IF(D74="fase II", SUMIF('input custos e despesas'!$L:$L, "fixoproduto", 'input custos e despesas'!$H:$H), IF(D74="fase III", SUMIF('input custos e despesas'!$L:$L, "fixoproduto", 'input custos e despesas'!$H:$H), IF(D74="fase IV", SUMIF('input custos e despesas'!$L:$L, "fixoproduto", 'input custos e despesas'!$H:$H), IF(D74="fase V", SUMIF('input custos e despesas'!$L:$L, "fixoproduto", 'input custos e despesas'!$H:$H), "0"))))</f>
        <v>330</v>
      </c>
      <c r="F74" s="27"/>
      <c r="G74" s="163">
        <f t="shared" si="7"/>
        <v>330</v>
      </c>
      <c r="H74" s="169">
        <f xml:space="preserve"> IF(D74="fase II", SUMIF('input custos e despesas'!$L:$L, "variávelproduto", 'input custos e despesas'!$H:$H), IF(D74="fase III", SUMIF('input custos e despesas'!$L:$L, "variávelproduto", 'input custos e despesas'!$H:$H), IF(D74="fase IV", SUMIF('input custos e despesas'!$L:$L, "variávelproduto", 'input custos e despesas'!$H:$H), IF(D74="fase V", SUMIF('input custos e despesas'!$L:$L, "variávelproduto", 'input custos e despesas'!$H:$H), "0"))))</f>
        <v>43</v>
      </c>
      <c r="I74" s="163">
        <f>H74*'estimativa de vendas'!E73</f>
        <v>41538</v>
      </c>
      <c r="J74" s="27"/>
      <c r="K74" s="163">
        <f t="shared" si="8"/>
        <v>41538</v>
      </c>
      <c r="L74" s="169">
        <f xml:space="preserve"> IF(D74="fase II", SUMIF('input custos e despesas'!$L:$L, "fixoserviço", 'input custos e despesas'!$H:$H), IF(D74="fase III", SUMIF('input custos e despesas'!$L:$L, "fixoserviço", 'input custos e despesas'!$H:$H), IF(D74="fase IV", SUMIF('input custos e despesas'!$L:$L, "fixoserviço", 'input custos e despesas'!$H:$H), IF(D74="fase V", SUMIF('input custos e despesas'!$L:$L, "fixoserviço", 'input custos e despesas'!$H:$H), "0"))))</f>
        <v>600</v>
      </c>
      <c r="M74" s="59"/>
      <c r="N74" s="163">
        <f t="shared" si="9"/>
        <v>600</v>
      </c>
      <c r="O74" s="169">
        <f xml:space="preserve"> IF(D74="fase II", SUMIF('input custos e despesas'!$L:$L, "variávelserviço", 'input custos e despesas'!$H:$H), IF(D74="fase III", SUMIF('input custos e despesas'!$L:$L, "variávelserviço", 'input custos e despesas'!$H:$H), IF(D74="fase IV", SUMIF('input custos e despesas'!$L:$L, "variávelserviço", 'input custos e despesas'!$H:$H), IF(D74="fase V", SUMIF('input custos e despesas'!$L:$L, "variávelserviço", 'input custos e despesas'!$H:$H), "0"))))</f>
        <v>50</v>
      </c>
      <c r="P74" s="163">
        <f>O74*'estimativa de vendas'!E73</f>
        <v>48300</v>
      </c>
      <c r="Q74" s="59"/>
      <c r="R74" s="163">
        <f t="shared" si="10"/>
        <v>48300</v>
      </c>
      <c r="S74" s="163">
        <f t="shared" si="6"/>
        <v>90768</v>
      </c>
    </row>
    <row r="75" spans="1:19" ht="17.25" thickBot="1" x14ac:dyDescent="0.35">
      <c r="A75" s="40">
        <f>calendário!A73</f>
        <v>72</v>
      </c>
      <c r="B75" s="40">
        <f>calendário!B73</f>
        <v>6</v>
      </c>
      <c r="C75" s="43">
        <f>calendário!C73</f>
        <v>44080</v>
      </c>
      <c r="D75" s="42" t="str">
        <f>calendário!D73</f>
        <v>fase IV</v>
      </c>
      <c r="E75" s="169">
        <f xml:space="preserve"> IF(D75="fase II", SUMIF('input custos e despesas'!$L:$L, "fixoproduto", 'input custos e despesas'!$H:$H), IF(D75="fase III", SUMIF('input custos e despesas'!$L:$L, "fixoproduto", 'input custos e despesas'!$H:$H), IF(D75="fase IV", SUMIF('input custos e despesas'!$L:$L, "fixoproduto", 'input custos e despesas'!$H:$H), IF(D75="fase V", SUMIF('input custos e despesas'!$L:$L, "fixoproduto", 'input custos e despesas'!$H:$H), "0"))))</f>
        <v>330</v>
      </c>
      <c r="F75" s="27"/>
      <c r="G75" s="163">
        <f t="shared" si="7"/>
        <v>330</v>
      </c>
      <c r="H75" s="169">
        <f xml:space="preserve"> IF(D75="fase II", SUMIF('input custos e despesas'!$L:$L, "variávelproduto", 'input custos e despesas'!$H:$H), IF(D75="fase III", SUMIF('input custos e despesas'!$L:$L, "variávelproduto", 'input custos e despesas'!$H:$H), IF(D75="fase IV", SUMIF('input custos e despesas'!$L:$L, "variávelproduto", 'input custos e despesas'!$H:$H), IF(D75="fase V", SUMIF('input custos e despesas'!$L:$L, "variávelproduto", 'input custos e despesas'!$H:$H), "0"))))</f>
        <v>43</v>
      </c>
      <c r="I75" s="163">
        <f>H75*'estimativa de vendas'!E74</f>
        <v>41968</v>
      </c>
      <c r="J75" s="27"/>
      <c r="K75" s="163">
        <f t="shared" si="8"/>
        <v>41968</v>
      </c>
      <c r="L75" s="169">
        <f xml:space="preserve"> IF(D75="fase II", SUMIF('input custos e despesas'!$L:$L, "fixoserviço", 'input custos e despesas'!$H:$H), IF(D75="fase III", SUMIF('input custos e despesas'!$L:$L, "fixoserviço", 'input custos e despesas'!$H:$H), IF(D75="fase IV", SUMIF('input custos e despesas'!$L:$L, "fixoserviço", 'input custos e despesas'!$H:$H), IF(D75="fase V", SUMIF('input custos e despesas'!$L:$L, "fixoserviço", 'input custos e despesas'!$H:$H), "0"))))</f>
        <v>600</v>
      </c>
      <c r="M75" s="59"/>
      <c r="N75" s="163">
        <f t="shared" si="9"/>
        <v>600</v>
      </c>
      <c r="O75" s="169">
        <f xml:space="preserve"> IF(D75="fase II", SUMIF('input custos e despesas'!$L:$L, "variávelserviço", 'input custos e despesas'!$H:$H), IF(D75="fase III", SUMIF('input custos e despesas'!$L:$L, "variávelserviço", 'input custos e despesas'!$H:$H), IF(D75="fase IV", SUMIF('input custos e despesas'!$L:$L, "variávelserviço", 'input custos e despesas'!$H:$H), IF(D75="fase V", SUMIF('input custos e despesas'!$L:$L, "variávelserviço", 'input custos e despesas'!$H:$H), "0"))))</f>
        <v>50</v>
      </c>
      <c r="P75" s="163">
        <f>O75*'estimativa de vendas'!E74</f>
        <v>48800</v>
      </c>
      <c r="Q75" s="59"/>
      <c r="R75" s="163">
        <f t="shared" si="10"/>
        <v>48800</v>
      </c>
      <c r="S75" s="163">
        <f t="shared" si="6"/>
        <v>91698</v>
      </c>
    </row>
    <row r="76" spans="1:19" ht="17.25" thickBot="1" x14ac:dyDescent="0.35">
      <c r="A76" s="40">
        <f>calendário!A74</f>
        <v>73</v>
      </c>
      <c r="B76" s="40">
        <f>calendário!B74</f>
        <v>7</v>
      </c>
      <c r="C76" s="41">
        <f>calendário!C74</f>
        <v>44110</v>
      </c>
      <c r="D76" s="42" t="str">
        <f>calendário!D74</f>
        <v>fase IV</v>
      </c>
      <c r="E76" s="169">
        <f xml:space="preserve"> IF(D76="fase II", SUMIF('input custos e despesas'!$L:$L, "fixoproduto", 'input custos e despesas'!$H:$H), IF(D76="fase III", SUMIF('input custos e despesas'!$L:$L, "fixoproduto", 'input custos e despesas'!$H:$H), IF(D76="fase IV", SUMIF('input custos e despesas'!$L:$L, "fixoproduto", 'input custos e despesas'!$H:$H), IF(D76="fase V", SUMIF('input custos e despesas'!$L:$L, "fixoproduto", 'input custos e despesas'!$H:$H), "0"))))</f>
        <v>330</v>
      </c>
      <c r="F76" s="27"/>
      <c r="G76" s="163">
        <f t="shared" si="7"/>
        <v>330</v>
      </c>
      <c r="H76" s="169">
        <f xml:space="preserve"> IF(D76="fase II", SUMIF('input custos e despesas'!$L:$L, "variávelproduto", 'input custos e despesas'!$H:$H), IF(D76="fase III", SUMIF('input custos e despesas'!$L:$L, "variávelproduto", 'input custos e despesas'!$H:$H), IF(D76="fase IV", SUMIF('input custos e despesas'!$L:$L, "variávelproduto", 'input custos e despesas'!$H:$H), IF(D76="fase V", SUMIF('input custos e despesas'!$L:$L, "variávelproduto", 'input custos e despesas'!$H:$H), "0"))))</f>
        <v>43</v>
      </c>
      <c r="I76" s="163">
        <f>H76*'estimativa de vendas'!E75</f>
        <v>42441</v>
      </c>
      <c r="J76" s="27"/>
      <c r="K76" s="163">
        <f t="shared" si="8"/>
        <v>42441</v>
      </c>
      <c r="L76" s="169">
        <f xml:space="preserve"> IF(D76="fase II", SUMIF('input custos e despesas'!$L:$L, "fixoserviço", 'input custos e despesas'!$H:$H), IF(D76="fase III", SUMIF('input custos e despesas'!$L:$L, "fixoserviço", 'input custos e despesas'!$H:$H), IF(D76="fase IV", SUMIF('input custos e despesas'!$L:$L, "fixoserviço", 'input custos e despesas'!$H:$H), IF(D76="fase V", SUMIF('input custos e despesas'!$L:$L, "fixoserviço", 'input custos e despesas'!$H:$H), "0"))))</f>
        <v>600</v>
      </c>
      <c r="M76" s="59"/>
      <c r="N76" s="163">
        <f t="shared" si="9"/>
        <v>600</v>
      </c>
      <c r="O76" s="169">
        <f xml:space="preserve"> IF(D76="fase II", SUMIF('input custos e despesas'!$L:$L, "variávelserviço", 'input custos e despesas'!$H:$H), IF(D76="fase III", SUMIF('input custos e despesas'!$L:$L, "variávelserviço", 'input custos e despesas'!$H:$H), IF(D76="fase IV", SUMIF('input custos e despesas'!$L:$L, "variávelserviço", 'input custos e despesas'!$H:$H), IF(D76="fase V", SUMIF('input custos e despesas'!$L:$L, "variávelserviço", 'input custos e despesas'!$H:$H), "0"))))</f>
        <v>50</v>
      </c>
      <c r="P76" s="163">
        <f>O76*'estimativa de vendas'!E75</f>
        <v>49350</v>
      </c>
      <c r="Q76" s="59"/>
      <c r="R76" s="163">
        <f t="shared" si="10"/>
        <v>49350</v>
      </c>
      <c r="S76" s="163">
        <f t="shared" si="6"/>
        <v>92721</v>
      </c>
    </row>
    <row r="77" spans="1:19" ht="17.25" thickBot="1" x14ac:dyDescent="0.35">
      <c r="A77" s="40">
        <f>calendário!A75</f>
        <v>74</v>
      </c>
      <c r="B77" s="40">
        <f>calendário!B75</f>
        <v>7</v>
      </c>
      <c r="C77" s="43">
        <f>calendário!C75</f>
        <v>44141</v>
      </c>
      <c r="D77" s="42" t="str">
        <f>calendário!D75</f>
        <v>fase IV</v>
      </c>
      <c r="E77" s="169">
        <f xml:space="preserve"> IF(D77="fase II", SUMIF('input custos e despesas'!$L:$L, "fixoproduto", 'input custos e despesas'!$H:$H), IF(D77="fase III", SUMIF('input custos e despesas'!$L:$L, "fixoproduto", 'input custos e despesas'!$H:$H), IF(D77="fase IV", SUMIF('input custos e despesas'!$L:$L, "fixoproduto", 'input custos e despesas'!$H:$H), IF(D77="fase V", SUMIF('input custos e despesas'!$L:$L, "fixoproduto", 'input custos e despesas'!$H:$H), "0"))))</f>
        <v>330</v>
      </c>
      <c r="F77" s="27"/>
      <c r="G77" s="163">
        <f t="shared" si="7"/>
        <v>330</v>
      </c>
      <c r="H77" s="169">
        <f xml:space="preserve"> IF(D77="fase II", SUMIF('input custos e despesas'!$L:$L, "variávelproduto", 'input custos e despesas'!$H:$H), IF(D77="fase III", SUMIF('input custos e despesas'!$L:$L, "variávelproduto", 'input custos e despesas'!$H:$H), IF(D77="fase IV", SUMIF('input custos e despesas'!$L:$L, "variávelproduto", 'input custos e despesas'!$H:$H), IF(D77="fase V", SUMIF('input custos e despesas'!$L:$L, "variávelproduto", 'input custos e despesas'!$H:$H), "0"))))</f>
        <v>43</v>
      </c>
      <c r="I77" s="163">
        <f>H77*'estimativa de vendas'!E76</f>
        <v>42441</v>
      </c>
      <c r="J77" s="27"/>
      <c r="K77" s="163">
        <f t="shared" si="8"/>
        <v>42441</v>
      </c>
      <c r="L77" s="169">
        <f xml:space="preserve"> IF(D77="fase II", SUMIF('input custos e despesas'!$L:$L, "fixoserviço", 'input custos e despesas'!$H:$H), IF(D77="fase III", SUMIF('input custos e despesas'!$L:$L, "fixoserviço", 'input custos e despesas'!$H:$H), IF(D77="fase IV", SUMIF('input custos e despesas'!$L:$L, "fixoserviço", 'input custos e despesas'!$H:$H), IF(D77="fase V", SUMIF('input custos e despesas'!$L:$L, "fixoserviço", 'input custos e despesas'!$H:$H), "0"))))</f>
        <v>600</v>
      </c>
      <c r="M77" s="59"/>
      <c r="N77" s="163">
        <f t="shared" si="9"/>
        <v>600</v>
      </c>
      <c r="O77" s="169">
        <f xml:space="preserve"> IF(D77="fase II", SUMIF('input custos e despesas'!$L:$L, "variávelserviço", 'input custos e despesas'!$H:$H), IF(D77="fase III", SUMIF('input custos e despesas'!$L:$L, "variávelserviço", 'input custos e despesas'!$H:$H), IF(D77="fase IV", SUMIF('input custos e despesas'!$L:$L, "variávelserviço", 'input custos e despesas'!$H:$H), IF(D77="fase V", SUMIF('input custos e despesas'!$L:$L, "variávelserviço", 'input custos e despesas'!$H:$H), "0"))))</f>
        <v>50</v>
      </c>
      <c r="P77" s="163">
        <f>O77*'estimativa de vendas'!E76</f>
        <v>49350</v>
      </c>
      <c r="Q77" s="59"/>
      <c r="R77" s="163">
        <f t="shared" si="10"/>
        <v>49350</v>
      </c>
      <c r="S77" s="163">
        <f t="shared" si="6"/>
        <v>92721</v>
      </c>
    </row>
    <row r="78" spans="1:19" ht="17.25" thickBot="1" x14ac:dyDescent="0.35">
      <c r="A78" s="40">
        <f>calendário!A76</f>
        <v>75</v>
      </c>
      <c r="B78" s="40">
        <f>calendário!B76</f>
        <v>7</v>
      </c>
      <c r="C78" s="41">
        <f>calendário!C76</f>
        <v>44171</v>
      </c>
      <c r="D78" s="42" t="str">
        <f>calendário!D76</f>
        <v>fase IV</v>
      </c>
      <c r="E78" s="169">
        <f xml:space="preserve"> IF(D78="fase II", SUMIF('input custos e despesas'!$L:$L, "fixoproduto", 'input custos e despesas'!$H:$H), IF(D78="fase III", SUMIF('input custos e despesas'!$L:$L, "fixoproduto", 'input custos e despesas'!$H:$H), IF(D78="fase IV", SUMIF('input custos e despesas'!$L:$L, "fixoproduto", 'input custos e despesas'!$H:$H), IF(D78="fase V", SUMIF('input custos e despesas'!$L:$L, "fixoproduto", 'input custos e despesas'!$H:$H), "0"))))</f>
        <v>330</v>
      </c>
      <c r="F78" s="27"/>
      <c r="G78" s="163">
        <f t="shared" si="7"/>
        <v>330</v>
      </c>
      <c r="H78" s="169">
        <f xml:space="preserve"> IF(D78="fase II", SUMIF('input custos e despesas'!$L:$L, "variávelproduto", 'input custos e despesas'!$H:$H), IF(D78="fase III", SUMIF('input custos e despesas'!$L:$L, "variávelproduto", 'input custos e despesas'!$H:$H), IF(D78="fase IV", SUMIF('input custos e despesas'!$L:$L, "variávelproduto", 'input custos e despesas'!$H:$H), IF(D78="fase V", SUMIF('input custos e despesas'!$L:$L, "variávelproduto", 'input custos e despesas'!$H:$H), "0"))))</f>
        <v>43</v>
      </c>
      <c r="I78" s="163">
        <f>H78*'estimativa de vendas'!E77</f>
        <v>42441</v>
      </c>
      <c r="J78" s="27"/>
      <c r="K78" s="163">
        <f t="shared" si="8"/>
        <v>42441</v>
      </c>
      <c r="L78" s="169">
        <f xml:space="preserve"> IF(D78="fase II", SUMIF('input custos e despesas'!$L:$L, "fixoserviço", 'input custos e despesas'!$H:$H), IF(D78="fase III", SUMIF('input custos e despesas'!$L:$L, "fixoserviço", 'input custos e despesas'!$H:$H), IF(D78="fase IV", SUMIF('input custos e despesas'!$L:$L, "fixoserviço", 'input custos e despesas'!$H:$H), IF(D78="fase V", SUMIF('input custos e despesas'!$L:$L, "fixoserviço", 'input custos e despesas'!$H:$H), "0"))))</f>
        <v>600</v>
      </c>
      <c r="M78" s="59"/>
      <c r="N78" s="163">
        <f t="shared" si="9"/>
        <v>600</v>
      </c>
      <c r="O78" s="169">
        <f xml:space="preserve"> IF(D78="fase II", SUMIF('input custos e despesas'!$L:$L, "variávelserviço", 'input custos e despesas'!$H:$H), IF(D78="fase III", SUMIF('input custos e despesas'!$L:$L, "variávelserviço", 'input custos e despesas'!$H:$H), IF(D78="fase IV", SUMIF('input custos e despesas'!$L:$L, "variávelserviço", 'input custos e despesas'!$H:$H), IF(D78="fase V", SUMIF('input custos e despesas'!$L:$L, "variávelserviço", 'input custos e despesas'!$H:$H), "0"))))</f>
        <v>50</v>
      </c>
      <c r="P78" s="163">
        <f>O78*'estimativa de vendas'!E77</f>
        <v>49350</v>
      </c>
      <c r="Q78" s="59"/>
      <c r="R78" s="163">
        <f t="shared" si="10"/>
        <v>49350</v>
      </c>
      <c r="S78" s="163">
        <f t="shared" si="6"/>
        <v>92721</v>
      </c>
    </row>
    <row r="79" spans="1:19" ht="17.25" thickBot="1" x14ac:dyDescent="0.35">
      <c r="A79" s="40">
        <f>calendário!A77</f>
        <v>76</v>
      </c>
      <c r="B79" s="40">
        <f>calendário!B77</f>
        <v>7</v>
      </c>
      <c r="C79" s="43">
        <f>calendário!C77</f>
        <v>44202</v>
      </c>
      <c r="D79" s="42" t="str">
        <f>calendário!D77</f>
        <v>fase IV</v>
      </c>
      <c r="E79" s="169">
        <f xml:space="preserve"> IF(D79="fase II", SUMIF('input custos e despesas'!$L:$L, "fixoproduto", 'input custos e despesas'!$H:$H), IF(D79="fase III", SUMIF('input custos e despesas'!$L:$L, "fixoproduto", 'input custos e despesas'!$H:$H), IF(D79="fase IV", SUMIF('input custos e despesas'!$L:$L, "fixoproduto", 'input custos e despesas'!$H:$H), IF(D79="fase V", SUMIF('input custos e despesas'!$L:$L, "fixoproduto", 'input custos e despesas'!$H:$H), "0"))))</f>
        <v>330</v>
      </c>
      <c r="F79" s="27"/>
      <c r="G79" s="163">
        <f t="shared" si="7"/>
        <v>330</v>
      </c>
      <c r="H79" s="169">
        <f xml:space="preserve"> IF(D79="fase II", SUMIF('input custos e despesas'!$L:$L, "variávelproduto", 'input custos e despesas'!$H:$H), IF(D79="fase III", SUMIF('input custos e despesas'!$L:$L, "variávelproduto", 'input custos e despesas'!$H:$H), IF(D79="fase IV", SUMIF('input custos e despesas'!$L:$L, "variávelproduto", 'input custos e despesas'!$H:$H), IF(D79="fase V", SUMIF('input custos e despesas'!$L:$L, "variávelproduto", 'input custos e despesas'!$H:$H), "0"))))</f>
        <v>43</v>
      </c>
      <c r="I79" s="163">
        <f>H79*'estimativa de vendas'!E78</f>
        <v>42441</v>
      </c>
      <c r="J79" s="27"/>
      <c r="K79" s="163">
        <f t="shared" si="8"/>
        <v>42441</v>
      </c>
      <c r="L79" s="169">
        <f xml:space="preserve"> IF(D79="fase II", SUMIF('input custos e despesas'!$L:$L, "fixoserviço", 'input custos e despesas'!$H:$H), IF(D79="fase III", SUMIF('input custos e despesas'!$L:$L, "fixoserviço", 'input custos e despesas'!$H:$H), IF(D79="fase IV", SUMIF('input custos e despesas'!$L:$L, "fixoserviço", 'input custos e despesas'!$H:$H), IF(D79="fase V", SUMIF('input custos e despesas'!$L:$L, "fixoserviço", 'input custos e despesas'!$H:$H), "0"))))</f>
        <v>600</v>
      </c>
      <c r="M79" s="59"/>
      <c r="N79" s="163">
        <f t="shared" si="9"/>
        <v>600</v>
      </c>
      <c r="O79" s="169">
        <f xml:space="preserve"> IF(D79="fase II", SUMIF('input custos e despesas'!$L:$L, "variávelserviço", 'input custos e despesas'!$H:$H), IF(D79="fase III", SUMIF('input custos e despesas'!$L:$L, "variávelserviço", 'input custos e despesas'!$H:$H), IF(D79="fase IV", SUMIF('input custos e despesas'!$L:$L, "variávelserviço", 'input custos e despesas'!$H:$H), IF(D79="fase V", SUMIF('input custos e despesas'!$L:$L, "variávelserviço", 'input custos e despesas'!$H:$H), "0"))))</f>
        <v>50</v>
      </c>
      <c r="P79" s="163">
        <f>O79*'estimativa de vendas'!E78</f>
        <v>49350</v>
      </c>
      <c r="Q79" s="59"/>
      <c r="R79" s="163">
        <f t="shared" si="10"/>
        <v>49350</v>
      </c>
      <c r="S79" s="163">
        <f t="shared" si="6"/>
        <v>92721</v>
      </c>
    </row>
    <row r="80" spans="1:19" ht="17.25" thickBot="1" x14ac:dyDescent="0.35">
      <c r="A80" s="40">
        <f>calendário!A78</f>
        <v>77</v>
      </c>
      <c r="B80" s="40">
        <f>calendário!B78</f>
        <v>7</v>
      </c>
      <c r="C80" s="41">
        <f>calendário!C78</f>
        <v>44233</v>
      </c>
      <c r="D80" s="42" t="str">
        <f>calendário!D78</f>
        <v>fase IV</v>
      </c>
      <c r="E80" s="169">
        <f xml:space="preserve"> IF(D80="fase II", SUMIF('input custos e despesas'!$L:$L, "fixoproduto", 'input custos e despesas'!$H:$H), IF(D80="fase III", SUMIF('input custos e despesas'!$L:$L, "fixoproduto", 'input custos e despesas'!$H:$H), IF(D80="fase IV", SUMIF('input custos e despesas'!$L:$L, "fixoproduto", 'input custos e despesas'!$H:$H), IF(D80="fase V", SUMIF('input custos e despesas'!$L:$L, "fixoproduto", 'input custos e despesas'!$H:$H), "0"))))</f>
        <v>330</v>
      </c>
      <c r="F80" s="27"/>
      <c r="G80" s="163">
        <f t="shared" si="7"/>
        <v>330</v>
      </c>
      <c r="H80" s="169">
        <f xml:space="preserve"> IF(D80="fase II", SUMIF('input custos e despesas'!$L:$L, "variávelproduto", 'input custos e despesas'!$H:$H), IF(D80="fase III", SUMIF('input custos e despesas'!$L:$L, "variávelproduto", 'input custos e despesas'!$H:$H), IF(D80="fase IV", SUMIF('input custos e despesas'!$L:$L, "variávelproduto", 'input custos e despesas'!$H:$H), IF(D80="fase V", SUMIF('input custos e despesas'!$L:$L, "variávelproduto", 'input custos e despesas'!$H:$H), "0"))))</f>
        <v>43</v>
      </c>
      <c r="I80" s="163">
        <f>H80*'estimativa de vendas'!E79</f>
        <v>42441</v>
      </c>
      <c r="J80" s="27"/>
      <c r="K80" s="163">
        <f t="shared" si="8"/>
        <v>42441</v>
      </c>
      <c r="L80" s="169">
        <f xml:space="preserve"> IF(D80="fase II", SUMIF('input custos e despesas'!$L:$L, "fixoserviço", 'input custos e despesas'!$H:$H), IF(D80="fase III", SUMIF('input custos e despesas'!$L:$L, "fixoserviço", 'input custos e despesas'!$H:$H), IF(D80="fase IV", SUMIF('input custos e despesas'!$L:$L, "fixoserviço", 'input custos e despesas'!$H:$H), IF(D80="fase V", SUMIF('input custos e despesas'!$L:$L, "fixoserviço", 'input custos e despesas'!$H:$H), "0"))))</f>
        <v>600</v>
      </c>
      <c r="M80" s="59"/>
      <c r="N80" s="163">
        <f t="shared" si="9"/>
        <v>600</v>
      </c>
      <c r="O80" s="169">
        <f xml:space="preserve"> IF(D80="fase II", SUMIF('input custos e despesas'!$L:$L, "variávelserviço", 'input custos e despesas'!$H:$H), IF(D80="fase III", SUMIF('input custos e despesas'!$L:$L, "variávelserviço", 'input custos e despesas'!$H:$H), IF(D80="fase IV", SUMIF('input custos e despesas'!$L:$L, "variávelserviço", 'input custos e despesas'!$H:$H), IF(D80="fase V", SUMIF('input custos e despesas'!$L:$L, "variávelserviço", 'input custos e despesas'!$H:$H), "0"))))</f>
        <v>50</v>
      </c>
      <c r="P80" s="163">
        <f>O80*'estimativa de vendas'!E79</f>
        <v>49350</v>
      </c>
      <c r="Q80" s="59"/>
      <c r="R80" s="163">
        <f t="shared" si="10"/>
        <v>49350</v>
      </c>
      <c r="S80" s="163">
        <f t="shared" si="6"/>
        <v>92721</v>
      </c>
    </row>
    <row r="81" spans="1:19" ht="17.25" thickBot="1" x14ac:dyDescent="0.35">
      <c r="A81" s="40">
        <f>calendário!A79</f>
        <v>78</v>
      </c>
      <c r="B81" s="40">
        <f>calendário!B79</f>
        <v>7</v>
      </c>
      <c r="C81" s="43">
        <f>calendário!C79</f>
        <v>44261</v>
      </c>
      <c r="D81" s="42" t="str">
        <f>calendário!D79</f>
        <v>fase IV</v>
      </c>
      <c r="E81" s="169">
        <f xml:space="preserve"> IF(D81="fase II", SUMIF('input custos e despesas'!$L:$L, "fixoproduto", 'input custos e despesas'!$H:$H), IF(D81="fase III", SUMIF('input custos e despesas'!$L:$L, "fixoproduto", 'input custos e despesas'!$H:$H), IF(D81="fase IV", SUMIF('input custos e despesas'!$L:$L, "fixoproduto", 'input custos e despesas'!$H:$H), IF(D81="fase V", SUMIF('input custos e despesas'!$L:$L, "fixoproduto", 'input custos e despesas'!$H:$H), "0"))))</f>
        <v>330</v>
      </c>
      <c r="F81" s="27"/>
      <c r="G81" s="163">
        <f t="shared" si="7"/>
        <v>330</v>
      </c>
      <c r="H81" s="169">
        <f xml:space="preserve"> IF(D81="fase II", SUMIF('input custos e despesas'!$L:$L, "variávelproduto", 'input custos e despesas'!$H:$H), IF(D81="fase III", SUMIF('input custos e despesas'!$L:$L, "variávelproduto", 'input custos e despesas'!$H:$H), IF(D81="fase IV", SUMIF('input custos e despesas'!$L:$L, "variávelproduto", 'input custos e despesas'!$H:$H), IF(D81="fase V", SUMIF('input custos e despesas'!$L:$L, "variávelproduto", 'input custos e despesas'!$H:$H), "0"))))</f>
        <v>43</v>
      </c>
      <c r="I81" s="163">
        <f>H81*'estimativa de vendas'!E80</f>
        <v>42441</v>
      </c>
      <c r="J81" s="27"/>
      <c r="K81" s="163">
        <f t="shared" si="8"/>
        <v>42441</v>
      </c>
      <c r="L81" s="169">
        <f xml:space="preserve"> IF(D81="fase II", SUMIF('input custos e despesas'!$L:$L, "fixoserviço", 'input custos e despesas'!$H:$H), IF(D81="fase III", SUMIF('input custos e despesas'!$L:$L, "fixoserviço", 'input custos e despesas'!$H:$H), IF(D81="fase IV", SUMIF('input custos e despesas'!$L:$L, "fixoserviço", 'input custos e despesas'!$H:$H), IF(D81="fase V", SUMIF('input custos e despesas'!$L:$L, "fixoserviço", 'input custos e despesas'!$H:$H), "0"))))</f>
        <v>600</v>
      </c>
      <c r="M81" s="59"/>
      <c r="N81" s="163">
        <f t="shared" si="9"/>
        <v>600</v>
      </c>
      <c r="O81" s="169">
        <f xml:space="preserve"> IF(D81="fase II", SUMIF('input custos e despesas'!$L:$L, "variávelserviço", 'input custos e despesas'!$H:$H), IF(D81="fase III", SUMIF('input custos e despesas'!$L:$L, "variávelserviço", 'input custos e despesas'!$H:$H), IF(D81="fase IV", SUMIF('input custos e despesas'!$L:$L, "variávelserviço", 'input custos e despesas'!$H:$H), IF(D81="fase V", SUMIF('input custos e despesas'!$L:$L, "variávelserviço", 'input custos e despesas'!$H:$H), "0"))))</f>
        <v>50</v>
      </c>
      <c r="P81" s="163">
        <f>O81*'estimativa de vendas'!E80</f>
        <v>49350</v>
      </c>
      <c r="Q81" s="59"/>
      <c r="R81" s="163">
        <f t="shared" si="10"/>
        <v>49350</v>
      </c>
      <c r="S81" s="163">
        <f t="shared" si="6"/>
        <v>92721</v>
      </c>
    </row>
    <row r="82" spans="1:19" ht="17.25" thickBot="1" x14ac:dyDescent="0.35">
      <c r="A82" s="40">
        <f>calendário!A80</f>
        <v>79</v>
      </c>
      <c r="B82" s="40">
        <f>calendário!B80</f>
        <v>7</v>
      </c>
      <c r="C82" s="41">
        <f>calendário!C80</f>
        <v>44292</v>
      </c>
      <c r="D82" s="42" t="str">
        <f>calendário!D80</f>
        <v>fase IV</v>
      </c>
      <c r="E82" s="169">
        <f xml:space="preserve"> IF(D82="fase II", SUMIF('input custos e despesas'!$L:$L, "fixoproduto", 'input custos e despesas'!$H:$H), IF(D82="fase III", SUMIF('input custos e despesas'!$L:$L, "fixoproduto", 'input custos e despesas'!$H:$H), IF(D82="fase IV", SUMIF('input custos e despesas'!$L:$L, "fixoproduto", 'input custos e despesas'!$H:$H), IF(D82="fase V", SUMIF('input custos e despesas'!$L:$L, "fixoproduto", 'input custos e despesas'!$H:$H), "0"))))</f>
        <v>330</v>
      </c>
      <c r="F82" s="27"/>
      <c r="G82" s="163">
        <f t="shared" si="7"/>
        <v>330</v>
      </c>
      <c r="H82" s="169">
        <f xml:space="preserve"> IF(D82="fase II", SUMIF('input custos e despesas'!$L:$L, "variávelproduto", 'input custos e despesas'!$H:$H), IF(D82="fase III", SUMIF('input custos e despesas'!$L:$L, "variávelproduto", 'input custos e despesas'!$H:$H), IF(D82="fase IV", SUMIF('input custos e despesas'!$L:$L, "variávelproduto", 'input custos e despesas'!$H:$H), IF(D82="fase V", SUMIF('input custos e despesas'!$L:$L, "variávelproduto", 'input custos e despesas'!$H:$H), "0"))))</f>
        <v>43</v>
      </c>
      <c r="I82" s="163">
        <f>H82*'estimativa de vendas'!E81</f>
        <v>42441</v>
      </c>
      <c r="J82" s="27"/>
      <c r="K82" s="163">
        <f t="shared" si="8"/>
        <v>42441</v>
      </c>
      <c r="L82" s="169">
        <f xml:space="preserve"> IF(D82="fase II", SUMIF('input custos e despesas'!$L:$L, "fixoserviço", 'input custos e despesas'!$H:$H), IF(D82="fase III", SUMIF('input custos e despesas'!$L:$L, "fixoserviço", 'input custos e despesas'!$H:$H), IF(D82="fase IV", SUMIF('input custos e despesas'!$L:$L, "fixoserviço", 'input custos e despesas'!$H:$H), IF(D82="fase V", SUMIF('input custos e despesas'!$L:$L, "fixoserviço", 'input custos e despesas'!$H:$H), "0"))))</f>
        <v>600</v>
      </c>
      <c r="M82" s="59"/>
      <c r="N82" s="163">
        <f t="shared" si="9"/>
        <v>600</v>
      </c>
      <c r="O82" s="169">
        <f xml:space="preserve"> IF(D82="fase II", SUMIF('input custos e despesas'!$L:$L, "variávelserviço", 'input custos e despesas'!$H:$H), IF(D82="fase III", SUMIF('input custos e despesas'!$L:$L, "variávelserviço", 'input custos e despesas'!$H:$H), IF(D82="fase IV", SUMIF('input custos e despesas'!$L:$L, "variávelserviço", 'input custos e despesas'!$H:$H), IF(D82="fase V", SUMIF('input custos e despesas'!$L:$L, "variávelserviço", 'input custos e despesas'!$H:$H), "0"))))</f>
        <v>50</v>
      </c>
      <c r="P82" s="163">
        <f>O82*'estimativa de vendas'!E81</f>
        <v>49350</v>
      </c>
      <c r="Q82" s="59"/>
      <c r="R82" s="163">
        <f t="shared" si="10"/>
        <v>49350</v>
      </c>
      <c r="S82" s="163">
        <f t="shared" si="6"/>
        <v>92721</v>
      </c>
    </row>
    <row r="83" spans="1:19" ht="17.25" thickBot="1" x14ac:dyDescent="0.35">
      <c r="A83" s="40">
        <f>calendário!A81</f>
        <v>80</v>
      </c>
      <c r="B83" s="40">
        <f>calendário!B81</f>
        <v>7</v>
      </c>
      <c r="C83" s="43">
        <f>calendário!C81</f>
        <v>44322</v>
      </c>
      <c r="D83" s="42" t="str">
        <f>calendário!D81</f>
        <v>fase IV</v>
      </c>
      <c r="E83" s="169">
        <f xml:space="preserve"> IF(D83="fase II", SUMIF('input custos e despesas'!$L:$L, "fixoproduto", 'input custos e despesas'!$H:$H), IF(D83="fase III", SUMIF('input custos e despesas'!$L:$L, "fixoproduto", 'input custos e despesas'!$H:$H), IF(D83="fase IV", SUMIF('input custos e despesas'!$L:$L, "fixoproduto", 'input custos e despesas'!$H:$H), IF(D83="fase V", SUMIF('input custos e despesas'!$L:$L, "fixoproduto", 'input custos e despesas'!$H:$H), "0"))))</f>
        <v>330</v>
      </c>
      <c r="F83" s="27"/>
      <c r="G83" s="163">
        <f t="shared" si="7"/>
        <v>330</v>
      </c>
      <c r="H83" s="169">
        <f xml:space="preserve"> IF(D83="fase II", SUMIF('input custos e despesas'!$L:$L, "variávelproduto", 'input custos e despesas'!$H:$H), IF(D83="fase III", SUMIF('input custos e despesas'!$L:$L, "variávelproduto", 'input custos e despesas'!$H:$H), IF(D83="fase IV", SUMIF('input custos e despesas'!$L:$L, "variávelproduto", 'input custos e despesas'!$H:$H), IF(D83="fase V", SUMIF('input custos e despesas'!$L:$L, "variávelproduto", 'input custos e despesas'!$H:$H), "0"))))</f>
        <v>43</v>
      </c>
      <c r="I83" s="163">
        <f>H83*'estimativa de vendas'!E82</f>
        <v>42441</v>
      </c>
      <c r="J83" s="27"/>
      <c r="K83" s="163">
        <f t="shared" si="8"/>
        <v>42441</v>
      </c>
      <c r="L83" s="169">
        <f xml:space="preserve"> IF(D83="fase II", SUMIF('input custos e despesas'!$L:$L, "fixoserviço", 'input custos e despesas'!$H:$H), IF(D83="fase III", SUMIF('input custos e despesas'!$L:$L, "fixoserviço", 'input custos e despesas'!$H:$H), IF(D83="fase IV", SUMIF('input custos e despesas'!$L:$L, "fixoserviço", 'input custos e despesas'!$H:$H), IF(D83="fase V", SUMIF('input custos e despesas'!$L:$L, "fixoserviço", 'input custos e despesas'!$H:$H), "0"))))</f>
        <v>600</v>
      </c>
      <c r="M83" s="59"/>
      <c r="N83" s="163">
        <f t="shared" si="9"/>
        <v>600</v>
      </c>
      <c r="O83" s="169">
        <f xml:space="preserve"> IF(D83="fase II", SUMIF('input custos e despesas'!$L:$L, "variávelserviço", 'input custos e despesas'!$H:$H), IF(D83="fase III", SUMIF('input custos e despesas'!$L:$L, "variávelserviço", 'input custos e despesas'!$H:$H), IF(D83="fase IV", SUMIF('input custos e despesas'!$L:$L, "variávelserviço", 'input custos e despesas'!$H:$H), IF(D83="fase V", SUMIF('input custos e despesas'!$L:$L, "variávelserviço", 'input custos e despesas'!$H:$H), "0"))))</f>
        <v>50</v>
      </c>
      <c r="P83" s="163">
        <f>O83*'estimativa de vendas'!E82</f>
        <v>49350</v>
      </c>
      <c r="Q83" s="59"/>
      <c r="R83" s="163">
        <f t="shared" si="10"/>
        <v>49350</v>
      </c>
      <c r="S83" s="163">
        <f t="shared" si="6"/>
        <v>92721</v>
      </c>
    </row>
    <row r="84" spans="1:19" ht="17.25" thickBot="1" x14ac:dyDescent="0.35">
      <c r="A84" s="40">
        <f>calendário!A82</f>
        <v>81</v>
      </c>
      <c r="B84" s="40">
        <f>calendário!B82</f>
        <v>7</v>
      </c>
      <c r="C84" s="41">
        <f>calendário!C82</f>
        <v>44353</v>
      </c>
      <c r="D84" s="42" t="str">
        <f>calendário!D82</f>
        <v>fase IV</v>
      </c>
      <c r="E84" s="169">
        <f xml:space="preserve"> IF(D84="fase II", SUMIF('input custos e despesas'!$L:$L, "fixoproduto", 'input custos e despesas'!$H:$H), IF(D84="fase III", SUMIF('input custos e despesas'!$L:$L, "fixoproduto", 'input custos e despesas'!$H:$H), IF(D84="fase IV", SUMIF('input custos e despesas'!$L:$L, "fixoproduto", 'input custos e despesas'!$H:$H), IF(D84="fase V", SUMIF('input custos e despesas'!$L:$L, "fixoproduto", 'input custos e despesas'!$H:$H), "0"))))</f>
        <v>330</v>
      </c>
      <c r="F84" s="27"/>
      <c r="G84" s="163">
        <f t="shared" si="7"/>
        <v>330</v>
      </c>
      <c r="H84" s="169">
        <f xml:space="preserve"> IF(D84="fase II", SUMIF('input custos e despesas'!$L:$L, "variávelproduto", 'input custos e despesas'!$H:$H), IF(D84="fase III", SUMIF('input custos e despesas'!$L:$L, "variávelproduto", 'input custos e despesas'!$H:$H), IF(D84="fase IV", SUMIF('input custos e despesas'!$L:$L, "variávelproduto", 'input custos e despesas'!$H:$H), IF(D84="fase V", SUMIF('input custos e despesas'!$L:$L, "variávelproduto", 'input custos e despesas'!$H:$H), "0"))))</f>
        <v>43</v>
      </c>
      <c r="I84" s="163">
        <f>H84*'estimativa de vendas'!E83</f>
        <v>42441</v>
      </c>
      <c r="J84" s="27"/>
      <c r="K84" s="163">
        <f t="shared" si="8"/>
        <v>42441</v>
      </c>
      <c r="L84" s="169">
        <f xml:space="preserve"> IF(D84="fase II", SUMIF('input custos e despesas'!$L:$L, "fixoserviço", 'input custos e despesas'!$H:$H), IF(D84="fase III", SUMIF('input custos e despesas'!$L:$L, "fixoserviço", 'input custos e despesas'!$H:$H), IF(D84="fase IV", SUMIF('input custos e despesas'!$L:$L, "fixoserviço", 'input custos e despesas'!$H:$H), IF(D84="fase V", SUMIF('input custos e despesas'!$L:$L, "fixoserviço", 'input custos e despesas'!$H:$H), "0"))))</f>
        <v>600</v>
      </c>
      <c r="M84" s="59"/>
      <c r="N84" s="163">
        <f t="shared" si="9"/>
        <v>600</v>
      </c>
      <c r="O84" s="169">
        <f xml:space="preserve"> IF(D84="fase II", SUMIF('input custos e despesas'!$L:$L, "variávelserviço", 'input custos e despesas'!$H:$H), IF(D84="fase III", SUMIF('input custos e despesas'!$L:$L, "variávelserviço", 'input custos e despesas'!$H:$H), IF(D84="fase IV", SUMIF('input custos e despesas'!$L:$L, "variávelserviço", 'input custos e despesas'!$H:$H), IF(D84="fase V", SUMIF('input custos e despesas'!$L:$L, "variávelserviço", 'input custos e despesas'!$H:$H), "0"))))</f>
        <v>50</v>
      </c>
      <c r="P84" s="163">
        <f>O84*'estimativa de vendas'!E83</f>
        <v>49350</v>
      </c>
      <c r="Q84" s="59"/>
      <c r="R84" s="163">
        <f t="shared" si="10"/>
        <v>49350</v>
      </c>
      <c r="S84" s="163">
        <f t="shared" si="6"/>
        <v>92721</v>
      </c>
    </row>
    <row r="85" spans="1:19" ht="17.25" thickBot="1" x14ac:dyDescent="0.35">
      <c r="A85" s="40">
        <f>calendário!A83</f>
        <v>82</v>
      </c>
      <c r="B85" s="40">
        <f>calendário!B83</f>
        <v>7</v>
      </c>
      <c r="C85" s="43">
        <f>calendário!C83</f>
        <v>44383</v>
      </c>
      <c r="D85" s="42" t="str">
        <f>calendário!D83</f>
        <v>fase IV</v>
      </c>
      <c r="E85" s="169">
        <f xml:space="preserve"> IF(D85="fase II", SUMIF('input custos e despesas'!$L:$L, "fixoproduto", 'input custos e despesas'!$H:$H), IF(D85="fase III", SUMIF('input custos e despesas'!$L:$L, "fixoproduto", 'input custos e despesas'!$H:$H), IF(D85="fase IV", SUMIF('input custos e despesas'!$L:$L, "fixoproduto", 'input custos e despesas'!$H:$H), IF(D85="fase V", SUMIF('input custos e despesas'!$L:$L, "fixoproduto", 'input custos e despesas'!$H:$H), "0"))))</f>
        <v>330</v>
      </c>
      <c r="F85" s="27"/>
      <c r="G85" s="163">
        <f t="shared" si="7"/>
        <v>330</v>
      </c>
      <c r="H85" s="169">
        <f xml:space="preserve"> IF(D85="fase II", SUMIF('input custos e despesas'!$L:$L, "variávelproduto", 'input custos e despesas'!$H:$H), IF(D85="fase III", SUMIF('input custos e despesas'!$L:$L, "variávelproduto", 'input custos e despesas'!$H:$H), IF(D85="fase IV", SUMIF('input custos e despesas'!$L:$L, "variávelproduto", 'input custos e despesas'!$H:$H), IF(D85="fase V", SUMIF('input custos e despesas'!$L:$L, "variávelproduto", 'input custos e despesas'!$H:$H), "0"))))</f>
        <v>43</v>
      </c>
      <c r="I85" s="163">
        <f>H85*'estimativa de vendas'!E84</f>
        <v>42441</v>
      </c>
      <c r="J85" s="27"/>
      <c r="K85" s="163">
        <f t="shared" si="8"/>
        <v>42441</v>
      </c>
      <c r="L85" s="169">
        <f xml:space="preserve"> IF(D85="fase II", SUMIF('input custos e despesas'!$L:$L, "fixoserviço", 'input custos e despesas'!$H:$H), IF(D85="fase III", SUMIF('input custos e despesas'!$L:$L, "fixoserviço", 'input custos e despesas'!$H:$H), IF(D85="fase IV", SUMIF('input custos e despesas'!$L:$L, "fixoserviço", 'input custos e despesas'!$H:$H), IF(D85="fase V", SUMIF('input custos e despesas'!$L:$L, "fixoserviço", 'input custos e despesas'!$H:$H), "0"))))</f>
        <v>600</v>
      </c>
      <c r="M85" s="59"/>
      <c r="N85" s="163">
        <f t="shared" si="9"/>
        <v>600</v>
      </c>
      <c r="O85" s="169">
        <f xml:space="preserve"> IF(D85="fase II", SUMIF('input custos e despesas'!$L:$L, "variávelserviço", 'input custos e despesas'!$H:$H), IF(D85="fase III", SUMIF('input custos e despesas'!$L:$L, "variávelserviço", 'input custos e despesas'!$H:$H), IF(D85="fase IV", SUMIF('input custos e despesas'!$L:$L, "variávelserviço", 'input custos e despesas'!$H:$H), IF(D85="fase V", SUMIF('input custos e despesas'!$L:$L, "variávelserviço", 'input custos e despesas'!$H:$H), "0"))))</f>
        <v>50</v>
      </c>
      <c r="P85" s="163">
        <f>O85*'estimativa de vendas'!E84</f>
        <v>49350</v>
      </c>
      <c r="Q85" s="59"/>
      <c r="R85" s="163">
        <f t="shared" si="10"/>
        <v>49350</v>
      </c>
      <c r="S85" s="163">
        <f t="shared" si="6"/>
        <v>92721</v>
      </c>
    </row>
    <row r="86" spans="1:19" ht="17.25" thickBot="1" x14ac:dyDescent="0.35">
      <c r="A86" s="40">
        <f>calendário!A84</f>
        <v>83</v>
      </c>
      <c r="B86" s="40">
        <f>calendário!B84</f>
        <v>7</v>
      </c>
      <c r="C86" s="41">
        <f>calendário!C84</f>
        <v>44414</v>
      </c>
      <c r="D86" s="42" t="str">
        <f>calendário!D84</f>
        <v>fase IV</v>
      </c>
      <c r="E86" s="169">
        <f xml:space="preserve"> IF(D86="fase II", SUMIF('input custos e despesas'!$L:$L, "fixoproduto", 'input custos e despesas'!$H:$H), IF(D86="fase III", SUMIF('input custos e despesas'!$L:$L, "fixoproduto", 'input custos e despesas'!$H:$H), IF(D86="fase IV", SUMIF('input custos e despesas'!$L:$L, "fixoproduto", 'input custos e despesas'!$H:$H), IF(D86="fase V", SUMIF('input custos e despesas'!$L:$L, "fixoproduto", 'input custos e despesas'!$H:$H), "0"))))</f>
        <v>330</v>
      </c>
      <c r="F86" s="27"/>
      <c r="G86" s="163">
        <f t="shared" si="7"/>
        <v>330</v>
      </c>
      <c r="H86" s="169">
        <f xml:space="preserve"> IF(D86="fase II", SUMIF('input custos e despesas'!$L:$L, "variávelproduto", 'input custos e despesas'!$H:$H), IF(D86="fase III", SUMIF('input custos e despesas'!$L:$L, "variávelproduto", 'input custos e despesas'!$H:$H), IF(D86="fase IV", SUMIF('input custos e despesas'!$L:$L, "variávelproduto", 'input custos e despesas'!$H:$H), IF(D86="fase V", SUMIF('input custos e despesas'!$L:$L, "variávelproduto", 'input custos e despesas'!$H:$H), "0"))))</f>
        <v>43</v>
      </c>
      <c r="I86" s="163">
        <f>H86*'estimativa de vendas'!E85</f>
        <v>41968</v>
      </c>
      <c r="J86" s="27"/>
      <c r="K86" s="163">
        <f t="shared" si="8"/>
        <v>41968</v>
      </c>
      <c r="L86" s="169">
        <f xml:space="preserve"> IF(D86="fase II", SUMIF('input custos e despesas'!$L:$L, "fixoserviço", 'input custos e despesas'!$H:$H), IF(D86="fase III", SUMIF('input custos e despesas'!$L:$L, "fixoserviço", 'input custos e despesas'!$H:$H), IF(D86="fase IV", SUMIF('input custos e despesas'!$L:$L, "fixoserviço", 'input custos e despesas'!$H:$H), IF(D86="fase V", SUMIF('input custos e despesas'!$L:$L, "fixoserviço", 'input custos e despesas'!$H:$H), "0"))))</f>
        <v>600</v>
      </c>
      <c r="M86" s="59"/>
      <c r="N86" s="163">
        <f t="shared" si="9"/>
        <v>600</v>
      </c>
      <c r="O86" s="169">
        <f xml:space="preserve"> IF(D86="fase II", SUMIF('input custos e despesas'!$L:$L, "variávelserviço", 'input custos e despesas'!$H:$H), IF(D86="fase III", SUMIF('input custos e despesas'!$L:$L, "variávelserviço", 'input custos e despesas'!$H:$H), IF(D86="fase IV", SUMIF('input custos e despesas'!$L:$L, "variávelserviço", 'input custos e despesas'!$H:$H), IF(D86="fase V", SUMIF('input custos e despesas'!$L:$L, "variávelserviço", 'input custos e despesas'!$H:$H), "0"))))</f>
        <v>50</v>
      </c>
      <c r="P86" s="163">
        <f>O86*'estimativa de vendas'!E85</f>
        <v>48800</v>
      </c>
      <c r="Q86" s="59"/>
      <c r="R86" s="163">
        <f t="shared" si="10"/>
        <v>48800</v>
      </c>
      <c r="S86" s="163">
        <f t="shared" si="6"/>
        <v>91698</v>
      </c>
    </row>
    <row r="87" spans="1:19" ht="17.25" thickBot="1" x14ac:dyDescent="0.35">
      <c r="A87" s="40">
        <f>calendário!A85</f>
        <v>84</v>
      </c>
      <c r="B87" s="40">
        <f>calendário!B85</f>
        <v>7</v>
      </c>
      <c r="C87" s="43">
        <f>calendário!C85</f>
        <v>44445</v>
      </c>
      <c r="D87" s="42" t="str">
        <f>calendário!D85</f>
        <v>fase IV</v>
      </c>
      <c r="E87" s="169">
        <f xml:space="preserve"> IF(D87="fase II", SUMIF('input custos e despesas'!$L:$L, "fixoproduto", 'input custos e despesas'!$H:$H), IF(D87="fase III", SUMIF('input custos e despesas'!$L:$L, "fixoproduto", 'input custos e despesas'!$H:$H), IF(D87="fase IV", SUMIF('input custos e despesas'!$L:$L, "fixoproduto", 'input custos e despesas'!$H:$H), IF(D87="fase V", SUMIF('input custos e despesas'!$L:$L, "fixoproduto", 'input custos e despesas'!$H:$H), "0"))))</f>
        <v>330</v>
      </c>
      <c r="F87" s="27"/>
      <c r="G87" s="163">
        <f t="shared" si="7"/>
        <v>330</v>
      </c>
      <c r="H87" s="169">
        <f xml:space="preserve"> IF(D87="fase II", SUMIF('input custos e despesas'!$L:$L, "variávelproduto", 'input custos e despesas'!$H:$H), IF(D87="fase III", SUMIF('input custos e despesas'!$L:$L, "variávelproduto", 'input custos e despesas'!$H:$H), IF(D87="fase IV", SUMIF('input custos e despesas'!$L:$L, "variávelproduto", 'input custos e despesas'!$H:$H), IF(D87="fase V", SUMIF('input custos e despesas'!$L:$L, "variávelproduto", 'input custos e despesas'!$H:$H), "0"))))</f>
        <v>43</v>
      </c>
      <c r="I87" s="163">
        <f>H87*'estimativa de vendas'!E86</f>
        <v>41495</v>
      </c>
      <c r="J87" s="27"/>
      <c r="K87" s="163">
        <f t="shared" si="8"/>
        <v>41495</v>
      </c>
      <c r="L87" s="169">
        <f xml:space="preserve"> IF(D87="fase II", SUMIF('input custos e despesas'!$L:$L, "fixoserviço", 'input custos e despesas'!$H:$H), IF(D87="fase III", SUMIF('input custos e despesas'!$L:$L, "fixoserviço", 'input custos e despesas'!$H:$H), IF(D87="fase IV", SUMIF('input custos e despesas'!$L:$L, "fixoserviço", 'input custos e despesas'!$H:$H), IF(D87="fase V", SUMIF('input custos e despesas'!$L:$L, "fixoserviço", 'input custos e despesas'!$H:$H), "0"))))</f>
        <v>600</v>
      </c>
      <c r="M87" s="59"/>
      <c r="N87" s="163">
        <f t="shared" si="9"/>
        <v>600</v>
      </c>
      <c r="O87" s="169">
        <f xml:space="preserve"> IF(D87="fase II", SUMIF('input custos e despesas'!$L:$L, "variávelserviço", 'input custos e despesas'!$H:$H), IF(D87="fase III", SUMIF('input custos e despesas'!$L:$L, "variávelserviço", 'input custos e despesas'!$H:$H), IF(D87="fase IV", SUMIF('input custos e despesas'!$L:$L, "variávelserviço", 'input custos e despesas'!$H:$H), IF(D87="fase V", SUMIF('input custos e despesas'!$L:$L, "variávelserviço", 'input custos e despesas'!$H:$H), "0"))))</f>
        <v>50</v>
      </c>
      <c r="P87" s="163">
        <f>O87*'estimativa de vendas'!E86</f>
        <v>48250</v>
      </c>
      <c r="Q87" s="59"/>
      <c r="R87" s="163">
        <f t="shared" si="10"/>
        <v>48250</v>
      </c>
      <c r="S87" s="163">
        <f t="shared" si="6"/>
        <v>90675</v>
      </c>
    </row>
    <row r="88" spans="1:19" ht="17.25" thickBot="1" x14ac:dyDescent="0.35">
      <c r="A88" s="40">
        <f>calendário!A86</f>
        <v>85</v>
      </c>
      <c r="B88" s="40">
        <f>calendário!B86</f>
        <v>8</v>
      </c>
      <c r="C88" s="41">
        <f>calendário!C86</f>
        <v>44475</v>
      </c>
      <c r="D88" s="42" t="str">
        <f>calendário!D86</f>
        <v>fase V</v>
      </c>
      <c r="E88" s="169">
        <f xml:space="preserve"> IF(D88="fase II", SUMIF('input custos e despesas'!$L:$L, "fixoproduto", 'input custos e despesas'!$H:$H), IF(D88="fase III", SUMIF('input custos e despesas'!$L:$L, "fixoproduto", 'input custos e despesas'!$H:$H), IF(D88="fase IV", SUMIF('input custos e despesas'!$L:$L, "fixoproduto", 'input custos e despesas'!$H:$H), IF(D88="fase V", SUMIF('input custos e despesas'!$L:$L, "fixoproduto", 'input custos e despesas'!$H:$H), "0"))))</f>
        <v>330</v>
      </c>
      <c r="F88" s="27"/>
      <c r="G88" s="163">
        <f t="shared" si="7"/>
        <v>330</v>
      </c>
      <c r="H88" s="169">
        <f xml:space="preserve"> IF(D88="fase II", SUMIF('input custos e despesas'!$L:$L, "variávelproduto", 'input custos e despesas'!$H:$H), IF(D88="fase III", SUMIF('input custos e despesas'!$L:$L, "variávelproduto", 'input custos e despesas'!$H:$H), IF(D88="fase IV", SUMIF('input custos e despesas'!$L:$L, "variávelproduto", 'input custos e despesas'!$H:$H), IF(D88="fase V", SUMIF('input custos e despesas'!$L:$L, "variávelproduto", 'input custos e despesas'!$H:$H), "0"))))</f>
        <v>43</v>
      </c>
      <c r="I88" s="163">
        <f>H88*'estimativa de vendas'!E87</f>
        <v>41065</v>
      </c>
      <c r="J88" s="27"/>
      <c r="K88" s="163">
        <f t="shared" si="8"/>
        <v>41065</v>
      </c>
      <c r="L88" s="169">
        <f xml:space="preserve"> IF(D88="fase II", SUMIF('input custos e despesas'!$L:$L, "fixoserviço", 'input custos e despesas'!$H:$H), IF(D88="fase III", SUMIF('input custos e despesas'!$L:$L, "fixoserviço", 'input custos e despesas'!$H:$H), IF(D88="fase IV", SUMIF('input custos e despesas'!$L:$L, "fixoserviço", 'input custos e despesas'!$H:$H), IF(D88="fase V", SUMIF('input custos e despesas'!$L:$L, "fixoserviço", 'input custos e despesas'!$H:$H), "0"))))</f>
        <v>600</v>
      </c>
      <c r="M88" s="59"/>
      <c r="N88" s="163">
        <f t="shared" si="9"/>
        <v>600</v>
      </c>
      <c r="O88" s="169">
        <f xml:space="preserve"> IF(D88="fase II", SUMIF('input custos e despesas'!$L:$L, "variávelserviço", 'input custos e despesas'!$H:$H), IF(D88="fase III", SUMIF('input custos e despesas'!$L:$L, "variávelserviço", 'input custos e despesas'!$H:$H), IF(D88="fase IV", SUMIF('input custos e despesas'!$L:$L, "variávelserviço", 'input custos e despesas'!$H:$H), IF(D88="fase V", SUMIF('input custos e despesas'!$L:$L, "variávelserviço", 'input custos e despesas'!$H:$H), "0"))))</f>
        <v>50</v>
      </c>
      <c r="P88" s="163">
        <f>O88*'estimativa de vendas'!E87</f>
        <v>47750</v>
      </c>
      <c r="Q88" s="59"/>
      <c r="R88" s="163">
        <f t="shared" si="10"/>
        <v>47750</v>
      </c>
      <c r="S88" s="163">
        <f t="shared" si="6"/>
        <v>89745</v>
      </c>
    </row>
    <row r="89" spans="1:19" ht="17.25" thickBot="1" x14ac:dyDescent="0.35">
      <c r="A89" s="40">
        <f>calendário!A87</f>
        <v>86</v>
      </c>
      <c r="B89" s="40">
        <f>calendário!B87</f>
        <v>8</v>
      </c>
      <c r="C89" s="43">
        <f>calendário!C87</f>
        <v>44506</v>
      </c>
      <c r="D89" s="42" t="str">
        <f>calendário!D87</f>
        <v>fase V</v>
      </c>
      <c r="E89" s="169">
        <f xml:space="preserve"> IF(D89="fase II", SUMIF('input custos e despesas'!$L:$L, "fixoproduto", 'input custos e despesas'!$H:$H), IF(D89="fase III", SUMIF('input custos e despesas'!$L:$L, "fixoproduto", 'input custos e despesas'!$H:$H), IF(D89="fase IV", SUMIF('input custos e despesas'!$L:$L, "fixoproduto", 'input custos e despesas'!$H:$H), IF(D89="fase V", SUMIF('input custos e despesas'!$L:$L, "fixoproduto", 'input custos e despesas'!$H:$H), "0"))))</f>
        <v>330</v>
      </c>
      <c r="F89" s="27"/>
      <c r="G89" s="163">
        <f t="shared" si="7"/>
        <v>330</v>
      </c>
      <c r="H89" s="169">
        <f xml:space="preserve"> IF(D89="fase II", SUMIF('input custos e despesas'!$L:$L, "variávelproduto", 'input custos e despesas'!$H:$H), IF(D89="fase III", SUMIF('input custos e despesas'!$L:$L, "variávelproduto", 'input custos e despesas'!$H:$H), IF(D89="fase IV", SUMIF('input custos e despesas'!$L:$L, "variávelproduto", 'input custos e despesas'!$H:$H), IF(D89="fase V", SUMIF('input custos e despesas'!$L:$L, "variávelproduto", 'input custos e despesas'!$H:$H), "0"))))</f>
        <v>43</v>
      </c>
      <c r="I89" s="163">
        <f>H89*'estimativa de vendas'!E88</f>
        <v>40592</v>
      </c>
      <c r="J89" s="27"/>
      <c r="K89" s="163">
        <f t="shared" si="8"/>
        <v>40592</v>
      </c>
      <c r="L89" s="169">
        <f xml:space="preserve"> IF(D89="fase II", SUMIF('input custos e despesas'!$L:$L, "fixoserviço", 'input custos e despesas'!$H:$H), IF(D89="fase III", SUMIF('input custos e despesas'!$L:$L, "fixoserviço", 'input custos e despesas'!$H:$H), IF(D89="fase IV", SUMIF('input custos e despesas'!$L:$L, "fixoserviço", 'input custos e despesas'!$H:$H), IF(D89="fase V", SUMIF('input custos e despesas'!$L:$L, "fixoserviço", 'input custos e despesas'!$H:$H), "0"))))</f>
        <v>600</v>
      </c>
      <c r="M89" s="59"/>
      <c r="N89" s="163">
        <f t="shared" si="9"/>
        <v>600</v>
      </c>
      <c r="O89" s="169">
        <f xml:space="preserve"> IF(D89="fase II", SUMIF('input custos e despesas'!$L:$L, "variávelserviço", 'input custos e despesas'!$H:$H), IF(D89="fase III", SUMIF('input custos e despesas'!$L:$L, "variávelserviço", 'input custos e despesas'!$H:$H), IF(D89="fase IV", SUMIF('input custos e despesas'!$L:$L, "variávelserviço", 'input custos e despesas'!$H:$H), IF(D89="fase V", SUMIF('input custos e despesas'!$L:$L, "variávelserviço", 'input custos e despesas'!$H:$H), "0"))))</f>
        <v>50</v>
      </c>
      <c r="P89" s="163">
        <f>O89*'estimativa de vendas'!E88</f>
        <v>47200</v>
      </c>
      <c r="Q89" s="59"/>
      <c r="R89" s="163">
        <f t="shared" si="10"/>
        <v>47200</v>
      </c>
      <c r="S89" s="163">
        <f t="shared" si="6"/>
        <v>88722</v>
      </c>
    </row>
    <row r="90" spans="1:19" ht="17.25" thickBot="1" x14ac:dyDescent="0.35">
      <c r="A90" s="40">
        <f>calendário!A88</f>
        <v>87</v>
      </c>
      <c r="B90" s="40">
        <f>calendário!B88</f>
        <v>8</v>
      </c>
      <c r="C90" s="41">
        <f>calendário!C88</f>
        <v>44536</v>
      </c>
      <c r="D90" s="42" t="str">
        <f>calendário!D88</f>
        <v>fase V</v>
      </c>
      <c r="E90" s="169">
        <f xml:space="preserve"> IF(D90="fase II", SUMIF('input custos e despesas'!$L:$L, "fixoproduto", 'input custos e despesas'!$H:$H), IF(D90="fase III", SUMIF('input custos e despesas'!$L:$L, "fixoproduto", 'input custos e despesas'!$H:$H), IF(D90="fase IV", SUMIF('input custos e despesas'!$L:$L, "fixoproduto", 'input custos e despesas'!$H:$H), IF(D90="fase V", SUMIF('input custos e despesas'!$L:$L, "fixoproduto", 'input custos e despesas'!$H:$H), "0"))))</f>
        <v>330</v>
      </c>
      <c r="F90" s="27"/>
      <c r="G90" s="163">
        <f t="shared" si="7"/>
        <v>330</v>
      </c>
      <c r="H90" s="169">
        <f xml:space="preserve"> IF(D90="fase II", SUMIF('input custos e despesas'!$L:$L, "variávelproduto", 'input custos e despesas'!$H:$H), IF(D90="fase III", SUMIF('input custos e despesas'!$L:$L, "variávelproduto", 'input custos e despesas'!$H:$H), IF(D90="fase IV", SUMIF('input custos e despesas'!$L:$L, "variávelproduto", 'input custos e despesas'!$H:$H), IF(D90="fase V", SUMIF('input custos e despesas'!$L:$L, "variávelproduto", 'input custos e despesas'!$H:$H), "0"))))</f>
        <v>43</v>
      </c>
      <c r="I90" s="163">
        <f>H90*'estimativa de vendas'!E89</f>
        <v>40162</v>
      </c>
      <c r="J90" s="27"/>
      <c r="K90" s="163">
        <f t="shared" si="8"/>
        <v>40162</v>
      </c>
      <c r="L90" s="169">
        <f xml:space="preserve"> IF(D90="fase II", SUMIF('input custos e despesas'!$L:$L, "fixoserviço", 'input custos e despesas'!$H:$H), IF(D90="fase III", SUMIF('input custos e despesas'!$L:$L, "fixoserviço", 'input custos e despesas'!$H:$H), IF(D90="fase IV", SUMIF('input custos e despesas'!$L:$L, "fixoserviço", 'input custos e despesas'!$H:$H), IF(D90="fase V", SUMIF('input custos e despesas'!$L:$L, "fixoserviço", 'input custos e despesas'!$H:$H), "0"))))</f>
        <v>600</v>
      </c>
      <c r="M90" s="59"/>
      <c r="N90" s="163">
        <f t="shared" si="9"/>
        <v>600</v>
      </c>
      <c r="O90" s="169">
        <f xml:space="preserve"> IF(D90="fase II", SUMIF('input custos e despesas'!$L:$L, "variávelserviço", 'input custos e despesas'!$H:$H), IF(D90="fase III", SUMIF('input custos e despesas'!$L:$L, "variávelserviço", 'input custos e despesas'!$H:$H), IF(D90="fase IV", SUMIF('input custos e despesas'!$L:$L, "variávelserviço", 'input custos e despesas'!$H:$H), IF(D90="fase V", SUMIF('input custos e despesas'!$L:$L, "variávelserviço", 'input custos e despesas'!$H:$H), "0"))))</f>
        <v>50</v>
      </c>
      <c r="P90" s="163">
        <f>O90*'estimativa de vendas'!E89</f>
        <v>46700</v>
      </c>
      <c r="Q90" s="59"/>
      <c r="R90" s="163">
        <f t="shared" si="10"/>
        <v>46700</v>
      </c>
      <c r="S90" s="163">
        <f t="shared" si="6"/>
        <v>87792</v>
      </c>
    </row>
    <row r="91" spans="1:19" ht="17.25" thickBot="1" x14ac:dyDescent="0.35">
      <c r="A91" s="40">
        <f>calendário!A89</f>
        <v>88</v>
      </c>
      <c r="B91" s="40">
        <f>calendário!B89</f>
        <v>8</v>
      </c>
      <c r="C91" s="43">
        <f>calendário!C89</f>
        <v>44567</v>
      </c>
      <c r="D91" s="42" t="str">
        <f>calendário!D89</f>
        <v>fase V</v>
      </c>
      <c r="E91" s="169">
        <f xml:space="preserve"> IF(D91="fase II", SUMIF('input custos e despesas'!$L:$L, "fixoproduto", 'input custos e despesas'!$H:$H), IF(D91="fase III", SUMIF('input custos e despesas'!$L:$L, "fixoproduto", 'input custos e despesas'!$H:$H), IF(D91="fase IV", SUMIF('input custos e despesas'!$L:$L, "fixoproduto", 'input custos e despesas'!$H:$H), IF(D91="fase V", SUMIF('input custos e despesas'!$L:$L, "fixoproduto", 'input custos e despesas'!$H:$H), "0"))))</f>
        <v>330</v>
      </c>
      <c r="F91" s="27"/>
      <c r="G91" s="163">
        <f t="shared" si="7"/>
        <v>330</v>
      </c>
      <c r="H91" s="169">
        <f xml:space="preserve"> IF(D91="fase II", SUMIF('input custos e despesas'!$L:$L, "variávelproduto", 'input custos e despesas'!$H:$H), IF(D91="fase III", SUMIF('input custos e despesas'!$L:$L, "variávelproduto", 'input custos e despesas'!$H:$H), IF(D91="fase IV", SUMIF('input custos e despesas'!$L:$L, "variávelproduto", 'input custos e despesas'!$H:$H), IF(D91="fase V", SUMIF('input custos e despesas'!$L:$L, "variávelproduto", 'input custos e despesas'!$H:$H), "0"))))</f>
        <v>43</v>
      </c>
      <c r="I91" s="163">
        <f>H91*'estimativa de vendas'!E90</f>
        <v>39689</v>
      </c>
      <c r="J91" s="27"/>
      <c r="K91" s="163">
        <f t="shared" si="8"/>
        <v>39689</v>
      </c>
      <c r="L91" s="169">
        <f xml:space="preserve"> IF(D91="fase II", SUMIF('input custos e despesas'!$L:$L, "fixoserviço", 'input custos e despesas'!$H:$H), IF(D91="fase III", SUMIF('input custos e despesas'!$L:$L, "fixoserviço", 'input custos e despesas'!$H:$H), IF(D91="fase IV", SUMIF('input custos e despesas'!$L:$L, "fixoserviço", 'input custos e despesas'!$H:$H), IF(D91="fase V", SUMIF('input custos e despesas'!$L:$L, "fixoserviço", 'input custos e despesas'!$H:$H), "0"))))</f>
        <v>600</v>
      </c>
      <c r="M91" s="59"/>
      <c r="N91" s="163">
        <f t="shared" si="9"/>
        <v>600</v>
      </c>
      <c r="O91" s="169">
        <f xml:space="preserve"> IF(D91="fase II", SUMIF('input custos e despesas'!$L:$L, "variávelserviço", 'input custos e despesas'!$H:$H), IF(D91="fase III", SUMIF('input custos e despesas'!$L:$L, "variávelserviço", 'input custos e despesas'!$H:$H), IF(D91="fase IV", SUMIF('input custos e despesas'!$L:$L, "variávelserviço", 'input custos e despesas'!$H:$H), IF(D91="fase V", SUMIF('input custos e despesas'!$L:$L, "variávelserviço", 'input custos e despesas'!$H:$H), "0"))))</f>
        <v>50</v>
      </c>
      <c r="P91" s="163">
        <f>O91*'estimativa de vendas'!E90</f>
        <v>46150</v>
      </c>
      <c r="Q91" s="59"/>
      <c r="R91" s="163">
        <f t="shared" si="10"/>
        <v>46150</v>
      </c>
      <c r="S91" s="163">
        <f t="shared" si="6"/>
        <v>86769</v>
      </c>
    </row>
    <row r="92" spans="1:19" ht="17.25" thickBot="1" x14ac:dyDescent="0.35">
      <c r="A92" s="40">
        <f>calendário!A90</f>
        <v>89</v>
      </c>
      <c r="B92" s="40">
        <f>calendário!B90</f>
        <v>8</v>
      </c>
      <c r="C92" s="41">
        <f>calendário!C90</f>
        <v>44598</v>
      </c>
      <c r="D92" s="42" t="str">
        <f>calendário!D90</f>
        <v>fase V</v>
      </c>
      <c r="E92" s="169">
        <f xml:space="preserve"> IF(D92="fase II", SUMIF('input custos e despesas'!$L:$L, "fixoproduto", 'input custos e despesas'!$H:$H), IF(D92="fase III", SUMIF('input custos e despesas'!$L:$L, "fixoproduto", 'input custos e despesas'!$H:$H), IF(D92="fase IV", SUMIF('input custos e despesas'!$L:$L, "fixoproduto", 'input custos e despesas'!$H:$H), IF(D92="fase V", SUMIF('input custos e despesas'!$L:$L, "fixoproduto", 'input custos e despesas'!$H:$H), "0"))))</f>
        <v>330</v>
      </c>
      <c r="F92" s="27"/>
      <c r="G92" s="163">
        <f t="shared" si="7"/>
        <v>330</v>
      </c>
      <c r="H92" s="169">
        <f xml:space="preserve"> IF(D92="fase II", SUMIF('input custos e despesas'!$L:$L, "variávelproduto", 'input custos e despesas'!$H:$H), IF(D92="fase III", SUMIF('input custos e despesas'!$L:$L, "variávelproduto", 'input custos e despesas'!$H:$H), IF(D92="fase IV", SUMIF('input custos e despesas'!$L:$L, "variávelproduto", 'input custos e despesas'!$H:$H), IF(D92="fase V", SUMIF('input custos e despesas'!$L:$L, "variávelproduto", 'input custos e despesas'!$H:$H), "0"))))</f>
        <v>43</v>
      </c>
      <c r="I92" s="163">
        <f>H92*'estimativa de vendas'!E91</f>
        <v>39259</v>
      </c>
      <c r="J92" s="27"/>
      <c r="K92" s="163">
        <f t="shared" si="8"/>
        <v>39259</v>
      </c>
      <c r="L92" s="169">
        <f xml:space="preserve"> IF(D92="fase II", SUMIF('input custos e despesas'!$L:$L, "fixoserviço", 'input custos e despesas'!$H:$H), IF(D92="fase III", SUMIF('input custos e despesas'!$L:$L, "fixoserviço", 'input custos e despesas'!$H:$H), IF(D92="fase IV", SUMIF('input custos e despesas'!$L:$L, "fixoserviço", 'input custos e despesas'!$H:$H), IF(D92="fase V", SUMIF('input custos e despesas'!$L:$L, "fixoserviço", 'input custos e despesas'!$H:$H), "0"))))</f>
        <v>600</v>
      </c>
      <c r="M92" s="59"/>
      <c r="N92" s="163">
        <f t="shared" si="9"/>
        <v>600</v>
      </c>
      <c r="O92" s="169">
        <f xml:space="preserve"> IF(D92="fase II", SUMIF('input custos e despesas'!$L:$L, "variávelserviço", 'input custos e despesas'!$H:$H), IF(D92="fase III", SUMIF('input custos e despesas'!$L:$L, "variávelserviço", 'input custos e despesas'!$H:$H), IF(D92="fase IV", SUMIF('input custos e despesas'!$L:$L, "variávelserviço", 'input custos e despesas'!$H:$H), IF(D92="fase V", SUMIF('input custos e despesas'!$L:$L, "variávelserviço", 'input custos e despesas'!$H:$H), "0"))))</f>
        <v>50</v>
      </c>
      <c r="P92" s="163">
        <f>O92*'estimativa de vendas'!E91</f>
        <v>45650</v>
      </c>
      <c r="Q92" s="59"/>
      <c r="R92" s="163">
        <f t="shared" si="10"/>
        <v>45650</v>
      </c>
      <c r="S92" s="163">
        <f t="shared" si="6"/>
        <v>85839</v>
      </c>
    </row>
    <row r="93" spans="1:19" ht="17.25" thickBot="1" x14ac:dyDescent="0.35">
      <c r="A93" s="40">
        <f>calendário!A91</f>
        <v>90</v>
      </c>
      <c r="B93" s="40">
        <f>calendário!B91</f>
        <v>8</v>
      </c>
      <c r="C93" s="43">
        <f>calendário!C91</f>
        <v>44626</v>
      </c>
      <c r="D93" s="42" t="str">
        <f>calendário!D91</f>
        <v>fase V</v>
      </c>
      <c r="E93" s="169">
        <f xml:space="preserve"> IF(D93="fase II", SUMIF('input custos e despesas'!$L:$L, "fixoproduto", 'input custos e despesas'!$H:$H), IF(D93="fase III", SUMIF('input custos e despesas'!$L:$L, "fixoproduto", 'input custos e despesas'!$H:$H), IF(D93="fase IV", SUMIF('input custos e despesas'!$L:$L, "fixoproduto", 'input custos e despesas'!$H:$H), IF(D93="fase V", SUMIF('input custos e despesas'!$L:$L, "fixoproduto", 'input custos e despesas'!$H:$H), "0"))))</f>
        <v>330</v>
      </c>
      <c r="F93" s="27"/>
      <c r="G93" s="163">
        <f t="shared" si="7"/>
        <v>330</v>
      </c>
      <c r="H93" s="169">
        <f xml:space="preserve"> IF(D93="fase II", SUMIF('input custos e despesas'!$L:$L, "variávelproduto", 'input custos e despesas'!$H:$H), IF(D93="fase III", SUMIF('input custos e despesas'!$L:$L, "variávelproduto", 'input custos e despesas'!$H:$H), IF(D93="fase IV", SUMIF('input custos e despesas'!$L:$L, "variávelproduto", 'input custos e despesas'!$H:$H), IF(D93="fase V", SUMIF('input custos e despesas'!$L:$L, "variávelproduto", 'input custos e despesas'!$H:$H), "0"))))</f>
        <v>43</v>
      </c>
      <c r="I93" s="163">
        <f>H93*'estimativa de vendas'!E92</f>
        <v>38399</v>
      </c>
      <c r="J93" s="27"/>
      <c r="K93" s="163">
        <f t="shared" si="8"/>
        <v>38399</v>
      </c>
      <c r="L93" s="169">
        <f xml:space="preserve"> IF(D93="fase II", SUMIF('input custos e despesas'!$L:$L, "fixoserviço", 'input custos e despesas'!$H:$H), IF(D93="fase III", SUMIF('input custos e despesas'!$L:$L, "fixoserviço", 'input custos e despesas'!$H:$H), IF(D93="fase IV", SUMIF('input custos e despesas'!$L:$L, "fixoserviço", 'input custos e despesas'!$H:$H), IF(D93="fase V", SUMIF('input custos e despesas'!$L:$L, "fixoserviço", 'input custos e despesas'!$H:$H), "0"))))</f>
        <v>600</v>
      </c>
      <c r="M93" s="59"/>
      <c r="N93" s="163">
        <f t="shared" si="9"/>
        <v>600</v>
      </c>
      <c r="O93" s="169">
        <f xml:space="preserve"> IF(D93="fase II", SUMIF('input custos e despesas'!$L:$L, "variávelserviço", 'input custos e despesas'!$H:$H), IF(D93="fase III", SUMIF('input custos e despesas'!$L:$L, "variávelserviço", 'input custos e despesas'!$H:$H), IF(D93="fase IV", SUMIF('input custos e despesas'!$L:$L, "variávelserviço", 'input custos e despesas'!$H:$H), IF(D93="fase V", SUMIF('input custos e despesas'!$L:$L, "variávelserviço", 'input custos e despesas'!$H:$H), "0"))))</f>
        <v>50</v>
      </c>
      <c r="P93" s="163">
        <f>O93*'estimativa de vendas'!E92</f>
        <v>44650</v>
      </c>
      <c r="Q93" s="59"/>
      <c r="R93" s="163">
        <f t="shared" si="10"/>
        <v>44650</v>
      </c>
      <c r="S93" s="163">
        <f t="shared" si="6"/>
        <v>83979</v>
      </c>
    </row>
    <row r="94" spans="1:19" ht="17.25" thickBot="1" x14ac:dyDescent="0.35">
      <c r="A94" s="40">
        <f>calendário!A92</f>
        <v>91</v>
      </c>
      <c r="B94" s="40">
        <f>calendário!B92</f>
        <v>8</v>
      </c>
      <c r="C94" s="41">
        <f>calendário!C92</f>
        <v>44657</v>
      </c>
      <c r="D94" s="42" t="str">
        <f>calendário!D92</f>
        <v>fase V</v>
      </c>
      <c r="E94" s="169">
        <f xml:space="preserve"> IF(D94="fase II", SUMIF('input custos e despesas'!$L:$L, "fixoproduto", 'input custos e despesas'!$H:$H), IF(D94="fase III", SUMIF('input custos e despesas'!$L:$L, "fixoproduto", 'input custos e despesas'!$H:$H), IF(D94="fase IV", SUMIF('input custos e despesas'!$L:$L, "fixoproduto", 'input custos e despesas'!$H:$H), IF(D94="fase V", SUMIF('input custos e despesas'!$L:$L, "fixoproduto", 'input custos e despesas'!$H:$H), "0"))))</f>
        <v>330</v>
      </c>
      <c r="F94" s="27"/>
      <c r="G94" s="163">
        <f t="shared" si="7"/>
        <v>330</v>
      </c>
      <c r="H94" s="169">
        <f xml:space="preserve"> IF(D94="fase II", SUMIF('input custos e despesas'!$L:$L, "variávelproduto", 'input custos e despesas'!$H:$H), IF(D94="fase III", SUMIF('input custos e despesas'!$L:$L, "variávelproduto", 'input custos e despesas'!$H:$H), IF(D94="fase IV", SUMIF('input custos e despesas'!$L:$L, "variávelproduto", 'input custos e despesas'!$H:$H), IF(D94="fase V", SUMIF('input custos e despesas'!$L:$L, "variávelproduto", 'input custos e despesas'!$H:$H), "0"))))</f>
        <v>43</v>
      </c>
      <c r="I94" s="163">
        <f>H94*'estimativa de vendas'!E93</f>
        <v>37539</v>
      </c>
      <c r="J94" s="27"/>
      <c r="K94" s="163">
        <f t="shared" si="8"/>
        <v>37539</v>
      </c>
      <c r="L94" s="169">
        <f xml:space="preserve"> IF(D94="fase II", SUMIF('input custos e despesas'!$L:$L, "fixoserviço", 'input custos e despesas'!$H:$H), IF(D94="fase III", SUMIF('input custos e despesas'!$L:$L, "fixoserviço", 'input custos e despesas'!$H:$H), IF(D94="fase IV", SUMIF('input custos e despesas'!$L:$L, "fixoserviço", 'input custos e despesas'!$H:$H), IF(D94="fase V", SUMIF('input custos e despesas'!$L:$L, "fixoserviço", 'input custos e despesas'!$H:$H), "0"))))</f>
        <v>600</v>
      </c>
      <c r="M94" s="59"/>
      <c r="N94" s="163">
        <f t="shared" si="9"/>
        <v>600</v>
      </c>
      <c r="O94" s="169">
        <f xml:space="preserve"> IF(D94="fase II", SUMIF('input custos e despesas'!$L:$L, "variávelserviço", 'input custos e despesas'!$H:$H), IF(D94="fase III", SUMIF('input custos e despesas'!$L:$L, "variávelserviço", 'input custos e despesas'!$H:$H), IF(D94="fase IV", SUMIF('input custos e despesas'!$L:$L, "variávelserviço", 'input custos e despesas'!$H:$H), IF(D94="fase V", SUMIF('input custos e despesas'!$L:$L, "variávelserviço", 'input custos e despesas'!$H:$H), "0"))))</f>
        <v>50</v>
      </c>
      <c r="P94" s="163">
        <f>O94*'estimativa de vendas'!E93</f>
        <v>43650</v>
      </c>
      <c r="Q94" s="59"/>
      <c r="R94" s="163">
        <f t="shared" si="10"/>
        <v>43650</v>
      </c>
      <c r="S94" s="163">
        <f t="shared" si="6"/>
        <v>82119</v>
      </c>
    </row>
    <row r="95" spans="1:19" ht="17.25" thickBot="1" x14ac:dyDescent="0.35">
      <c r="A95" s="40">
        <f>calendário!A93</f>
        <v>92</v>
      </c>
      <c r="B95" s="40">
        <f>calendário!B93</f>
        <v>8</v>
      </c>
      <c r="C95" s="43">
        <f>calendário!C93</f>
        <v>44687</v>
      </c>
      <c r="D95" s="42" t="str">
        <f>calendário!D93</f>
        <v>fase V</v>
      </c>
      <c r="E95" s="169">
        <f xml:space="preserve"> IF(D95="fase II", SUMIF('input custos e despesas'!$L:$L, "fixoproduto", 'input custos e despesas'!$H:$H), IF(D95="fase III", SUMIF('input custos e despesas'!$L:$L, "fixoproduto", 'input custos e despesas'!$H:$H), IF(D95="fase IV", SUMIF('input custos e despesas'!$L:$L, "fixoproduto", 'input custos e despesas'!$H:$H), IF(D95="fase V", SUMIF('input custos e despesas'!$L:$L, "fixoproduto", 'input custos e despesas'!$H:$H), "0"))))</f>
        <v>330</v>
      </c>
      <c r="F95" s="27"/>
      <c r="G95" s="163">
        <f t="shared" si="7"/>
        <v>330</v>
      </c>
      <c r="H95" s="169">
        <f xml:space="preserve"> IF(D95="fase II", SUMIF('input custos e despesas'!$L:$L, "variávelproduto", 'input custos e despesas'!$H:$H), IF(D95="fase III", SUMIF('input custos e despesas'!$L:$L, "variávelproduto", 'input custos e despesas'!$H:$H), IF(D95="fase IV", SUMIF('input custos e despesas'!$L:$L, "variávelproduto", 'input custos e despesas'!$H:$H), IF(D95="fase V", SUMIF('input custos e despesas'!$L:$L, "variávelproduto", 'input custos e despesas'!$H:$H), "0"))))</f>
        <v>43</v>
      </c>
      <c r="I95" s="163">
        <f>H95*'estimativa de vendas'!E94</f>
        <v>36722</v>
      </c>
      <c r="J95" s="27"/>
      <c r="K95" s="163">
        <f t="shared" si="8"/>
        <v>36722</v>
      </c>
      <c r="L95" s="169">
        <f xml:space="preserve"> IF(D95="fase II", SUMIF('input custos e despesas'!$L:$L, "fixoserviço", 'input custos e despesas'!$H:$H), IF(D95="fase III", SUMIF('input custos e despesas'!$L:$L, "fixoserviço", 'input custos e despesas'!$H:$H), IF(D95="fase IV", SUMIF('input custos e despesas'!$L:$L, "fixoserviço", 'input custos e despesas'!$H:$H), IF(D95="fase V", SUMIF('input custos e despesas'!$L:$L, "fixoserviço", 'input custos e despesas'!$H:$H), "0"))))</f>
        <v>600</v>
      </c>
      <c r="M95" s="59"/>
      <c r="N95" s="163">
        <f t="shared" si="9"/>
        <v>600</v>
      </c>
      <c r="O95" s="169">
        <f xml:space="preserve"> IF(D95="fase II", SUMIF('input custos e despesas'!$L:$L, "variávelserviço", 'input custos e despesas'!$H:$H), IF(D95="fase III", SUMIF('input custos e despesas'!$L:$L, "variávelserviço", 'input custos e despesas'!$H:$H), IF(D95="fase IV", SUMIF('input custos e despesas'!$L:$L, "variávelserviço", 'input custos e despesas'!$H:$H), IF(D95="fase V", SUMIF('input custos e despesas'!$L:$L, "variávelserviço", 'input custos e despesas'!$H:$H), "0"))))</f>
        <v>50</v>
      </c>
      <c r="P95" s="163">
        <f>O95*'estimativa de vendas'!E94</f>
        <v>42700</v>
      </c>
      <c r="Q95" s="59"/>
      <c r="R95" s="163">
        <f t="shared" si="10"/>
        <v>42700</v>
      </c>
      <c r="S95" s="163">
        <f t="shared" si="6"/>
        <v>80352</v>
      </c>
    </row>
    <row r="96" spans="1:19" ht="17.25" thickBot="1" x14ac:dyDescent="0.35">
      <c r="A96" s="40">
        <f>calendário!A94</f>
        <v>93</v>
      </c>
      <c r="B96" s="40">
        <f>calendário!B94</f>
        <v>8</v>
      </c>
      <c r="C96" s="41">
        <f>calendário!C94</f>
        <v>44718</v>
      </c>
      <c r="D96" s="42" t="str">
        <f>calendário!D94</f>
        <v>fase V</v>
      </c>
      <c r="E96" s="169">
        <f xml:space="preserve"> IF(D96="fase II", SUMIF('input custos e despesas'!$L:$L, "fixoproduto", 'input custos e despesas'!$H:$H), IF(D96="fase III", SUMIF('input custos e despesas'!$L:$L, "fixoproduto", 'input custos e despesas'!$H:$H), IF(D96="fase IV", SUMIF('input custos e despesas'!$L:$L, "fixoproduto", 'input custos e despesas'!$H:$H), IF(D96="fase V", SUMIF('input custos e despesas'!$L:$L, "fixoproduto", 'input custos e despesas'!$H:$H), "0"))))</f>
        <v>330</v>
      </c>
      <c r="F96" s="27"/>
      <c r="G96" s="163">
        <f t="shared" si="7"/>
        <v>330</v>
      </c>
      <c r="H96" s="169">
        <f xml:space="preserve"> IF(D96="fase II", SUMIF('input custos e despesas'!$L:$L, "variávelproduto", 'input custos e despesas'!$H:$H), IF(D96="fase III", SUMIF('input custos e despesas'!$L:$L, "variávelproduto", 'input custos e despesas'!$H:$H), IF(D96="fase IV", SUMIF('input custos e despesas'!$L:$L, "variávelproduto", 'input custos e despesas'!$H:$H), IF(D96="fase V", SUMIF('input custos e despesas'!$L:$L, "variávelproduto", 'input custos e despesas'!$H:$H), "0"))))</f>
        <v>43</v>
      </c>
      <c r="I96" s="163">
        <f>H96*'estimativa de vendas'!E95</f>
        <v>35905</v>
      </c>
      <c r="J96" s="27"/>
      <c r="K96" s="163">
        <f t="shared" si="8"/>
        <v>35905</v>
      </c>
      <c r="L96" s="169">
        <f xml:space="preserve"> IF(D96="fase II", SUMIF('input custos e despesas'!$L:$L, "fixoserviço", 'input custos e despesas'!$H:$H), IF(D96="fase III", SUMIF('input custos e despesas'!$L:$L, "fixoserviço", 'input custos e despesas'!$H:$H), IF(D96="fase IV", SUMIF('input custos e despesas'!$L:$L, "fixoserviço", 'input custos e despesas'!$H:$H), IF(D96="fase V", SUMIF('input custos e despesas'!$L:$L, "fixoserviço", 'input custos e despesas'!$H:$H), "0"))))</f>
        <v>600</v>
      </c>
      <c r="M96" s="59"/>
      <c r="N96" s="163">
        <f t="shared" si="9"/>
        <v>600</v>
      </c>
      <c r="O96" s="169">
        <f xml:space="preserve"> IF(D96="fase II", SUMIF('input custos e despesas'!$L:$L, "variávelserviço", 'input custos e despesas'!$H:$H), IF(D96="fase III", SUMIF('input custos e despesas'!$L:$L, "variávelserviço", 'input custos e despesas'!$H:$H), IF(D96="fase IV", SUMIF('input custos e despesas'!$L:$L, "variávelserviço", 'input custos e despesas'!$H:$H), IF(D96="fase V", SUMIF('input custos e despesas'!$L:$L, "variávelserviço", 'input custos e despesas'!$H:$H), "0"))))</f>
        <v>50</v>
      </c>
      <c r="P96" s="163">
        <f>O96*'estimativa de vendas'!E95</f>
        <v>41750</v>
      </c>
      <c r="Q96" s="59"/>
      <c r="R96" s="163">
        <f t="shared" si="10"/>
        <v>41750</v>
      </c>
      <c r="S96" s="163">
        <f t="shared" si="6"/>
        <v>78585</v>
      </c>
    </row>
    <row r="97" spans="1:19" ht="17.25" thickBot="1" x14ac:dyDescent="0.35">
      <c r="A97" s="40">
        <f>calendário!A95</f>
        <v>94</v>
      </c>
      <c r="B97" s="40">
        <f>calendário!B95</f>
        <v>8</v>
      </c>
      <c r="C97" s="43">
        <f>calendário!C95</f>
        <v>44748</v>
      </c>
      <c r="D97" s="42" t="str">
        <f>calendário!D95</f>
        <v>fase V</v>
      </c>
      <c r="E97" s="169">
        <f xml:space="preserve"> IF(D97="fase II", SUMIF('input custos e despesas'!$L:$L, "fixoproduto", 'input custos e despesas'!$H:$H), IF(D97="fase III", SUMIF('input custos e despesas'!$L:$L, "fixoproduto", 'input custos e despesas'!$H:$H), IF(D97="fase IV", SUMIF('input custos e despesas'!$L:$L, "fixoproduto", 'input custos e despesas'!$H:$H), IF(D97="fase V", SUMIF('input custos e despesas'!$L:$L, "fixoproduto", 'input custos e despesas'!$H:$H), "0"))))</f>
        <v>330</v>
      </c>
      <c r="F97" s="27"/>
      <c r="G97" s="163">
        <f t="shared" si="7"/>
        <v>330</v>
      </c>
      <c r="H97" s="169">
        <f xml:space="preserve"> IF(D97="fase II", SUMIF('input custos e despesas'!$L:$L, "variávelproduto", 'input custos e despesas'!$H:$H), IF(D97="fase III", SUMIF('input custos e despesas'!$L:$L, "variávelproduto", 'input custos e despesas'!$H:$H), IF(D97="fase IV", SUMIF('input custos e despesas'!$L:$L, "variávelproduto", 'input custos e despesas'!$H:$H), IF(D97="fase V", SUMIF('input custos e despesas'!$L:$L, "variávelproduto", 'input custos e despesas'!$H:$H), "0"))))</f>
        <v>43</v>
      </c>
      <c r="I97" s="163">
        <f>H97*'estimativa de vendas'!E96</f>
        <v>35088</v>
      </c>
      <c r="J97" s="27"/>
      <c r="K97" s="163">
        <f t="shared" si="8"/>
        <v>35088</v>
      </c>
      <c r="L97" s="169">
        <f xml:space="preserve"> IF(D97="fase II", SUMIF('input custos e despesas'!$L:$L, "fixoserviço", 'input custos e despesas'!$H:$H), IF(D97="fase III", SUMIF('input custos e despesas'!$L:$L, "fixoserviço", 'input custos e despesas'!$H:$H), IF(D97="fase IV", SUMIF('input custos e despesas'!$L:$L, "fixoserviço", 'input custos e despesas'!$H:$H), IF(D97="fase V", SUMIF('input custos e despesas'!$L:$L, "fixoserviço", 'input custos e despesas'!$H:$H), "0"))))</f>
        <v>600</v>
      </c>
      <c r="M97" s="59"/>
      <c r="N97" s="163">
        <f t="shared" si="9"/>
        <v>600</v>
      </c>
      <c r="O97" s="169">
        <f xml:space="preserve"> IF(D97="fase II", SUMIF('input custos e despesas'!$L:$L, "variávelserviço", 'input custos e despesas'!$H:$H), IF(D97="fase III", SUMIF('input custos e despesas'!$L:$L, "variávelserviço", 'input custos e despesas'!$H:$H), IF(D97="fase IV", SUMIF('input custos e despesas'!$L:$L, "variávelserviço", 'input custos e despesas'!$H:$H), IF(D97="fase V", SUMIF('input custos e despesas'!$L:$L, "variávelserviço", 'input custos e despesas'!$H:$H), "0"))))</f>
        <v>50</v>
      </c>
      <c r="P97" s="163">
        <f>O97*'estimativa de vendas'!E96</f>
        <v>40800</v>
      </c>
      <c r="Q97" s="59"/>
      <c r="R97" s="163">
        <f t="shared" si="10"/>
        <v>40800</v>
      </c>
      <c r="S97" s="163">
        <f t="shared" si="6"/>
        <v>76818</v>
      </c>
    </row>
    <row r="98" spans="1:19" ht="17.25" thickBot="1" x14ac:dyDescent="0.35">
      <c r="A98" s="40">
        <f>calendário!A96</f>
        <v>95</v>
      </c>
      <c r="B98" s="40">
        <f>calendário!B96</f>
        <v>8</v>
      </c>
      <c r="C98" s="41">
        <f>calendário!C96</f>
        <v>44779</v>
      </c>
      <c r="D98" s="42" t="str">
        <f>calendário!D96</f>
        <v>fase V</v>
      </c>
      <c r="E98" s="169">
        <f xml:space="preserve"> IF(D98="fase II", SUMIF('input custos e despesas'!$L:$L, "fixoproduto", 'input custos e despesas'!$H:$H), IF(D98="fase III", SUMIF('input custos e despesas'!$L:$L, "fixoproduto", 'input custos e despesas'!$H:$H), IF(D98="fase IV", SUMIF('input custos e despesas'!$L:$L, "fixoproduto", 'input custos e despesas'!$H:$H), IF(D98="fase V", SUMIF('input custos e despesas'!$L:$L, "fixoproduto", 'input custos e despesas'!$H:$H), "0"))))</f>
        <v>330</v>
      </c>
      <c r="F98" s="27"/>
      <c r="G98" s="163">
        <f t="shared" si="7"/>
        <v>330</v>
      </c>
      <c r="H98" s="169">
        <f xml:space="preserve"> IF(D98="fase II", SUMIF('input custos e despesas'!$L:$L, "variávelproduto", 'input custos e despesas'!$H:$H), IF(D98="fase III", SUMIF('input custos e despesas'!$L:$L, "variávelproduto", 'input custos e despesas'!$H:$H), IF(D98="fase IV", SUMIF('input custos e despesas'!$L:$L, "variávelproduto", 'input custos e despesas'!$H:$H), IF(D98="fase V", SUMIF('input custos e despesas'!$L:$L, "variávelproduto", 'input custos e despesas'!$H:$H), "0"))))</f>
        <v>43</v>
      </c>
      <c r="I98" s="163">
        <f>H98*'estimativa de vendas'!E97</f>
        <v>34314</v>
      </c>
      <c r="J98" s="27"/>
      <c r="K98" s="163">
        <f t="shared" si="8"/>
        <v>34314</v>
      </c>
      <c r="L98" s="169">
        <f xml:space="preserve"> IF(D98="fase II", SUMIF('input custos e despesas'!$L:$L, "fixoserviço", 'input custos e despesas'!$H:$H), IF(D98="fase III", SUMIF('input custos e despesas'!$L:$L, "fixoserviço", 'input custos e despesas'!$H:$H), IF(D98="fase IV", SUMIF('input custos e despesas'!$L:$L, "fixoserviço", 'input custos e despesas'!$H:$H), IF(D98="fase V", SUMIF('input custos e despesas'!$L:$L, "fixoserviço", 'input custos e despesas'!$H:$H), "0"))))</f>
        <v>600</v>
      </c>
      <c r="M98" s="59"/>
      <c r="N98" s="163">
        <f t="shared" si="9"/>
        <v>600</v>
      </c>
      <c r="O98" s="169">
        <f xml:space="preserve"> IF(D98="fase II", SUMIF('input custos e despesas'!$L:$L, "variávelserviço", 'input custos e despesas'!$H:$H), IF(D98="fase III", SUMIF('input custos e despesas'!$L:$L, "variávelserviço", 'input custos e despesas'!$H:$H), IF(D98="fase IV", SUMIF('input custos e despesas'!$L:$L, "variávelserviço", 'input custos e despesas'!$H:$H), IF(D98="fase V", SUMIF('input custos e despesas'!$L:$L, "variávelserviço", 'input custos e despesas'!$H:$H), "0"))))</f>
        <v>50</v>
      </c>
      <c r="P98" s="163">
        <f>O98*'estimativa de vendas'!E97</f>
        <v>39900</v>
      </c>
      <c r="Q98" s="59"/>
      <c r="R98" s="163">
        <f t="shared" si="10"/>
        <v>39900</v>
      </c>
      <c r="S98" s="163">
        <f t="shared" si="6"/>
        <v>75144</v>
      </c>
    </row>
    <row r="99" spans="1:19" ht="17.25" thickBot="1" x14ac:dyDescent="0.35">
      <c r="A99" s="40">
        <f>calendário!A97</f>
        <v>96</v>
      </c>
      <c r="B99" s="40">
        <f>calendário!B97</f>
        <v>8</v>
      </c>
      <c r="C99" s="43">
        <f>calendário!C97</f>
        <v>44810</v>
      </c>
      <c r="D99" s="42" t="str">
        <f>calendário!D97</f>
        <v>fase V</v>
      </c>
      <c r="E99" s="169">
        <f xml:space="preserve"> IF(D99="fase II", SUMIF('input custos e despesas'!$L:$L, "fixoproduto", 'input custos e despesas'!$H:$H), IF(D99="fase III", SUMIF('input custos e despesas'!$L:$L, "fixoproduto", 'input custos e despesas'!$H:$H), IF(D99="fase IV", SUMIF('input custos e despesas'!$L:$L, "fixoproduto", 'input custos e despesas'!$H:$H), IF(D99="fase V", SUMIF('input custos e despesas'!$L:$L, "fixoproduto", 'input custos e despesas'!$H:$H), "0"))))</f>
        <v>330</v>
      </c>
      <c r="F99" s="27"/>
      <c r="G99" s="163">
        <f t="shared" si="7"/>
        <v>330</v>
      </c>
      <c r="H99" s="169">
        <f xml:space="preserve"> IF(D99="fase II", SUMIF('input custos e despesas'!$L:$L, "variávelproduto", 'input custos e despesas'!$H:$H), IF(D99="fase III", SUMIF('input custos e despesas'!$L:$L, "variávelproduto", 'input custos e despesas'!$H:$H), IF(D99="fase IV", SUMIF('input custos e despesas'!$L:$L, "variávelproduto", 'input custos e despesas'!$H:$H), IF(D99="fase V", SUMIF('input custos e despesas'!$L:$L, "variávelproduto", 'input custos e despesas'!$H:$H), "0"))))</f>
        <v>43</v>
      </c>
      <c r="I99" s="163">
        <f>H99*'estimativa de vendas'!E98</f>
        <v>33540</v>
      </c>
      <c r="J99" s="27"/>
      <c r="K99" s="163">
        <f t="shared" si="8"/>
        <v>33540</v>
      </c>
      <c r="L99" s="169">
        <f xml:space="preserve"> IF(D99="fase II", SUMIF('input custos e despesas'!$L:$L, "fixoserviço", 'input custos e despesas'!$H:$H), IF(D99="fase III", SUMIF('input custos e despesas'!$L:$L, "fixoserviço", 'input custos e despesas'!$H:$H), IF(D99="fase IV", SUMIF('input custos e despesas'!$L:$L, "fixoserviço", 'input custos e despesas'!$H:$H), IF(D99="fase V", SUMIF('input custos e despesas'!$L:$L, "fixoserviço", 'input custos e despesas'!$H:$H), "0"))))</f>
        <v>600</v>
      </c>
      <c r="M99" s="59"/>
      <c r="N99" s="163">
        <f t="shared" si="9"/>
        <v>600</v>
      </c>
      <c r="O99" s="169">
        <f xml:space="preserve"> IF(D99="fase II", SUMIF('input custos e despesas'!$L:$L, "variávelserviço", 'input custos e despesas'!$H:$H), IF(D99="fase III", SUMIF('input custos e despesas'!$L:$L, "variávelserviço", 'input custos e despesas'!$H:$H), IF(D99="fase IV", SUMIF('input custos e despesas'!$L:$L, "variávelserviço", 'input custos e despesas'!$H:$H), IF(D99="fase V", SUMIF('input custos e despesas'!$L:$L, "variávelserviço", 'input custos e despesas'!$H:$H), "0"))))</f>
        <v>50</v>
      </c>
      <c r="P99" s="163">
        <f>O99*'estimativa de vendas'!E98</f>
        <v>39000</v>
      </c>
      <c r="Q99" s="59"/>
      <c r="R99" s="163">
        <f t="shared" si="10"/>
        <v>39000</v>
      </c>
      <c r="S99" s="163">
        <f t="shared" si="6"/>
        <v>73470</v>
      </c>
    </row>
    <row r="100" spans="1:19" ht="17.25" thickBot="1" x14ac:dyDescent="0.35">
      <c r="A100" s="40">
        <f>calendário!A98</f>
        <v>97</v>
      </c>
      <c r="B100" s="40">
        <f>calendário!B98</f>
        <v>9</v>
      </c>
      <c r="C100" s="41">
        <f>calendário!C98</f>
        <v>0</v>
      </c>
      <c r="D100" s="42">
        <f>calendário!D98</f>
        <v>0</v>
      </c>
      <c r="E100" s="169" t="str">
        <f xml:space="preserve"> IF(D100="fase II", SUMIF('input custos e despesas'!$L:$L, "fixoproduto", 'input custos e despesas'!$H:$H), IF(D100="fase III", SUMIF('input custos e despesas'!$L:$L, "fixoproduto", 'input custos e despesas'!$H:$H), IF(D100="fase IV", SUMIF('input custos e despesas'!$L:$L, "fixoproduto", 'input custos e despesas'!$H:$H), IF(D100="fase V", SUMIF('input custos e despesas'!$L:$L, "fixoproduto", 'input custos e despesas'!$H:$H), "0"))))</f>
        <v>0</v>
      </c>
      <c r="F100" s="27"/>
      <c r="G100" s="163">
        <f t="shared" si="7"/>
        <v>0</v>
      </c>
      <c r="H100" s="169" t="str">
        <f xml:space="preserve"> IF(D100="fase II", SUMIF('input custos e despesas'!$L:$L, "variávelproduto", 'input custos e despesas'!$H:$H), IF(D100="fase III", SUMIF('input custos e despesas'!$L:$L, "variávelproduto", 'input custos e despesas'!$H:$H), IF(D100="fase IV", SUMIF('input custos e despesas'!$L:$L, "variávelproduto", 'input custos e despesas'!$H:$H), IF(D100="fase V", SUMIF('input custos e despesas'!$L:$L, "variávelproduto", 'input custos e despesas'!$H:$H), "0"))))</f>
        <v>0</v>
      </c>
      <c r="I100" s="163">
        <f>H100*'estimativa de vendas'!E99</f>
        <v>0</v>
      </c>
      <c r="J100" s="27"/>
      <c r="K100" s="163">
        <f t="shared" si="8"/>
        <v>0</v>
      </c>
      <c r="L100" s="169" t="str">
        <f xml:space="preserve"> IF(D100="fase II", SUMIF('input custos e despesas'!$L:$L, "fixoserviço", 'input custos e despesas'!$H:$H), IF(D100="fase III", SUMIF('input custos e despesas'!$L:$L, "fixoserviço", 'input custos e despesas'!$H:$H), IF(D100="fase IV", SUMIF('input custos e despesas'!$L:$L, "fixoserviço", 'input custos e despesas'!$H:$H), IF(D100="fase V", SUMIF('input custos e despesas'!$L:$L, "fixoserviço", 'input custos e despesas'!$H:$H), "0"))))</f>
        <v>0</v>
      </c>
      <c r="M100" s="59"/>
      <c r="N100" s="163">
        <f t="shared" si="9"/>
        <v>0</v>
      </c>
      <c r="O100" s="169" t="str">
        <f xml:space="preserve"> IF(D100="fase II", SUMIF('input custos e despesas'!$L:$L, "variávelserviço", 'input custos e despesas'!$H:$H), IF(D100="fase III", SUMIF('input custos e despesas'!$L:$L, "variávelserviço", 'input custos e despesas'!$H:$H), IF(D100="fase IV", SUMIF('input custos e despesas'!$L:$L, "variávelserviço", 'input custos e despesas'!$H:$H), IF(D100="fase V", SUMIF('input custos e despesas'!$L:$L, "variávelserviço", 'input custos e despesas'!$H:$H), "0"))))</f>
        <v>0</v>
      </c>
      <c r="P100" s="163">
        <f>O100*'estimativa de vendas'!E99</f>
        <v>0</v>
      </c>
      <c r="Q100" s="59"/>
      <c r="R100" s="163">
        <f t="shared" si="10"/>
        <v>0</v>
      </c>
      <c r="S100" s="163">
        <f t="shared" ref="S100:S123" si="11">G100+K100+N100+R100</f>
        <v>0</v>
      </c>
    </row>
    <row r="101" spans="1:19" ht="17.25" thickBot="1" x14ac:dyDescent="0.35">
      <c r="A101" s="40">
        <f>calendário!A99</f>
        <v>98</v>
      </c>
      <c r="B101" s="40">
        <f>calendário!B99</f>
        <v>9</v>
      </c>
      <c r="C101" s="43">
        <f>calendário!C99</f>
        <v>0</v>
      </c>
      <c r="D101" s="42">
        <f>calendário!D99</f>
        <v>0</v>
      </c>
      <c r="E101" s="169" t="str">
        <f xml:space="preserve"> IF(D101="fase II", SUMIF('input custos e despesas'!$L:$L, "fixoproduto", 'input custos e despesas'!$H:$H), IF(D101="fase III", SUMIF('input custos e despesas'!$L:$L, "fixoproduto", 'input custos e despesas'!$H:$H), IF(D101="fase IV", SUMIF('input custos e despesas'!$L:$L, "fixoproduto", 'input custos e despesas'!$H:$H), IF(D101="fase V", SUMIF('input custos e despesas'!$L:$L, "fixoproduto", 'input custos e despesas'!$H:$H), "0"))))</f>
        <v>0</v>
      </c>
      <c r="F101" s="27"/>
      <c r="G101" s="163">
        <f t="shared" si="7"/>
        <v>0</v>
      </c>
      <c r="H101" s="169" t="str">
        <f xml:space="preserve"> IF(D101="fase II", SUMIF('input custos e despesas'!$L:$L, "variávelproduto", 'input custos e despesas'!$H:$H), IF(D101="fase III", SUMIF('input custos e despesas'!$L:$L, "variávelproduto", 'input custos e despesas'!$H:$H), IF(D101="fase IV", SUMIF('input custos e despesas'!$L:$L, "variávelproduto", 'input custos e despesas'!$H:$H), IF(D101="fase V", SUMIF('input custos e despesas'!$L:$L, "variávelproduto", 'input custos e despesas'!$H:$H), "0"))))</f>
        <v>0</v>
      </c>
      <c r="I101" s="163">
        <f>H101*'estimativa de vendas'!E100</f>
        <v>0</v>
      </c>
      <c r="J101" s="27"/>
      <c r="K101" s="163">
        <f t="shared" si="8"/>
        <v>0</v>
      </c>
      <c r="L101" s="169" t="str">
        <f xml:space="preserve"> IF(D101="fase II", SUMIF('input custos e despesas'!$L:$L, "fixoserviço", 'input custos e despesas'!$H:$H), IF(D101="fase III", SUMIF('input custos e despesas'!$L:$L, "fixoserviço", 'input custos e despesas'!$H:$H), IF(D101="fase IV", SUMIF('input custos e despesas'!$L:$L, "fixoserviço", 'input custos e despesas'!$H:$H), IF(D101="fase V", SUMIF('input custos e despesas'!$L:$L, "fixoserviço", 'input custos e despesas'!$H:$H), "0"))))</f>
        <v>0</v>
      </c>
      <c r="M101" s="59"/>
      <c r="N101" s="163">
        <f t="shared" si="9"/>
        <v>0</v>
      </c>
      <c r="O101" s="169" t="str">
        <f xml:space="preserve"> IF(D101="fase II", SUMIF('input custos e despesas'!$L:$L, "variávelserviço", 'input custos e despesas'!$H:$H), IF(D101="fase III", SUMIF('input custos e despesas'!$L:$L, "variávelserviço", 'input custos e despesas'!$H:$H), IF(D101="fase IV", SUMIF('input custos e despesas'!$L:$L, "variávelserviço", 'input custos e despesas'!$H:$H), IF(D101="fase V", SUMIF('input custos e despesas'!$L:$L, "variávelserviço", 'input custos e despesas'!$H:$H), "0"))))</f>
        <v>0</v>
      </c>
      <c r="P101" s="163">
        <f>O101*'estimativa de vendas'!E100</f>
        <v>0</v>
      </c>
      <c r="Q101" s="59"/>
      <c r="R101" s="163">
        <f t="shared" si="10"/>
        <v>0</v>
      </c>
      <c r="S101" s="163">
        <f t="shared" si="11"/>
        <v>0</v>
      </c>
    </row>
    <row r="102" spans="1:19" ht="17.25" thickBot="1" x14ac:dyDescent="0.35">
      <c r="A102" s="40">
        <f>calendário!A100</f>
        <v>99</v>
      </c>
      <c r="B102" s="40">
        <f>calendário!B100</f>
        <v>9</v>
      </c>
      <c r="C102" s="41">
        <f>calendário!C100</f>
        <v>0</v>
      </c>
      <c r="D102" s="42">
        <f>calendário!D100</f>
        <v>0</v>
      </c>
      <c r="E102" s="169" t="str">
        <f xml:space="preserve"> IF(D102="fase II", SUMIF('input custos e despesas'!$L:$L, "fixoproduto", 'input custos e despesas'!$H:$H), IF(D102="fase III", SUMIF('input custos e despesas'!$L:$L, "fixoproduto", 'input custos e despesas'!$H:$H), IF(D102="fase IV", SUMIF('input custos e despesas'!$L:$L, "fixoproduto", 'input custos e despesas'!$H:$H), IF(D102="fase V", SUMIF('input custos e despesas'!$L:$L, "fixoproduto", 'input custos e despesas'!$H:$H), "0"))))</f>
        <v>0</v>
      </c>
      <c r="F102" s="27"/>
      <c r="G102" s="163">
        <f t="shared" si="7"/>
        <v>0</v>
      </c>
      <c r="H102" s="169" t="str">
        <f xml:space="preserve"> IF(D102="fase II", SUMIF('input custos e despesas'!$L:$L, "variávelproduto", 'input custos e despesas'!$H:$H), IF(D102="fase III", SUMIF('input custos e despesas'!$L:$L, "variávelproduto", 'input custos e despesas'!$H:$H), IF(D102="fase IV", SUMIF('input custos e despesas'!$L:$L, "variávelproduto", 'input custos e despesas'!$H:$H), IF(D102="fase V", SUMIF('input custos e despesas'!$L:$L, "variávelproduto", 'input custos e despesas'!$H:$H), "0"))))</f>
        <v>0</v>
      </c>
      <c r="I102" s="163">
        <f>H102*'estimativa de vendas'!E101</f>
        <v>0</v>
      </c>
      <c r="J102" s="27"/>
      <c r="K102" s="163">
        <f t="shared" si="8"/>
        <v>0</v>
      </c>
      <c r="L102" s="169" t="str">
        <f xml:space="preserve"> IF(D102="fase II", SUMIF('input custos e despesas'!$L:$L, "fixoserviço", 'input custos e despesas'!$H:$H), IF(D102="fase III", SUMIF('input custos e despesas'!$L:$L, "fixoserviço", 'input custos e despesas'!$H:$H), IF(D102="fase IV", SUMIF('input custos e despesas'!$L:$L, "fixoserviço", 'input custos e despesas'!$H:$H), IF(D102="fase V", SUMIF('input custos e despesas'!$L:$L, "fixoserviço", 'input custos e despesas'!$H:$H), "0"))))</f>
        <v>0</v>
      </c>
      <c r="M102" s="59"/>
      <c r="N102" s="163">
        <f t="shared" si="9"/>
        <v>0</v>
      </c>
      <c r="O102" s="169" t="str">
        <f xml:space="preserve"> IF(D102="fase II", SUMIF('input custos e despesas'!$L:$L, "variávelserviço", 'input custos e despesas'!$H:$H), IF(D102="fase III", SUMIF('input custos e despesas'!$L:$L, "variávelserviço", 'input custos e despesas'!$H:$H), IF(D102="fase IV", SUMIF('input custos e despesas'!$L:$L, "variávelserviço", 'input custos e despesas'!$H:$H), IF(D102="fase V", SUMIF('input custos e despesas'!$L:$L, "variávelserviço", 'input custos e despesas'!$H:$H), "0"))))</f>
        <v>0</v>
      </c>
      <c r="P102" s="163">
        <f>O102*'estimativa de vendas'!E101</f>
        <v>0</v>
      </c>
      <c r="Q102" s="59"/>
      <c r="R102" s="163">
        <f t="shared" si="10"/>
        <v>0</v>
      </c>
      <c r="S102" s="163">
        <f t="shared" si="11"/>
        <v>0</v>
      </c>
    </row>
    <row r="103" spans="1:19" ht="17.25" thickBot="1" x14ac:dyDescent="0.35">
      <c r="A103" s="40">
        <f>calendário!A101</f>
        <v>100</v>
      </c>
      <c r="B103" s="40">
        <f>calendário!B101</f>
        <v>9</v>
      </c>
      <c r="C103" s="43">
        <f>calendário!C101</f>
        <v>0</v>
      </c>
      <c r="D103" s="42">
        <f>calendário!D101</f>
        <v>0</v>
      </c>
      <c r="E103" s="169" t="str">
        <f xml:space="preserve"> IF(D103="fase II", SUMIF('input custos e despesas'!$L:$L, "fixoproduto", 'input custos e despesas'!$H:$H), IF(D103="fase III", SUMIF('input custos e despesas'!$L:$L, "fixoproduto", 'input custos e despesas'!$H:$H), IF(D103="fase IV", SUMIF('input custos e despesas'!$L:$L, "fixoproduto", 'input custos e despesas'!$H:$H), IF(D103="fase V", SUMIF('input custos e despesas'!$L:$L, "fixoproduto", 'input custos e despesas'!$H:$H), "0"))))</f>
        <v>0</v>
      </c>
      <c r="F103" s="27"/>
      <c r="G103" s="163">
        <f t="shared" si="7"/>
        <v>0</v>
      </c>
      <c r="H103" s="169" t="str">
        <f xml:space="preserve"> IF(D103="fase II", SUMIF('input custos e despesas'!$L:$L, "variávelproduto", 'input custos e despesas'!$H:$H), IF(D103="fase III", SUMIF('input custos e despesas'!$L:$L, "variávelproduto", 'input custos e despesas'!$H:$H), IF(D103="fase IV", SUMIF('input custos e despesas'!$L:$L, "variávelproduto", 'input custos e despesas'!$H:$H), IF(D103="fase V", SUMIF('input custos e despesas'!$L:$L, "variávelproduto", 'input custos e despesas'!$H:$H), "0"))))</f>
        <v>0</v>
      </c>
      <c r="I103" s="163">
        <f>H103*'estimativa de vendas'!E102</f>
        <v>0</v>
      </c>
      <c r="J103" s="27"/>
      <c r="K103" s="163">
        <f t="shared" si="8"/>
        <v>0</v>
      </c>
      <c r="L103" s="169" t="str">
        <f xml:space="preserve"> IF(D103="fase II", SUMIF('input custos e despesas'!$L:$L, "fixoserviço", 'input custos e despesas'!$H:$H), IF(D103="fase III", SUMIF('input custos e despesas'!$L:$L, "fixoserviço", 'input custos e despesas'!$H:$H), IF(D103="fase IV", SUMIF('input custos e despesas'!$L:$L, "fixoserviço", 'input custos e despesas'!$H:$H), IF(D103="fase V", SUMIF('input custos e despesas'!$L:$L, "fixoserviço", 'input custos e despesas'!$H:$H), "0"))))</f>
        <v>0</v>
      </c>
      <c r="M103" s="59"/>
      <c r="N103" s="163">
        <f t="shared" si="9"/>
        <v>0</v>
      </c>
      <c r="O103" s="169" t="str">
        <f xml:space="preserve"> IF(D103="fase II", SUMIF('input custos e despesas'!$L:$L, "variávelserviço", 'input custos e despesas'!$H:$H), IF(D103="fase III", SUMIF('input custos e despesas'!$L:$L, "variávelserviço", 'input custos e despesas'!$H:$H), IF(D103="fase IV", SUMIF('input custos e despesas'!$L:$L, "variávelserviço", 'input custos e despesas'!$H:$H), IF(D103="fase V", SUMIF('input custos e despesas'!$L:$L, "variávelserviço", 'input custos e despesas'!$H:$H), "0"))))</f>
        <v>0</v>
      </c>
      <c r="P103" s="163">
        <f>O103*'estimativa de vendas'!E102</f>
        <v>0</v>
      </c>
      <c r="Q103" s="59"/>
      <c r="R103" s="163">
        <f t="shared" si="10"/>
        <v>0</v>
      </c>
      <c r="S103" s="163">
        <f t="shared" si="11"/>
        <v>0</v>
      </c>
    </row>
    <row r="104" spans="1:19" ht="17.25" thickBot="1" x14ac:dyDescent="0.35">
      <c r="A104" s="40">
        <f>calendário!A102</f>
        <v>101</v>
      </c>
      <c r="B104" s="40">
        <f>calendário!B102</f>
        <v>9</v>
      </c>
      <c r="C104" s="41">
        <f>calendário!C102</f>
        <v>0</v>
      </c>
      <c r="D104" s="42">
        <f>calendário!D102</f>
        <v>0</v>
      </c>
      <c r="E104" s="169" t="str">
        <f xml:space="preserve"> IF(D104="fase II", SUMIF('input custos e despesas'!$L:$L, "fixoproduto", 'input custos e despesas'!$H:$H), IF(D104="fase III", SUMIF('input custos e despesas'!$L:$L, "fixoproduto", 'input custos e despesas'!$H:$H), IF(D104="fase IV", SUMIF('input custos e despesas'!$L:$L, "fixoproduto", 'input custos e despesas'!$H:$H), IF(D104="fase V", SUMIF('input custos e despesas'!$L:$L, "fixoproduto", 'input custos e despesas'!$H:$H), "0"))))</f>
        <v>0</v>
      </c>
      <c r="F104" s="27"/>
      <c r="G104" s="163">
        <f t="shared" si="7"/>
        <v>0</v>
      </c>
      <c r="H104" s="169" t="str">
        <f xml:space="preserve"> IF(D104="fase II", SUMIF('input custos e despesas'!$L:$L, "variávelproduto", 'input custos e despesas'!$H:$H), IF(D104="fase III", SUMIF('input custos e despesas'!$L:$L, "variávelproduto", 'input custos e despesas'!$H:$H), IF(D104="fase IV", SUMIF('input custos e despesas'!$L:$L, "variávelproduto", 'input custos e despesas'!$H:$H), IF(D104="fase V", SUMIF('input custos e despesas'!$L:$L, "variávelproduto", 'input custos e despesas'!$H:$H), "0"))))</f>
        <v>0</v>
      </c>
      <c r="I104" s="163">
        <f>H104*'estimativa de vendas'!E103</f>
        <v>0</v>
      </c>
      <c r="J104" s="27"/>
      <c r="K104" s="163">
        <f t="shared" si="8"/>
        <v>0</v>
      </c>
      <c r="L104" s="169" t="str">
        <f xml:space="preserve"> IF(D104="fase II", SUMIF('input custos e despesas'!$L:$L, "fixoserviço", 'input custos e despesas'!$H:$H), IF(D104="fase III", SUMIF('input custos e despesas'!$L:$L, "fixoserviço", 'input custos e despesas'!$H:$H), IF(D104="fase IV", SUMIF('input custos e despesas'!$L:$L, "fixoserviço", 'input custos e despesas'!$H:$H), IF(D104="fase V", SUMIF('input custos e despesas'!$L:$L, "fixoserviço", 'input custos e despesas'!$H:$H), "0"))))</f>
        <v>0</v>
      </c>
      <c r="M104" s="59"/>
      <c r="N104" s="163">
        <f t="shared" si="9"/>
        <v>0</v>
      </c>
      <c r="O104" s="169" t="str">
        <f xml:space="preserve"> IF(D104="fase II", SUMIF('input custos e despesas'!$L:$L, "variávelserviço", 'input custos e despesas'!$H:$H), IF(D104="fase III", SUMIF('input custos e despesas'!$L:$L, "variávelserviço", 'input custos e despesas'!$H:$H), IF(D104="fase IV", SUMIF('input custos e despesas'!$L:$L, "variávelserviço", 'input custos e despesas'!$H:$H), IF(D104="fase V", SUMIF('input custos e despesas'!$L:$L, "variávelserviço", 'input custos e despesas'!$H:$H), "0"))))</f>
        <v>0</v>
      </c>
      <c r="P104" s="163">
        <f>O104*'estimativa de vendas'!E103</f>
        <v>0</v>
      </c>
      <c r="Q104" s="59"/>
      <c r="R104" s="163">
        <f t="shared" si="10"/>
        <v>0</v>
      </c>
      <c r="S104" s="163">
        <f t="shared" si="11"/>
        <v>0</v>
      </c>
    </row>
    <row r="105" spans="1:19" ht="17.25" thickBot="1" x14ac:dyDescent="0.35">
      <c r="A105" s="40">
        <f>calendário!A103</f>
        <v>102</v>
      </c>
      <c r="B105" s="40">
        <f>calendário!B103</f>
        <v>9</v>
      </c>
      <c r="C105" s="43">
        <f>calendário!C103</f>
        <v>0</v>
      </c>
      <c r="D105" s="42">
        <f>calendário!D103</f>
        <v>0</v>
      </c>
      <c r="E105" s="169" t="str">
        <f xml:space="preserve"> IF(D105="fase II", SUMIF('input custos e despesas'!$L:$L, "fixoproduto", 'input custos e despesas'!$H:$H), IF(D105="fase III", SUMIF('input custos e despesas'!$L:$L, "fixoproduto", 'input custos e despesas'!$H:$H), IF(D105="fase IV", SUMIF('input custos e despesas'!$L:$L, "fixoproduto", 'input custos e despesas'!$H:$H), IF(D105="fase V", SUMIF('input custos e despesas'!$L:$L, "fixoproduto", 'input custos e despesas'!$H:$H), "0"))))</f>
        <v>0</v>
      </c>
      <c r="F105" s="27"/>
      <c r="G105" s="163">
        <f t="shared" si="7"/>
        <v>0</v>
      </c>
      <c r="H105" s="169" t="str">
        <f xml:space="preserve"> IF(D105="fase II", SUMIF('input custos e despesas'!$L:$L, "variávelproduto", 'input custos e despesas'!$H:$H), IF(D105="fase III", SUMIF('input custos e despesas'!$L:$L, "variávelproduto", 'input custos e despesas'!$H:$H), IF(D105="fase IV", SUMIF('input custos e despesas'!$L:$L, "variávelproduto", 'input custos e despesas'!$H:$H), IF(D105="fase V", SUMIF('input custos e despesas'!$L:$L, "variávelproduto", 'input custos e despesas'!$H:$H), "0"))))</f>
        <v>0</v>
      </c>
      <c r="I105" s="163">
        <f>H105*'estimativa de vendas'!E104</f>
        <v>0</v>
      </c>
      <c r="J105" s="27"/>
      <c r="K105" s="163">
        <f t="shared" si="8"/>
        <v>0</v>
      </c>
      <c r="L105" s="169" t="str">
        <f xml:space="preserve"> IF(D105="fase II", SUMIF('input custos e despesas'!$L:$L, "fixoserviço", 'input custos e despesas'!$H:$H), IF(D105="fase III", SUMIF('input custos e despesas'!$L:$L, "fixoserviço", 'input custos e despesas'!$H:$H), IF(D105="fase IV", SUMIF('input custos e despesas'!$L:$L, "fixoserviço", 'input custos e despesas'!$H:$H), IF(D105="fase V", SUMIF('input custos e despesas'!$L:$L, "fixoserviço", 'input custos e despesas'!$H:$H), "0"))))</f>
        <v>0</v>
      </c>
      <c r="M105" s="59"/>
      <c r="N105" s="163">
        <f t="shared" si="9"/>
        <v>0</v>
      </c>
      <c r="O105" s="169" t="str">
        <f xml:space="preserve"> IF(D105="fase II", SUMIF('input custos e despesas'!$L:$L, "variávelserviço", 'input custos e despesas'!$H:$H), IF(D105="fase III", SUMIF('input custos e despesas'!$L:$L, "variávelserviço", 'input custos e despesas'!$H:$H), IF(D105="fase IV", SUMIF('input custos e despesas'!$L:$L, "variávelserviço", 'input custos e despesas'!$H:$H), IF(D105="fase V", SUMIF('input custos e despesas'!$L:$L, "variávelserviço", 'input custos e despesas'!$H:$H), "0"))))</f>
        <v>0</v>
      </c>
      <c r="P105" s="163">
        <f>O105*'estimativa de vendas'!E104</f>
        <v>0</v>
      </c>
      <c r="Q105" s="59"/>
      <c r="R105" s="163">
        <f t="shared" si="10"/>
        <v>0</v>
      </c>
      <c r="S105" s="163">
        <f t="shared" si="11"/>
        <v>0</v>
      </c>
    </row>
    <row r="106" spans="1:19" ht="17.25" thickBot="1" x14ac:dyDescent="0.35">
      <c r="A106" s="40">
        <f>calendário!A104</f>
        <v>103</v>
      </c>
      <c r="B106" s="40">
        <f>calendário!B104</f>
        <v>9</v>
      </c>
      <c r="C106" s="41">
        <f>calendário!C104</f>
        <v>0</v>
      </c>
      <c r="D106" s="42">
        <f>calendário!D104</f>
        <v>0</v>
      </c>
      <c r="E106" s="169" t="str">
        <f xml:space="preserve"> IF(D106="fase II", SUMIF('input custos e despesas'!$L:$L, "fixoproduto", 'input custos e despesas'!$H:$H), IF(D106="fase III", SUMIF('input custos e despesas'!$L:$L, "fixoproduto", 'input custos e despesas'!$H:$H), IF(D106="fase IV", SUMIF('input custos e despesas'!$L:$L, "fixoproduto", 'input custos e despesas'!$H:$H), IF(D106="fase V", SUMIF('input custos e despesas'!$L:$L, "fixoproduto", 'input custos e despesas'!$H:$H), "0"))))</f>
        <v>0</v>
      </c>
      <c r="F106" s="27"/>
      <c r="G106" s="163">
        <f t="shared" si="7"/>
        <v>0</v>
      </c>
      <c r="H106" s="169" t="str">
        <f xml:space="preserve"> IF(D106="fase II", SUMIF('input custos e despesas'!$L:$L, "variávelproduto", 'input custos e despesas'!$H:$H), IF(D106="fase III", SUMIF('input custos e despesas'!$L:$L, "variávelproduto", 'input custos e despesas'!$H:$H), IF(D106="fase IV", SUMIF('input custos e despesas'!$L:$L, "variávelproduto", 'input custos e despesas'!$H:$H), IF(D106="fase V", SUMIF('input custos e despesas'!$L:$L, "variávelproduto", 'input custos e despesas'!$H:$H), "0"))))</f>
        <v>0</v>
      </c>
      <c r="I106" s="163">
        <f>H106*'estimativa de vendas'!E105</f>
        <v>0</v>
      </c>
      <c r="J106" s="27"/>
      <c r="K106" s="163">
        <f t="shared" si="8"/>
        <v>0</v>
      </c>
      <c r="L106" s="169" t="str">
        <f xml:space="preserve"> IF(D106="fase II", SUMIF('input custos e despesas'!$L:$L, "fixoserviço", 'input custos e despesas'!$H:$H), IF(D106="fase III", SUMIF('input custos e despesas'!$L:$L, "fixoserviço", 'input custos e despesas'!$H:$H), IF(D106="fase IV", SUMIF('input custos e despesas'!$L:$L, "fixoserviço", 'input custos e despesas'!$H:$H), IF(D106="fase V", SUMIF('input custos e despesas'!$L:$L, "fixoserviço", 'input custos e despesas'!$H:$H), "0"))))</f>
        <v>0</v>
      </c>
      <c r="M106" s="59"/>
      <c r="N106" s="163">
        <f t="shared" si="9"/>
        <v>0</v>
      </c>
      <c r="O106" s="169" t="str">
        <f xml:space="preserve"> IF(D106="fase II", SUMIF('input custos e despesas'!$L:$L, "variávelserviço", 'input custos e despesas'!$H:$H), IF(D106="fase III", SUMIF('input custos e despesas'!$L:$L, "variávelserviço", 'input custos e despesas'!$H:$H), IF(D106="fase IV", SUMIF('input custos e despesas'!$L:$L, "variávelserviço", 'input custos e despesas'!$H:$H), IF(D106="fase V", SUMIF('input custos e despesas'!$L:$L, "variávelserviço", 'input custos e despesas'!$H:$H), "0"))))</f>
        <v>0</v>
      </c>
      <c r="P106" s="163">
        <f>O106*'estimativa de vendas'!E105</f>
        <v>0</v>
      </c>
      <c r="Q106" s="59"/>
      <c r="R106" s="163">
        <f t="shared" si="10"/>
        <v>0</v>
      </c>
      <c r="S106" s="163">
        <f t="shared" si="11"/>
        <v>0</v>
      </c>
    </row>
    <row r="107" spans="1:19" ht="17.25" thickBot="1" x14ac:dyDescent="0.35">
      <c r="A107" s="40">
        <f>calendário!A105</f>
        <v>104</v>
      </c>
      <c r="B107" s="40">
        <f>calendário!B105</f>
        <v>9</v>
      </c>
      <c r="C107" s="43">
        <f>calendário!C105</f>
        <v>0</v>
      </c>
      <c r="D107" s="42">
        <f>calendário!D105</f>
        <v>0</v>
      </c>
      <c r="E107" s="169" t="str">
        <f xml:space="preserve"> IF(D107="fase II", SUMIF('input custos e despesas'!$L:$L, "fixoproduto", 'input custos e despesas'!$H:$H), IF(D107="fase III", SUMIF('input custos e despesas'!$L:$L, "fixoproduto", 'input custos e despesas'!$H:$H), IF(D107="fase IV", SUMIF('input custos e despesas'!$L:$L, "fixoproduto", 'input custos e despesas'!$H:$H), IF(D107="fase V", SUMIF('input custos e despesas'!$L:$L, "fixoproduto", 'input custos e despesas'!$H:$H), "0"))))</f>
        <v>0</v>
      </c>
      <c r="F107" s="27"/>
      <c r="G107" s="163">
        <f t="shared" si="7"/>
        <v>0</v>
      </c>
      <c r="H107" s="169" t="str">
        <f xml:space="preserve"> IF(D107="fase II", SUMIF('input custos e despesas'!$L:$L, "variávelproduto", 'input custos e despesas'!$H:$H), IF(D107="fase III", SUMIF('input custos e despesas'!$L:$L, "variávelproduto", 'input custos e despesas'!$H:$H), IF(D107="fase IV", SUMIF('input custos e despesas'!$L:$L, "variávelproduto", 'input custos e despesas'!$H:$H), IF(D107="fase V", SUMIF('input custos e despesas'!$L:$L, "variávelproduto", 'input custos e despesas'!$H:$H), "0"))))</f>
        <v>0</v>
      </c>
      <c r="I107" s="163">
        <f>H107*'estimativa de vendas'!E106</f>
        <v>0</v>
      </c>
      <c r="J107" s="27"/>
      <c r="K107" s="163">
        <f t="shared" si="8"/>
        <v>0</v>
      </c>
      <c r="L107" s="169" t="str">
        <f xml:space="preserve"> IF(D107="fase II", SUMIF('input custos e despesas'!$L:$L, "fixoserviço", 'input custos e despesas'!$H:$H), IF(D107="fase III", SUMIF('input custos e despesas'!$L:$L, "fixoserviço", 'input custos e despesas'!$H:$H), IF(D107="fase IV", SUMIF('input custos e despesas'!$L:$L, "fixoserviço", 'input custos e despesas'!$H:$H), IF(D107="fase V", SUMIF('input custos e despesas'!$L:$L, "fixoserviço", 'input custos e despesas'!$H:$H), "0"))))</f>
        <v>0</v>
      </c>
      <c r="M107" s="59"/>
      <c r="N107" s="163">
        <f t="shared" si="9"/>
        <v>0</v>
      </c>
      <c r="O107" s="169" t="str">
        <f xml:space="preserve"> IF(D107="fase II", SUMIF('input custos e despesas'!$L:$L, "variávelserviço", 'input custos e despesas'!$H:$H), IF(D107="fase III", SUMIF('input custos e despesas'!$L:$L, "variávelserviço", 'input custos e despesas'!$H:$H), IF(D107="fase IV", SUMIF('input custos e despesas'!$L:$L, "variávelserviço", 'input custos e despesas'!$H:$H), IF(D107="fase V", SUMIF('input custos e despesas'!$L:$L, "variávelserviço", 'input custos e despesas'!$H:$H), "0"))))</f>
        <v>0</v>
      </c>
      <c r="P107" s="163">
        <f>O107*'estimativa de vendas'!E106</f>
        <v>0</v>
      </c>
      <c r="Q107" s="59"/>
      <c r="R107" s="163">
        <f t="shared" si="10"/>
        <v>0</v>
      </c>
      <c r="S107" s="163">
        <f t="shared" si="11"/>
        <v>0</v>
      </c>
    </row>
    <row r="108" spans="1:19" ht="17.25" thickBot="1" x14ac:dyDescent="0.35">
      <c r="A108" s="40">
        <f>calendário!A106</f>
        <v>105</v>
      </c>
      <c r="B108" s="40">
        <f>calendário!B106</f>
        <v>9</v>
      </c>
      <c r="C108" s="41">
        <f>calendário!C106</f>
        <v>0</v>
      </c>
      <c r="D108" s="42">
        <f>calendário!D106</f>
        <v>0</v>
      </c>
      <c r="E108" s="169" t="str">
        <f xml:space="preserve"> IF(D108="fase II", SUMIF('input custos e despesas'!$L:$L, "fixoproduto", 'input custos e despesas'!$H:$H), IF(D108="fase III", SUMIF('input custos e despesas'!$L:$L, "fixoproduto", 'input custos e despesas'!$H:$H), IF(D108="fase IV", SUMIF('input custos e despesas'!$L:$L, "fixoproduto", 'input custos e despesas'!$H:$H), IF(D108="fase V", SUMIF('input custos e despesas'!$L:$L, "fixoproduto", 'input custos e despesas'!$H:$H), "0"))))</f>
        <v>0</v>
      </c>
      <c r="F108" s="27"/>
      <c r="G108" s="163">
        <f t="shared" si="7"/>
        <v>0</v>
      </c>
      <c r="H108" s="169" t="str">
        <f xml:space="preserve"> IF(D108="fase II", SUMIF('input custos e despesas'!$L:$L, "variávelproduto", 'input custos e despesas'!$H:$H), IF(D108="fase III", SUMIF('input custos e despesas'!$L:$L, "variávelproduto", 'input custos e despesas'!$H:$H), IF(D108="fase IV", SUMIF('input custos e despesas'!$L:$L, "variávelproduto", 'input custos e despesas'!$H:$H), IF(D108="fase V", SUMIF('input custos e despesas'!$L:$L, "variávelproduto", 'input custos e despesas'!$H:$H), "0"))))</f>
        <v>0</v>
      </c>
      <c r="I108" s="163">
        <f>H108*'estimativa de vendas'!E107</f>
        <v>0</v>
      </c>
      <c r="J108" s="27"/>
      <c r="K108" s="163">
        <f t="shared" si="8"/>
        <v>0</v>
      </c>
      <c r="L108" s="169" t="str">
        <f xml:space="preserve"> IF(D108="fase II", SUMIF('input custos e despesas'!$L:$L, "fixoserviço", 'input custos e despesas'!$H:$H), IF(D108="fase III", SUMIF('input custos e despesas'!$L:$L, "fixoserviço", 'input custos e despesas'!$H:$H), IF(D108="fase IV", SUMIF('input custos e despesas'!$L:$L, "fixoserviço", 'input custos e despesas'!$H:$H), IF(D108="fase V", SUMIF('input custos e despesas'!$L:$L, "fixoserviço", 'input custos e despesas'!$H:$H), "0"))))</f>
        <v>0</v>
      </c>
      <c r="M108" s="59"/>
      <c r="N108" s="163">
        <f t="shared" si="9"/>
        <v>0</v>
      </c>
      <c r="O108" s="169" t="str">
        <f xml:space="preserve"> IF(D108="fase II", SUMIF('input custos e despesas'!$L:$L, "variávelserviço", 'input custos e despesas'!$H:$H), IF(D108="fase III", SUMIF('input custos e despesas'!$L:$L, "variávelserviço", 'input custos e despesas'!$H:$H), IF(D108="fase IV", SUMIF('input custos e despesas'!$L:$L, "variávelserviço", 'input custos e despesas'!$H:$H), IF(D108="fase V", SUMIF('input custos e despesas'!$L:$L, "variávelserviço", 'input custos e despesas'!$H:$H), "0"))))</f>
        <v>0</v>
      </c>
      <c r="P108" s="163">
        <f>O108*'estimativa de vendas'!E107</f>
        <v>0</v>
      </c>
      <c r="Q108" s="59"/>
      <c r="R108" s="163">
        <f t="shared" si="10"/>
        <v>0</v>
      </c>
      <c r="S108" s="163">
        <f t="shared" si="11"/>
        <v>0</v>
      </c>
    </row>
    <row r="109" spans="1:19" ht="17.25" thickBot="1" x14ac:dyDescent="0.35">
      <c r="A109" s="40">
        <f>calendário!A107</f>
        <v>106</v>
      </c>
      <c r="B109" s="40">
        <f>calendário!B107</f>
        <v>9</v>
      </c>
      <c r="C109" s="43">
        <f>calendário!C107</f>
        <v>0</v>
      </c>
      <c r="D109" s="42">
        <f>calendário!D107</f>
        <v>0</v>
      </c>
      <c r="E109" s="169" t="str">
        <f xml:space="preserve"> IF(D109="fase II", SUMIF('input custos e despesas'!$L:$L, "fixoproduto", 'input custos e despesas'!$H:$H), IF(D109="fase III", SUMIF('input custos e despesas'!$L:$L, "fixoproduto", 'input custos e despesas'!$H:$H), IF(D109="fase IV", SUMIF('input custos e despesas'!$L:$L, "fixoproduto", 'input custos e despesas'!$H:$H), IF(D109="fase V", SUMIF('input custos e despesas'!$L:$L, "fixoproduto", 'input custos e despesas'!$H:$H), "0"))))</f>
        <v>0</v>
      </c>
      <c r="F109" s="27"/>
      <c r="G109" s="163">
        <f t="shared" si="7"/>
        <v>0</v>
      </c>
      <c r="H109" s="169" t="str">
        <f xml:space="preserve"> IF(D109="fase II", SUMIF('input custos e despesas'!$L:$L, "variávelproduto", 'input custos e despesas'!$H:$H), IF(D109="fase III", SUMIF('input custos e despesas'!$L:$L, "variávelproduto", 'input custos e despesas'!$H:$H), IF(D109="fase IV", SUMIF('input custos e despesas'!$L:$L, "variávelproduto", 'input custos e despesas'!$H:$H), IF(D109="fase V", SUMIF('input custos e despesas'!$L:$L, "variávelproduto", 'input custos e despesas'!$H:$H), "0"))))</f>
        <v>0</v>
      </c>
      <c r="I109" s="163">
        <f>H109*'estimativa de vendas'!E108</f>
        <v>0</v>
      </c>
      <c r="J109" s="27"/>
      <c r="K109" s="163">
        <f t="shared" si="8"/>
        <v>0</v>
      </c>
      <c r="L109" s="169" t="str">
        <f xml:space="preserve"> IF(D109="fase II", SUMIF('input custos e despesas'!$L:$L, "fixoserviço", 'input custos e despesas'!$H:$H), IF(D109="fase III", SUMIF('input custos e despesas'!$L:$L, "fixoserviço", 'input custos e despesas'!$H:$H), IF(D109="fase IV", SUMIF('input custos e despesas'!$L:$L, "fixoserviço", 'input custos e despesas'!$H:$H), IF(D109="fase V", SUMIF('input custos e despesas'!$L:$L, "fixoserviço", 'input custos e despesas'!$H:$H), "0"))))</f>
        <v>0</v>
      </c>
      <c r="M109" s="59"/>
      <c r="N109" s="163">
        <f t="shared" si="9"/>
        <v>0</v>
      </c>
      <c r="O109" s="169" t="str">
        <f xml:space="preserve"> IF(D109="fase II", SUMIF('input custos e despesas'!$L:$L, "variávelserviço", 'input custos e despesas'!$H:$H), IF(D109="fase III", SUMIF('input custos e despesas'!$L:$L, "variávelserviço", 'input custos e despesas'!$H:$H), IF(D109="fase IV", SUMIF('input custos e despesas'!$L:$L, "variávelserviço", 'input custos e despesas'!$H:$H), IF(D109="fase V", SUMIF('input custos e despesas'!$L:$L, "variávelserviço", 'input custos e despesas'!$H:$H), "0"))))</f>
        <v>0</v>
      </c>
      <c r="P109" s="163">
        <f>O109*'estimativa de vendas'!E108</f>
        <v>0</v>
      </c>
      <c r="Q109" s="59"/>
      <c r="R109" s="163">
        <f t="shared" si="10"/>
        <v>0</v>
      </c>
      <c r="S109" s="163">
        <f t="shared" si="11"/>
        <v>0</v>
      </c>
    </row>
    <row r="110" spans="1:19" ht="17.25" thickBot="1" x14ac:dyDescent="0.35">
      <c r="A110" s="40">
        <f>calendário!A108</f>
        <v>107</v>
      </c>
      <c r="B110" s="40">
        <f>calendário!B108</f>
        <v>9</v>
      </c>
      <c r="C110" s="41">
        <f>calendário!C108</f>
        <v>0</v>
      </c>
      <c r="D110" s="42">
        <f>calendário!D108</f>
        <v>0</v>
      </c>
      <c r="E110" s="169" t="str">
        <f xml:space="preserve"> IF(D110="fase II", SUMIF('input custos e despesas'!$L:$L, "fixoproduto", 'input custos e despesas'!$H:$H), IF(D110="fase III", SUMIF('input custos e despesas'!$L:$L, "fixoproduto", 'input custos e despesas'!$H:$H), IF(D110="fase IV", SUMIF('input custos e despesas'!$L:$L, "fixoproduto", 'input custos e despesas'!$H:$H), IF(D110="fase V", SUMIF('input custos e despesas'!$L:$L, "fixoproduto", 'input custos e despesas'!$H:$H), "0"))))</f>
        <v>0</v>
      </c>
      <c r="F110" s="27"/>
      <c r="G110" s="163">
        <f t="shared" si="7"/>
        <v>0</v>
      </c>
      <c r="H110" s="169" t="str">
        <f xml:space="preserve"> IF(D110="fase II", SUMIF('input custos e despesas'!$L:$L, "variávelproduto", 'input custos e despesas'!$H:$H), IF(D110="fase III", SUMIF('input custos e despesas'!$L:$L, "variávelproduto", 'input custos e despesas'!$H:$H), IF(D110="fase IV", SUMIF('input custos e despesas'!$L:$L, "variávelproduto", 'input custos e despesas'!$H:$H), IF(D110="fase V", SUMIF('input custos e despesas'!$L:$L, "variávelproduto", 'input custos e despesas'!$H:$H), "0"))))</f>
        <v>0</v>
      </c>
      <c r="I110" s="163">
        <f>H110*'estimativa de vendas'!E109</f>
        <v>0</v>
      </c>
      <c r="J110" s="27"/>
      <c r="K110" s="163">
        <f t="shared" si="8"/>
        <v>0</v>
      </c>
      <c r="L110" s="169" t="str">
        <f xml:space="preserve"> IF(D110="fase II", SUMIF('input custos e despesas'!$L:$L, "fixoserviço", 'input custos e despesas'!$H:$H), IF(D110="fase III", SUMIF('input custos e despesas'!$L:$L, "fixoserviço", 'input custos e despesas'!$H:$H), IF(D110="fase IV", SUMIF('input custos e despesas'!$L:$L, "fixoserviço", 'input custos e despesas'!$H:$H), IF(D110="fase V", SUMIF('input custos e despesas'!$L:$L, "fixoserviço", 'input custos e despesas'!$H:$H), "0"))))</f>
        <v>0</v>
      </c>
      <c r="M110" s="59"/>
      <c r="N110" s="163">
        <f t="shared" si="9"/>
        <v>0</v>
      </c>
      <c r="O110" s="169" t="str">
        <f xml:space="preserve"> IF(D110="fase II", SUMIF('input custos e despesas'!$L:$L, "variávelserviço", 'input custos e despesas'!$H:$H), IF(D110="fase III", SUMIF('input custos e despesas'!$L:$L, "variávelserviço", 'input custos e despesas'!$H:$H), IF(D110="fase IV", SUMIF('input custos e despesas'!$L:$L, "variávelserviço", 'input custos e despesas'!$H:$H), IF(D110="fase V", SUMIF('input custos e despesas'!$L:$L, "variávelserviço", 'input custos e despesas'!$H:$H), "0"))))</f>
        <v>0</v>
      </c>
      <c r="P110" s="163">
        <f>O110*'estimativa de vendas'!E109</f>
        <v>0</v>
      </c>
      <c r="Q110" s="59"/>
      <c r="R110" s="163">
        <f t="shared" si="10"/>
        <v>0</v>
      </c>
      <c r="S110" s="163">
        <f t="shared" si="11"/>
        <v>0</v>
      </c>
    </row>
    <row r="111" spans="1:19" ht="17.25" thickBot="1" x14ac:dyDescent="0.35">
      <c r="A111" s="40">
        <f>calendário!A109</f>
        <v>108</v>
      </c>
      <c r="B111" s="40">
        <f>calendário!B109</f>
        <v>9</v>
      </c>
      <c r="C111" s="43">
        <f>calendário!C109</f>
        <v>0</v>
      </c>
      <c r="D111" s="42">
        <f>calendário!D109</f>
        <v>0</v>
      </c>
      <c r="E111" s="169" t="str">
        <f xml:space="preserve"> IF(D111="fase II", SUMIF('input custos e despesas'!$L:$L, "fixoproduto", 'input custos e despesas'!$H:$H), IF(D111="fase III", SUMIF('input custos e despesas'!$L:$L, "fixoproduto", 'input custos e despesas'!$H:$H), IF(D111="fase IV", SUMIF('input custos e despesas'!$L:$L, "fixoproduto", 'input custos e despesas'!$H:$H), IF(D111="fase V", SUMIF('input custos e despesas'!$L:$L, "fixoproduto", 'input custos e despesas'!$H:$H), "0"))))</f>
        <v>0</v>
      </c>
      <c r="F111" s="27"/>
      <c r="G111" s="163">
        <f t="shared" si="7"/>
        <v>0</v>
      </c>
      <c r="H111" s="169" t="str">
        <f xml:space="preserve"> IF(D111="fase II", SUMIF('input custos e despesas'!$L:$L, "variávelproduto", 'input custos e despesas'!$H:$H), IF(D111="fase III", SUMIF('input custos e despesas'!$L:$L, "variávelproduto", 'input custos e despesas'!$H:$H), IF(D111="fase IV", SUMIF('input custos e despesas'!$L:$L, "variávelproduto", 'input custos e despesas'!$H:$H), IF(D111="fase V", SUMIF('input custos e despesas'!$L:$L, "variávelproduto", 'input custos e despesas'!$H:$H), "0"))))</f>
        <v>0</v>
      </c>
      <c r="I111" s="163">
        <f>H111*'estimativa de vendas'!E110</f>
        <v>0</v>
      </c>
      <c r="J111" s="27"/>
      <c r="K111" s="163">
        <f t="shared" si="8"/>
        <v>0</v>
      </c>
      <c r="L111" s="169" t="str">
        <f xml:space="preserve"> IF(D111="fase II", SUMIF('input custos e despesas'!$L:$L, "fixoserviço", 'input custos e despesas'!$H:$H), IF(D111="fase III", SUMIF('input custos e despesas'!$L:$L, "fixoserviço", 'input custos e despesas'!$H:$H), IF(D111="fase IV", SUMIF('input custos e despesas'!$L:$L, "fixoserviço", 'input custos e despesas'!$H:$H), IF(D111="fase V", SUMIF('input custos e despesas'!$L:$L, "fixoserviço", 'input custos e despesas'!$H:$H), "0"))))</f>
        <v>0</v>
      </c>
      <c r="M111" s="59"/>
      <c r="N111" s="163">
        <f t="shared" si="9"/>
        <v>0</v>
      </c>
      <c r="O111" s="169" t="str">
        <f xml:space="preserve"> IF(D111="fase II", SUMIF('input custos e despesas'!$L:$L, "variávelserviço", 'input custos e despesas'!$H:$H), IF(D111="fase III", SUMIF('input custos e despesas'!$L:$L, "variávelserviço", 'input custos e despesas'!$H:$H), IF(D111="fase IV", SUMIF('input custos e despesas'!$L:$L, "variávelserviço", 'input custos e despesas'!$H:$H), IF(D111="fase V", SUMIF('input custos e despesas'!$L:$L, "variávelserviço", 'input custos e despesas'!$H:$H), "0"))))</f>
        <v>0</v>
      </c>
      <c r="P111" s="163">
        <f>O111*'estimativa de vendas'!E110</f>
        <v>0</v>
      </c>
      <c r="Q111" s="59"/>
      <c r="R111" s="163">
        <f t="shared" si="10"/>
        <v>0</v>
      </c>
      <c r="S111" s="163">
        <f t="shared" si="11"/>
        <v>0</v>
      </c>
    </row>
    <row r="112" spans="1:19" ht="17.25" thickBot="1" x14ac:dyDescent="0.35">
      <c r="A112" s="40">
        <f>calendário!A110</f>
        <v>109</v>
      </c>
      <c r="B112" s="40">
        <f>calendário!B110</f>
        <v>10</v>
      </c>
      <c r="C112" s="41">
        <f>calendário!C110</f>
        <v>0</v>
      </c>
      <c r="D112" s="42">
        <f>calendário!D110</f>
        <v>0</v>
      </c>
      <c r="E112" s="169" t="str">
        <f xml:space="preserve"> IF(D112="fase II", SUMIF('input custos e despesas'!$L:$L, "fixoproduto", 'input custos e despesas'!$H:$H), IF(D112="fase III", SUMIF('input custos e despesas'!$L:$L, "fixoproduto", 'input custos e despesas'!$H:$H), IF(D112="fase IV", SUMIF('input custos e despesas'!$L:$L, "fixoproduto", 'input custos e despesas'!$H:$H), IF(D112="fase V", SUMIF('input custos e despesas'!$L:$L, "fixoproduto", 'input custos e despesas'!$H:$H), "0"))))</f>
        <v>0</v>
      </c>
      <c r="F112" s="27"/>
      <c r="G112" s="163">
        <f t="shared" si="7"/>
        <v>0</v>
      </c>
      <c r="H112" s="169" t="str">
        <f xml:space="preserve"> IF(D112="fase II", SUMIF('input custos e despesas'!$L:$L, "variávelproduto", 'input custos e despesas'!$H:$H), IF(D112="fase III", SUMIF('input custos e despesas'!$L:$L, "variávelproduto", 'input custos e despesas'!$H:$H), IF(D112="fase IV", SUMIF('input custos e despesas'!$L:$L, "variávelproduto", 'input custos e despesas'!$H:$H), IF(D112="fase V", SUMIF('input custos e despesas'!$L:$L, "variávelproduto", 'input custos e despesas'!$H:$H), "0"))))</f>
        <v>0</v>
      </c>
      <c r="I112" s="163">
        <f>H112*'estimativa de vendas'!E111</f>
        <v>0</v>
      </c>
      <c r="J112" s="27"/>
      <c r="K112" s="163">
        <f t="shared" si="8"/>
        <v>0</v>
      </c>
      <c r="L112" s="169" t="str">
        <f xml:space="preserve"> IF(D112="fase II", SUMIF('input custos e despesas'!$L:$L, "fixoserviço", 'input custos e despesas'!$H:$H), IF(D112="fase III", SUMIF('input custos e despesas'!$L:$L, "fixoserviço", 'input custos e despesas'!$H:$H), IF(D112="fase IV", SUMIF('input custos e despesas'!$L:$L, "fixoserviço", 'input custos e despesas'!$H:$H), IF(D112="fase V", SUMIF('input custos e despesas'!$L:$L, "fixoserviço", 'input custos e despesas'!$H:$H), "0"))))</f>
        <v>0</v>
      </c>
      <c r="M112" s="59"/>
      <c r="N112" s="163">
        <f t="shared" si="9"/>
        <v>0</v>
      </c>
      <c r="O112" s="169" t="str">
        <f xml:space="preserve"> IF(D112="fase II", SUMIF('input custos e despesas'!$L:$L, "variávelserviço", 'input custos e despesas'!$H:$H), IF(D112="fase III", SUMIF('input custos e despesas'!$L:$L, "variávelserviço", 'input custos e despesas'!$H:$H), IF(D112="fase IV", SUMIF('input custos e despesas'!$L:$L, "variávelserviço", 'input custos e despesas'!$H:$H), IF(D112="fase V", SUMIF('input custos e despesas'!$L:$L, "variávelserviço", 'input custos e despesas'!$H:$H), "0"))))</f>
        <v>0</v>
      </c>
      <c r="P112" s="163">
        <f>O112*'estimativa de vendas'!E111</f>
        <v>0</v>
      </c>
      <c r="Q112" s="59"/>
      <c r="R112" s="163">
        <f t="shared" si="10"/>
        <v>0</v>
      </c>
      <c r="S112" s="163">
        <f t="shared" si="11"/>
        <v>0</v>
      </c>
    </row>
    <row r="113" spans="1:20" ht="17.25" thickBot="1" x14ac:dyDescent="0.35">
      <c r="A113" s="40">
        <f>calendário!A111</f>
        <v>110</v>
      </c>
      <c r="B113" s="40">
        <f>calendário!B111</f>
        <v>10</v>
      </c>
      <c r="C113" s="43">
        <f>calendário!C111</f>
        <v>0</v>
      </c>
      <c r="D113" s="42">
        <f>calendário!D111</f>
        <v>0</v>
      </c>
      <c r="E113" s="169" t="str">
        <f xml:space="preserve"> IF(D113="fase II", SUMIF('input custos e despesas'!$L:$L, "fixoproduto", 'input custos e despesas'!$H:$H), IF(D113="fase III", SUMIF('input custos e despesas'!$L:$L, "fixoproduto", 'input custos e despesas'!$H:$H), IF(D113="fase IV", SUMIF('input custos e despesas'!$L:$L, "fixoproduto", 'input custos e despesas'!$H:$H), IF(D113="fase V", SUMIF('input custos e despesas'!$L:$L, "fixoproduto", 'input custos e despesas'!$H:$H), "0"))))</f>
        <v>0</v>
      </c>
      <c r="F113" s="27"/>
      <c r="G113" s="163">
        <f t="shared" si="7"/>
        <v>0</v>
      </c>
      <c r="H113" s="169" t="str">
        <f xml:space="preserve"> IF(D113="fase II", SUMIF('input custos e despesas'!$L:$L, "variávelproduto", 'input custos e despesas'!$H:$H), IF(D113="fase III", SUMIF('input custos e despesas'!$L:$L, "variávelproduto", 'input custos e despesas'!$H:$H), IF(D113="fase IV", SUMIF('input custos e despesas'!$L:$L, "variávelproduto", 'input custos e despesas'!$H:$H), IF(D113="fase V", SUMIF('input custos e despesas'!$L:$L, "variávelproduto", 'input custos e despesas'!$H:$H), "0"))))</f>
        <v>0</v>
      </c>
      <c r="I113" s="163">
        <f>H113*'estimativa de vendas'!E112</f>
        <v>0</v>
      </c>
      <c r="J113" s="27"/>
      <c r="K113" s="163">
        <f t="shared" si="8"/>
        <v>0</v>
      </c>
      <c r="L113" s="169" t="str">
        <f xml:space="preserve"> IF(D113="fase II", SUMIF('input custos e despesas'!$L:$L, "fixoserviço", 'input custos e despesas'!$H:$H), IF(D113="fase III", SUMIF('input custos e despesas'!$L:$L, "fixoserviço", 'input custos e despesas'!$H:$H), IF(D113="fase IV", SUMIF('input custos e despesas'!$L:$L, "fixoserviço", 'input custos e despesas'!$H:$H), IF(D113="fase V", SUMIF('input custos e despesas'!$L:$L, "fixoserviço", 'input custos e despesas'!$H:$H), "0"))))</f>
        <v>0</v>
      </c>
      <c r="M113" s="59"/>
      <c r="N113" s="163">
        <f t="shared" si="9"/>
        <v>0</v>
      </c>
      <c r="O113" s="169" t="str">
        <f xml:space="preserve"> IF(D113="fase II", SUMIF('input custos e despesas'!$L:$L, "variávelserviço", 'input custos e despesas'!$H:$H), IF(D113="fase III", SUMIF('input custos e despesas'!$L:$L, "variávelserviço", 'input custos e despesas'!$H:$H), IF(D113="fase IV", SUMIF('input custos e despesas'!$L:$L, "variávelserviço", 'input custos e despesas'!$H:$H), IF(D113="fase V", SUMIF('input custos e despesas'!$L:$L, "variávelserviço", 'input custos e despesas'!$H:$H), "0"))))</f>
        <v>0</v>
      </c>
      <c r="P113" s="163">
        <f>O113*'estimativa de vendas'!E112</f>
        <v>0</v>
      </c>
      <c r="Q113" s="59"/>
      <c r="R113" s="163">
        <f t="shared" si="10"/>
        <v>0</v>
      </c>
      <c r="S113" s="163">
        <f t="shared" si="11"/>
        <v>0</v>
      </c>
    </row>
    <row r="114" spans="1:20" ht="17.25" thickBot="1" x14ac:dyDescent="0.35">
      <c r="A114" s="40">
        <f>calendário!A112</f>
        <v>111</v>
      </c>
      <c r="B114" s="40">
        <f>calendário!B112</f>
        <v>10</v>
      </c>
      <c r="C114" s="41">
        <f>calendário!C112</f>
        <v>0</v>
      </c>
      <c r="D114" s="42">
        <f>calendário!D112</f>
        <v>0</v>
      </c>
      <c r="E114" s="169" t="str">
        <f xml:space="preserve"> IF(D114="fase II", SUMIF('input custos e despesas'!$L:$L, "fixoproduto", 'input custos e despesas'!$H:$H), IF(D114="fase III", SUMIF('input custos e despesas'!$L:$L, "fixoproduto", 'input custos e despesas'!$H:$H), IF(D114="fase IV", SUMIF('input custos e despesas'!$L:$L, "fixoproduto", 'input custos e despesas'!$H:$H), IF(D114="fase V", SUMIF('input custos e despesas'!$L:$L, "fixoproduto", 'input custos e despesas'!$H:$H), "0"))))</f>
        <v>0</v>
      </c>
      <c r="F114" s="27"/>
      <c r="G114" s="163">
        <f t="shared" si="7"/>
        <v>0</v>
      </c>
      <c r="H114" s="169" t="str">
        <f xml:space="preserve"> IF(D114="fase II", SUMIF('input custos e despesas'!$L:$L, "variávelproduto", 'input custos e despesas'!$H:$H), IF(D114="fase III", SUMIF('input custos e despesas'!$L:$L, "variávelproduto", 'input custos e despesas'!$H:$H), IF(D114="fase IV", SUMIF('input custos e despesas'!$L:$L, "variávelproduto", 'input custos e despesas'!$H:$H), IF(D114="fase V", SUMIF('input custos e despesas'!$L:$L, "variávelproduto", 'input custos e despesas'!$H:$H), "0"))))</f>
        <v>0</v>
      </c>
      <c r="I114" s="163">
        <f>H114*'estimativa de vendas'!E113</f>
        <v>0</v>
      </c>
      <c r="J114" s="27"/>
      <c r="K114" s="163">
        <f t="shared" si="8"/>
        <v>0</v>
      </c>
      <c r="L114" s="169" t="str">
        <f xml:space="preserve"> IF(D114="fase II", SUMIF('input custos e despesas'!$L:$L, "fixoserviço", 'input custos e despesas'!$H:$H), IF(D114="fase III", SUMIF('input custos e despesas'!$L:$L, "fixoserviço", 'input custos e despesas'!$H:$H), IF(D114="fase IV", SUMIF('input custos e despesas'!$L:$L, "fixoserviço", 'input custos e despesas'!$H:$H), IF(D114="fase V", SUMIF('input custos e despesas'!$L:$L, "fixoserviço", 'input custos e despesas'!$H:$H), "0"))))</f>
        <v>0</v>
      </c>
      <c r="M114" s="59"/>
      <c r="N114" s="163">
        <f t="shared" si="9"/>
        <v>0</v>
      </c>
      <c r="O114" s="169" t="str">
        <f xml:space="preserve"> IF(D114="fase II", SUMIF('input custos e despesas'!$L:$L, "variávelserviço", 'input custos e despesas'!$H:$H), IF(D114="fase III", SUMIF('input custos e despesas'!$L:$L, "variávelserviço", 'input custos e despesas'!$H:$H), IF(D114="fase IV", SUMIF('input custos e despesas'!$L:$L, "variávelserviço", 'input custos e despesas'!$H:$H), IF(D114="fase V", SUMIF('input custos e despesas'!$L:$L, "variávelserviço", 'input custos e despesas'!$H:$H), "0"))))</f>
        <v>0</v>
      </c>
      <c r="P114" s="163">
        <f>O114*'estimativa de vendas'!E113</f>
        <v>0</v>
      </c>
      <c r="Q114" s="59"/>
      <c r="R114" s="163">
        <f t="shared" si="10"/>
        <v>0</v>
      </c>
      <c r="S114" s="163">
        <f t="shared" si="11"/>
        <v>0</v>
      </c>
    </row>
    <row r="115" spans="1:20" ht="17.25" thickBot="1" x14ac:dyDescent="0.35">
      <c r="A115" s="40">
        <f>calendário!A113</f>
        <v>112</v>
      </c>
      <c r="B115" s="40">
        <f>calendário!B113</f>
        <v>10</v>
      </c>
      <c r="C115" s="43">
        <f>calendário!C113</f>
        <v>0</v>
      </c>
      <c r="D115" s="42">
        <f>calendário!D113</f>
        <v>0</v>
      </c>
      <c r="E115" s="169" t="str">
        <f xml:space="preserve"> IF(D115="fase II", SUMIF('input custos e despesas'!$L:$L, "fixoproduto", 'input custos e despesas'!$H:$H), IF(D115="fase III", SUMIF('input custos e despesas'!$L:$L, "fixoproduto", 'input custos e despesas'!$H:$H), IF(D115="fase IV", SUMIF('input custos e despesas'!$L:$L, "fixoproduto", 'input custos e despesas'!$H:$H), IF(D115="fase V", SUMIF('input custos e despesas'!$L:$L, "fixoproduto", 'input custos e despesas'!$H:$H), "0"))))</f>
        <v>0</v>
      </c>
      <c r="F115" s="27"/>
      <c r="G115" s="163">
        <f t="shared" si="7"/>
        <v>0</v>
      </c>
      <c r="H115" s="169" t="str">
        <f xml:space="preserve"> IF(D115="fase II", SUMIF('input custos e despesas'!$L:$L, "variávelproduto", 'input custos e despesas'!$H:$H), IF(D115="fase III", SUMIF('input custos e despesas'!$L:$L, "variávelproduto", 'input custos e despesas'!$H:$H), IF(D115="fase IV", SUMIF('input custos e despesas'!$L:$L, "variávelproduto", 'input custos e despesas'!$H:$H), IF(D115="fase V", SUMIF('input custos e despesas'!$L:$L, "variávelproduto", 'input custos e despesas'!$H:$H), "0"))))</f>
        <v>0</v>
      </c>
      <c r="I115" s="163">
        <f>H115*'estimativa de vendas'!E114</f>
        <v>0</v>
      </c>
      <c r="J115" s="27"/>
      <c r="K115" s="163">
        <f t="shared" si="8"/>
        <v>0</v>
      </c>
      <c r="L115" s="169" t="str">
        <f xml:space="preserve"> IF(D115="fase II", SUMIF('input custos e despesas'!$L:$L, "fixoserviço", 'input custos e despesas'!$H:$H), IF(D115="fase III", SUMIF('input custos e despesas'!$L:$L, "fixoserviço", 'input custos e despesas'!$H:$H), IF(D115="fase IV", SUMIF('input custos e despesas'!$L:$L, "fixoserviço", 'input custos e despesas'!$H:$H), IF(D115="fase V", SUMIF('input custos e despesas'!$L:$L, "fixoserviço", 'input custos e despesas'!$H:$H), "0"))))</f>
        <v>0</v>
      </c>
      <c r="M115" s="59"/>
      <c r="N115" s="163">
        <f t="shared" si="9"/>
        <v>0</v>
      </c>
      <c r="O115" s="169" t="str">
        <f xml:space="preserve"> IF(D115="fase II", SUMIF('input custos e despesas'!$L:$L, "variávelserviço", 'input custos e despesas'!$H:$H), IF(D115="fase III", SUMIF('input custos e despesas'!$L:$L, "variávelserviço", 'input custos e despesas'!$H:$H), IF(D115="fase IV", SUMIF('input custos e despesas'!$L:$L, "variávelserviço", 'input custos e despesas'!$H:$H), IF(D115="fase V", SUMIF('input custos e despesas'!$L:$L, "variávelserviço", 'input custos e despesas'!$H:$H), "0"))))</f>
        <v>0</v>
      </c>
      <c r="P115" s="163">
        <f>O115*'estimativa de vendas'!E114</f>
        <v>0</v>
      </c>
      <c r="Q115" s="59"/>
      <c r="R115" s="163">
        <f t="shared" si="10"/>
        <v>0</v>
      </c>
      <c r="S115" s="163">
        <f t="shared" si="11"/>
        <v>0</v>
      </c>
    </row>
    <row r="116" spans="1:20" ht="17.25" thickBot="1" x14ac:dyDescent="0.35">
      <c r="A116" s="40">
        <f>calendário!A114</f>
        <v>113</v>
      </c>
      <c r="B116" s="40">
        <f>calendário!B114</f>
        <v>10</v>
      </c>
      <c r="C116" s="41">
        <f>calendário!C114</f>
        <v>0</v>
      </c>
      <c r="D116" s="42">
        <f>calendário!D114</f>
        <v>0</v>
      </c>
      <c r="E116" s="169" t="str">
        <f xml:space="preserve"> IF(D116="fase II", SUMIF('input custos e despesas'!$L:$L, "fixoproduto", 'input custos e despesas'!$H:$H), IF(D116="fase III", SUMIF('input custos e despesas'!$L:$L, "fixoproduto", 'input custos e despesas'!$H:$H), IF(D116="fase IV", SUMIF('input custos e despesas'!$L:$L, "fixoproduto", 'input custos e despesas'!$H:$H), IF(D116="fase V", SUMIF('input custos e despesas'!$L:$L, "fixoproduto", 'input custos e despesas'!$H:$H), "0"))))</f>
        <v>0</v>
      </c>
      <c r="F116" s="27"/>
      <c r="G116" s="163">
        <f t="shared" si="7"/>
        <v>0</v>
      </c>
      <c r="H116" s="169" t="str">
        <f xml:space="preserve"> IF(D116="fase II", SUMIF('input custos e despesas'!$L:$L, "variávelproduto", 'input custos e despesas'!$H:$H), IF(D116="fase III", SUMIF('input custos e despesas'!$L:$L, "variávelproduto", 'input custos e despesas'!$H:$H), IF(D116="fase IV", SUMIF('input custos e despesas'!$L:$L, "variávelproduto", 'input custos e despesas'!$H:$H), IF(D116="fase V", SUMIF('input custos e despesas'!$L:$L, "variávelproduto", 'input custos e despesas'!$H:$H), "0"))))</f>
        <v>0</v>
      </c>
      <c r="I116" s="163">
        <f>H116*'estimativa de vendas'!E115</f>
        <v>0</v>
      </c>
      <c r="J116" s="27"/>
      <c r="K116" s="163">
        <f t="shared" si="8"/>
        <v>0</v>
      </c>
      <c r="L116" s="169" t="str">
        <f xml:space="preserve"> IF(D116="fase II", SUMIF('input custos e despesas'!$L:$L, "fixoserviço", 'input custos e despesas'!$H:$H), IF(D116="fase III", SUMIF('input custos e despesas'!$L:$L, "fixoserviço", 'input custos e despesas'!$H:$H), IF(D116="fase IV", SUMIF('input custos e despesas'!$L:$L, "fixoserviço", 'input custos e despesas'!$H:$H), IF(D116="fase V", SUMIF('input custos e despesas'!$L:$L, "fixoserviço", 'input custos e despesas'!$H:$H), "0"))))</f>
        <v>0</v>
      </c>
      <c r="M116" s="59"/>
      <c r="N116" s="163">
        <f t="shared" si="9"/>
        <v>0</v>
      </c>
      <c r="O116" s="169" t="str">
        <f xml:space="preserve"> IF(D116="fase II", SUMIF('input custos e despesas'!$L:$L, "variávelserviço", 'input custos e despesas'!$H:$H), IF(D116="fase III", SUMIF('input custos e despesas'!$L:$L, "variávelserviço", 'input custos e despesas'!$H:$H), IF(D116="fase IV", SUMIF('input custos e despesas'!$L:$L, "variávelserviço", 'input custos e despesas'!$H:$H), IF(D116="fase V", SUMIF('input custos e despesas'!$L:$L, "variávelserviço", 'input custos e despesas'!$H:$H), "0"))))</f>
        <v>0</v>
      </c>
      <c r="P116" s="163">
        <f>O116*'estimativa de vendas'!E115</f>
        <v>0</v>
      </c>
      <c r="Q116" s="59"/>
      <c r="R116" s="163">
        <f t="shared" si="10"/>
        <v>0</v>
      </c>
      <c r="S116" s="163">
        <f t="shared" si="11"/>
        <v>0</v>
      </c>
    </row>
    <row r="117" spans="1:20" ht="17.25" thickBot="1" x14ac:dyDescent="0.35">
      <c r="A117" s="40">
        <f>calendário!A115</f>
        <v>114</v>
      </c>
      <c r="B117" s="40">
        <f>calendário!B115</f>
        <v>10</v>
      </c>
      <c r="C117" s="43">
        <f>calendário!C115</f>
        <v>0</v>
      </c>
      <c r="D117" s="42">
        <f>calendário!D115</f>
        <v>0</v>
      </c>
      <c r="E117" s="169" t="str">
        <f xml:space="preserve"> IF(D117="fase II", SUMIF('input custos e despesas'!$L:$L, "fixoproduto", 'input custos e despesas'!$H:$H), IF(D117="fase III", SUMIF('input custos e despesas'!$L:$L, "fixoproduto", 'input custos e despesas'!$H:$H), IF(D117="fase IV", SUMIF('input custos e despesas'!$L:$L, "fixoproduto", 'input custos e despesas'!$H:$H), IF(D117="fase V", SUMIF('input custos e despesas'!$L:$L, "fixoproduto", 'input custos e despesas'!$H:$H), "0"))))</f>
        <v>0</v>
      </c>
      <c r="F117" s="27"/>
      <c r="G117" s="163">
        <f t="shared" si="7"/>
        <v>0</v>
      </c>
      <c r="H117" s="169" t="str">
        <f xml:space="preserve"> IF(D117="fase II", SUMIF('input custos e despesas'!$L:$L, "variávelproduto", 'input custos e despesas'!$H:$H), IF(D117="fase III", SUMIF('input custos e despesas'!$L:$L, "variávelproduto", 'input custos e despesas'!$H:$H), IF(D117="fase IV", SUMIF('input custos e despesas'!$L:$L, "variávelproduto", 'input custos e despesas'!$H:$H), IF(D117="fase V", SUMIF('input custos e despesas'!$L:$L, "variávelproduto", 'input custos e despesas'!$H:$H), "0"))))</f>
        <v>0</v>
      </c>
      <c r="I117" s="163">
        <f>H117*'estimativa de vendas'!E116</f>
        <v>0</v>
      </c>
      <c r="J117" s="27"/>
      <c r="K117" s="163">
        <f t="shared" si="8"/>
        <v>0</v>
      </c>
      <c r="L117" s="169" t="str">
        <f xml:space="preserve"> IF(D117="fase II", SUMIF('input custos e despesas'!$L:$L, "fixoserviço", 'input custos e despesas'!$H:$H), IF(D117="fase III", SUMIF('input custos e despesas'!$L:$L, "fixoserviço", 'input custos e despesas'!$H:$H), IF(D117="fase IV", SUMIF('input custos e despesas'!$L:$L, "fixoserviço", 'input custos e despesas'!$H:$H), IF(D117="fase V", SUMIF('input custos e despesas'!$L:$L, "fixoserviço", 'input custos e despesas'!$H:$H), "0"))))</f>
        <v>0</v>
      </c>
      <c r="M117" s="59"/>
      <c r="N117" s="163">
        <f t="shared" si="9"/>
        <v>0</v>
      </c>
      <c r="O117" s="169" t="str">
        <f xml:space="preserve"> IF(D117="fase II", SUMIF('input custos e despesas'!$L:$L, "variávelserviço", 'input custos e despesas'!$H:$H), IF(D117="fase III", SUMIF('input custos e despesas'!$L:$L, "variávelserviço", 'input custos e despesas'!$H:$H), IF(D117="fase IV", SUMIF('input custos e despesas'!$L:$L, "variávelserviço", 'input custos e despesas'!$H:$H), IF(D117="fase V", SUMIF('input custos e despesas'!$L:$L, "variávelserviço", 'input custos e despesas'!$H:$H), "0"))))</f>
        <v>0</v>
      </c>
      <c r="P117" s="163">
        <f>O117*'estimativa de vendas'!E116</f>
        <v>0</v>
      </c>
      <c r="Q117" s="59"/>
      <c r="R117" s="163">
        <f t="shared" si="10"/>
        <v>0</v>
      </c>
      <c r="S117" s="163">
        <f t="shared" si="11"/>
        <v>0</v>
      </c>
    </row>
    <row r="118" spans="1:20" ht="17.25" thickBot="1" x14ac:dyDescent="0.35">
      <c r="A118" s="40">
        <f>calendário!A116</f>
        <v>115</v>
      </c>
      <c r="B118" s="40">
        <f>calendário!B116</f>
        <v>10</v>
      </c>
      <c r="C118" s="41">
        <f>calendário!C116</f>
        <v>0</v>
      </c>
      <c r="D118" s="42">
        <f>calendário!D116</f>
        <v>0</v>
      </c>
      <c r="E118" s="169" t="str">
        <f xml:space="preserve"> IF(D118="fase II", SUMIF('input custos e despesas'!$L:$L, "fixoproduto", 'input custos e despesas'!$H:$H), IF(D118="fase III", SUMIF('input custos e despesas'!$L:$L, "fixoproduto", 'input custos e despesas'!$H:$H), IF(D118="fase IV", SUMIF('input custos e despesas'!$L:$L, "fixoproduto", 'input custos e despesas'!$H:$H), IF(D118="fase V", SUMIF('input custos e despesas'!$L:$L, "fixoproduto", 'input custos e despesas'!$H:$H), "0"))))</f>
        <v>0</v>
      </c>
      <c r="F118" s="27"/>
      <c r="G118" s="163">
        <f t="shared" si="7"/>
        <v>0</v>
      </c>
      <c r="H118" s="169" t="str">
        <f xml:space="preserve"> IF(D118="fase II", SUMIF('input custos e despesas'!$L:$L, "variávelproduto", 'input custos e despesas'!$H:$H), IF(D118="fase III", SUMIF('input custos e despesas'!$L:$L, "variávelproduto", 'input custos e despesas'!$H:$H), IF(D118="fase IV", SUMIF('input custos e despesas'!$L:$L, "variávelproduto", 'input custos e despesas'!$H:$H), IF(D118="fase V", SUMIF('input custos e despesas'!$L:$L, "variávelproduto", 'input custos e despesas'!$H:$H), "0"))))</f>
        <v>0</v>
      </c>
      <c r="I118" s="163">
        <f>H118*'estimativa de vendas'!E117</f>
        <v>0</v>
      </c>
      <c r="J118" s="27"/>
      <c r="K118" s="163">
        <f t="shared" si="8"/>
        <v>0</v>
      </c>
      <c r="L118" s="169" t="str">
        <f xml:space="preserve"> IF(D118="fase II", SUMIF('input custos e despesas'!$L:$L, "fixoserviço", 'input custos e despesas'!$H:$H), IF(D118="fase III", SUMIF('input custos e despesas'!$L:$L, "fixoserviço", 'input custos e despesas'!$H:$H), IF(D118="fase IV", SUMIF('input custos e despesas'!$L:$L, "fixoserviço", 'input custos e despesas'!$H:$H), IF(D118="fase V", SUMIF('input custos e despesas'!$L:$L, "fixoserviço", 'input custos e despesas'!$H:$H), "0"))))</f>
        <v>0</v>
      </c>
      <c r="M118" s="59"/>
      <c r="N118" s="163">
        <f t="shared" si="9"/>
        <v>0</v>
      </c>
      <c r="O118" s="169" t="str">
        <f xml:space="preserve"> IF(D118="fase II", SUMIF('input custos e despesas'!$L:$L, "variávelserviço", 'input custos e despesas'!$H:$H), IF(D118="fase III", SUMIF('input custos e despesas'!$L:$L, "variávelserviço", 'input custos e despesas'!$H:$H), IF(D118="fase IV", SUMIF('input custos e despesas'!$L:$L, "variávelserviço", 'input custos e despesas'!$H:$H), IF(D118="fase V", SUMIF('input custos e despesas'!$L:$L, "variávelserviço", 'input custos e despesas'!$H:$H), "0"))))</f>
        <v>0</v>
      </c>
      <c r="P118" s="163">
        <f>O118*'estimativa de vendas'!E117</f>
        <v>0</v>
      </c>
      <c r="Q118" s="59"/>
      <c r="R118" s="163">
        <f t="shared" si="10"/>
        <v>0</v>
      </c>
      <c r="S118" s="163">
        <f t="shared" si="11"/>
        <v>0</v>
      </c>
    </row>
    <row r="119" spans="1:20" ht="17.25" thickBot="1" x14ac:dyDescent="0.35">
      <c r="A119" s="40">
        <f>calendário!A117</f>
        <v>116</v>
      </c>
      <c r="B119" s="40">
        <f>calendário!B117</f>
        <v>10</v>
      </c>
      <c r="C119" s="43">
        <f>calendário!C117</f>
        <v>0</v>
      </c>
      <c r="D119" s="42">
        <f>calendário!D117</f>
        <v>0</v>
      </c>
      <c r="E119" s="169" t="str">
        <f xml:space="preserve"> IF(D119="fase II", SUMIF('input custos e despesas'!$L:$L, "fixoproduto", 'input custos e despesas'!$H:$H), IF(D119="fase III", SUMIF('input custos e despesas'!$L:$L, "fixoproduto", 'input custos e despesas'!$H:$H), IF(D119="fase IV", SUMIF('input custos e despesas'!$L:$L, "fixoproduto", 'input custos e despesas'!$H:$H), IF(D119="fase V", SUMIF('input custos e despesas'!$L:$L, "fixoproduto", 'input custos e despesas'!$H:$H), "0"))))</f>
        <v>0</v>
      </c>
      <c r="F119" s="27"/>
      <c r="G119" s="163">
        <f t="shared" si="7"/>
        <v>0</v>
      </c>
      <c r="H119" s="169" t="str">
        <f xml:space="preserve"> IF(D119="fase II", SUMIF('input custos e despesas'!$L:$L, "variávelproduto", 'input custos e despesas'!$H:$H), IF(D119="fase III", SUMIF('input custos e despesas'!$L:$L, "variávelproduto", 'input custos e despesas'!$H:$H), IF(D119="fase IV", SUMIF('input custos e despesas'!$L:$L, "variávelproduto", 'input custos e despesas'!$H:$H), IF(D119="fase V", SUMIF('input custos e despesas'!$L:$L, "variávelproduto", 'input custos e despesas'!$H:$H), "0"))))</f>
        <v>0</v>
      </c>
      <c r="I119" s="163">
        <f>H119*'estimativa de vendas'!E118</f>
        <v>0</v>
      </c>
      <c r="J119" s="27"/>
      <c r="K119" s="163">
        <f t="shared" si="8"/>
        <v>0</v>
      </c>
      <c r="L119" s="169" t="str">
        <f xml:space="preserve"> IF(D119="fase II", SUMIF('input custos e despesas'!$L:$L, "fixoserviço", 'input custos e despesas'!$H:$H), IF(D119="fase III", SUMIF('input custos e despesas'!$L:$L, "fixoserviço", 'input custos e despesas'!$H:$H), IF(D119="fase IV", SUMIF('input custos e despesas'!$L:$L, "fixoserviço", 'input custos e despesas'!$H:$H), IF(D119="fase V", SUMIF('input custos e despesas'!$L:$L, "fixoserviço", 'input custos e despesas'!$H:$H), "0"))))</f>
        <v>0</v>
      </c>
      <c r="M119" s="59"/>
      <c r="N119" s="163">
        <f t="shared" si="9"/>
        <v>0</v>
      </c>
      <c r="O119" s="169" t="str">
        <f xml:space="preserve"> IF(D119="fase II", SUMIF('input custos e despesas'!$L:$L, "variávelserviço", 'input custos e despesas'!$H:$H), IF(D119="fase III", SUMIF('input custos e despesas'!$L:$L, "variávelserviço", 'input custos e despesas'!$H:$H), IF(D119="fase IV", SUMIF('input custos e despesas'!$L:$L, "variávelserviço", 'input custos e despesas'!$H:$H), IF(D119="fase V", SUMIF('input custos e despesas'!$L:$L, "variávelserviço", 'input custos e despesas'!$H:$H), "0"))))</f>
        <v>0</v>
      </c>
      <c r="P119" s="163">
        <f>O119*'estimativa de vendas'!E118</f>
        <v>0</v>
      </c>
      <c r="Q119" s="59"/>
      <c r="R119" s="163">
        <f t="shared" si="10"/>
        <v>0</v>
      </c>
      <c r="S119" s="163">
        <f t="shared" si="11"/>
        <v>0</v>
      </c>
    </row>
    <row r="120" spans="1:20" ht="17.25" thickBot="1" x14ac:dyDescent="0.35">
      <c r="A120" s="40">
        <f>calendário!A118</f>
        <v>117</v>
      </c>
      <c r="B120" s="40">
        <f>calendário!B118</f>
        <v>10</v>
      </c>
      <c r="C120" s="41">
        <f>calendário!C118</f>
        <v>0</v>
      </c>
      <c r="D120" s="42">
        <f>calendário!D118</f>
        <v>0</v>
      </c>
      <c r="E120" s="169" t="str">
        <f xml:space="preserve"> IF(D120="fase II", SUMIF('input custos e despesas'!$L:$L, "fixoproduto", 'input custos e despesas'!$H:$H), IF(D120="fase III", SUMIF('input custos e despesas'!$L:$L, "fixoproduto", 'input custos e despesas'!$H:$H), IF(D120="fase IV", SUMIF('input custos e despesas'!$L:$L, "fixoproduto", 'input custos e despesas'!$H:$H), IF(D120="fase V", SUMIF('input custos e despesas'!$L:$L, "fixoproduto", 'input custos e despesas'!$H:$H), "0"))))</f>
        <v>0</v>
      </c>
      <c r="F120" s="27"/>
      <c r="G120" s="163">
        <f t="shared" si="7"/>
        <v>0</v>
      </c>
      <c r="H120" s="169" t="str">
        <f xml:space="preserve"> IF(D120="fase II", SUMIF('input custos e despesas'!$L:$L, "variávelproduto", 'input custos e despesas'!$H:$H), IF(D120="fase III", SUMIF('input custos e despesas'!$L:$L, "variávelproduto", 'input custos e despesas'!$H:$H), IF(D120="fase IV", SUMIF('input custos e despesas'!$L:$L, "variávelproduto", 'input custos e despesas'!$H:$H), IF(D120="fase V", SUMIF('input custos e despesas'!$L:$L, "variávelproduto", 'input custos e despesas'!$H:$H), "0"))))</f>
        <v>0</v>
      </c>
      <c r="I120" s="163">
        <f>H120*'estimativa de vendas'!E119</f>
        <v>0</v>
      </c>
      <c r="J120" s="27"/>
      <c r="K120" s="163">
        <f t="shared" si="8"/>
        <v>0</v>
      </c>
      <c r="L120" s="169" t="str">
        <f xml:space="preserve"> IF(D120="fase II", SUMIF('input custos e despesas'!$L:$L, "fixoserviço", 'input custos e despesas'!$H:$H), IF(D120="fase III", SUMIF('input custos e despesas'!$L:$L, "fixoserviço", 'input custos e despesas'!$H:$H), IF(D120="fase IV", SUMIF('input custos e despesas'!$L:$L, "fixoserviço", 'input custos e despesas'!$H:$H), IF(D120="fase V", SUMIF('input custos e despesas'!$L:$L, "fixoserviço", 'input custos e despesas'!$H:$H), "0"))))</f>
        <v>0</v>
      </c>
      <c r="M120" s="59"/>
      <c r="N120" s="163">
        <f t="shared" si="9"/>
        <v>0</v>
      </c>
      <c r="O120" s="169" t="str">
        <f xml:space="preserve"> IF(D120="fase II", SUMIF('input custos e despesas'!$L:$L, "variávelserviço", 'input custos e despesas'!$H:$H), IF(D120="fase III", SUMIF('input custos e despesas'!$L:$L, "variávelserviço", 'input custos e despesas'!$H:$H), IF(D120="fase IV", SUMIF('input custos e despesas'!$L:$L, "variávelserviço", 'input custos e despesas'!$H:$H), IF(D120="fase V", SUMIF('input custos e despesas'!$L:$L, "variávelserviço", 'input custos e despesas'!$H:$H), "0"))))</f>
        <v>0</v>
      </c>
      <c r="P120" s="163">
        <f>O120*'estimativa de vendas'!E119</f>
        <v>0</v>
      </c>
      <c r="Q120" s="59"/>
      <c r="R120" s="163">
        <f t="shared" si="10"/>
        <v>0</v>
      </c>
      <c r="S120" s="163">
        <f t="shared" si="11"/>
        <v>0</v>
      </c>
    </row>
    <row r="121" spans="1:20" ht="17.25" thickBot="1" x14ac:dyDescent="0.35">
      <c r="A121" s="40">
        <f>calendário!A119</f>
        <v>118</v>
      </c>
      <c r="B121" s="40">
        <f>calendário!B119</f>
        <v>10</v>
      </c>
      <c r="C121" s="43">
        <f>calendário!C119</f>
        <v>0</v>
      </c>
      <c r="D121" s="42">
        <f>calendário!D119</f>
        <v>0</v>
      </c>
      <c r="E121" s="169" t="str">
        <f xml:space="preserve"> IF(D121="fase II", SUMIF('input custos e despesas'!$L:$L, "fixoproduto", 'input custos e despesas'!$H:$H), IF(D121="fase III", SUMIF('input custos e despesas'!$L:$L, "fixoproduto", 'input custos e despesas'!$H:$H), IF(D121="fase IV", SUMIF('input custos e despesas'!$L:$L, "fixoproduto", 'input custos e despesas'!$H:$H), IF(D121="fase V", SUMIF('input custos e despesas'!$L:$L, "fixoproduto", 'input custos e despesas'!$H:$H), "0"))))</f>
        <v>0</v>
      </c>
      <c r="F121" s="27"/>
      <c r="G121" s="163">
        <f t="shared" si="7"/>
        <v>0</v>
      </c>
      <c r="H121" s="169" t="str">
        <f xml:space="preserve"> IF(D121="fase II", SUMIF('input custos e despesas'!$L:$L, "variávelproduto", 'input custos e despesas'!$H:$H), IF(D121="fase III", SUMIF('input custos e despesas'!$L:$L, "variávelproduto", 'input custos e despesas'!$H:$H), IF(D121="fase IV", SUMIF('input custos e despesas'!$L:$L, "variávelproduto", 'input custos e despesas'!$H:$H), IF(D121="fase V", SUMIF('input custos e despesas'!$L:$L, "variávelproduto", 'input custos e despesas'!$H:$H), "0"))))</f>
        <v>0</v>
      </c>
      <c r="I121" s="163">
        <f>H121*'estimativa de vendas'!E120</f>
        <v>0</v>
      </c>
      <c r="J121" s="27"/>
      <c r="K121" s="163">
        <f t="shared" si="8"/>
        <v>0</v>
      </c>
      <c r="L121" s="169" t="str">
        <f xml:space="preserve"> IF(D121="fase II", SUMIF('input custos e despesas'!$L:$L, "fixoserviço", 'input custos e despesas'!$H:$H), IF(D121="fase III", SUMIF('input custos e despesas'!$L:$L, "fixoserviço", 'input custos e despesas'!$H:$H), IF(D121="fase IV", SUMIF('input custos e despesas'!$L:$L, "fixoserviço", 'input custos e despesas'!$H:$H), IF(D121="fase V", SUMIF('input custos e despesas'!$L:$L, "fixoserviço", 'input custos e despesas'!$H:$H), "0"))))</f>
        <v>0</v>
      </c>
      <c r="M121" s="59"/>
      <c r="N121" s="163">
        <f t="shared" si="9"/>
        <v>0</v>
      </c>
      <c r="O121" s="169" t="str">
        <f xml:space="preserve"> IF(D121="fase II", SUMIF('input custos e despesas'!$L:$L, "variávelserviço", 'input custos e despesas'!$H:$H), IF(D121="fase III", SUMIF('input custos e despesas'!$L:$L, "variávelserviço", 'input custos e despesas'!$H:$H), IF(D121="fase IV", SUMIF('input custos e despesas'!$L:$L, "variávelserviço", 'input custos e despesas'!$H:$H), IF(D121="fase V", SUMIF('input custos e despesas'!$L:$L, "variávelserviço", 'input custos e despesas'!$H:$H), "0"))))</f>
        <v>0</v>
      </c>
      <c r="P121" s="163">
        <f>O121*'estimativa de vendas'!E120</f>
        <v>0</v>
      </c>
      <c r="Q121" s="59"/>
      <c r="R121" s="163">
        <f t="shared" si="10"/>
        <v>0</v>
      </c>
      <c r="S121" s="163">
        <f t="shared" si="11"/>
        <v>0</v>
      </c>
    </row>
    <row r="122" spans="1:20" ht="17.25" thickBot="1" x14ac:dyDescent="0.35">
      <c r="A122" s="40">
        <f>calendário!A120</f>
        <v>119</v>
      </c>
      <c r="B122" s="40">
        <f>calendário!B120</f>
        <v>10</v>
      </c>
      <c r="C122" s="41">
        <f>calendário!C120</f>
        <v>0</v>
      </c>
      <c r="D122" s="42">
        <f>calendário!D120</f>
        <v>0</v>
      </c>
      <c r="E122" s="169" t="str">
        <f xml:space="preserve"> IF(D122="fase II", SUMIF('input custos e despesas'!$L:$L, "fixoproduto", 'input custos e despesas'!$H:$H), IF(D122="fase III", SUMIF('input custos e despesas'!$L:$L, "fixoproduto", 'input custos e despesas'!$H:$H), IF(D122="fase IV", SUMIF('input custos e despesas'!$L:$L, "fixoproduto", 'input custos e despesas'!$H:$H), IF(D122="fase V", SUMIF('input custos e despesas'!$L:$L, "fixoproduto", 'input custos e despesas'!$H:$H), "0"))))</f>
        <v>0</v>
      </c>
      <c r="F122" s="27"/>
      <c r="G122" s="163">
        <f t="shared" si="7"/>
        <v>0</v>
      </c>
      <c r="H122" s="169" t="str">
        <f xml:space="preserve"> IF(D122="fase II", SUMIF('input custos e despesas'!$L:$L, "variávelproduto", 'input custos e despesas'!$H:$H), IF(D122="fase III", SUMIF('input custos e despesas'!$L:$L, "variávelproduto", 'input custos e despesas'!$H:$H), IF(D122="fase IV", SUMIF('input custos e despesas'!$L:$L, "variávelproduto", 'input custos e despesas'!$H:$H), IF(D122="fase V", SUMIF('input custos e despesas'!$L:$L, "variávelproduto", 'input custos e despesas'!$H:$H), "0"))))</f>
        <v>0</v>
      </c>
      <c r="I122" s="163">
        <f>H122*'estimativa de vendas'!E121</f>
        <v>0</v>
      </c>
      <c r="J122" s="27"/>
      <c r="K122" s="163">
        <f t="shared" si="8"/>
        <v>0</v>
      </c>
      <c r="L122" s="169" t="str">
        <f xml:space="preserve"> IF(D122="fase II", SUMIF('input custos e despesas'!$L:$L, "fixoserviço", 'input custos e despesas'!$H:$H), IF(D122="fase III", SUMIF('input custos e despesas'!$L:$L, "fixoserviço", 'input custos e despesas'!$H:$H), IF(D122="fase IV", SUMIF('input custos e despesas'!$L:$L, "fixoserviço", 'input custos e despesas'!$H:$H), IF(D122="fase V", SUMIF('input custos e despesas'!$L:$L, "fixoserviço", 'input custos e despesas'!$H:$H), "0"))))</f>
        <v>0</v>
      </c>
      <c r="M122" s="59"/>
      <c r="N122" s="163">
        <f t="shared" si="9"/>
        <v>0</v>
      </c>
      <c r="O122" s="169" t="str">
        <f xml:space="preserve"> IF(D122="fase II", SUMIF('input custos e despesas'!$L:$L, "variávelserviço", 'input custos e despesas'!$H:$H), IF(D122="fase III", SUMIF('input custos e despesas'!$L:$L, "variávelserviço", 'input custos e despesas'!$H:$H), IF(D122="fase IV", SUMIF('input custos e despesas'!$L:$L, "variávelserviço", 'input custos e despesas'!$H:$H), IF(D122="fase V", SUMIF('input custos e despesas'!$L:$L, "variávelserviço", 'input custos e despesas'!$H:$H), "0"))))</f>
        <v>0</v>
      </c>
      <c r="P122" s="163">
        <f>O122*'estimativa de vendas'!E121</f>
        <v>0</v>
      </c>
      <c r="Q122" s="59"/>
      <c r="R122" s="163">
        <f t="shared" si="10"/>
        <v>0</v>
      </c>
      <c r="S122" s="163">
        <f t="shared" si="11"/>
        <v>0</v>
      </c>
    </row>
    <row r="123" spans="1:20" ht="16.5" x14ac:dyDescent="0.3">
      <c r="A123" s="40">
        <f>calendário!A121</f>
        <v>120</v>
      </c>
      <c r="B123" s="40">
        <f>calendário!B121</f>
        <v>10</v>
      </c>
      <c r="C123" s="43">
        <f>calendário!C121</f>
        <v>0</v>
      </c>
      <c r="D123" s="42">
        <f>calendário!D121</f>
        <v>0</v>
      </c>
      <c r="E123" s="203" t="str">
        <f xml:space="preserve"> IF(D123="fase II", SUMIF('input custos e despesas'!$L:$L, "fixoproduto", 'input custos e despesas'!$H:$H), IF(D123="fase III", SUMIF('input custos e despesas'!$L:$L, "fixoproduto", 'input custos e despesas'!$H:$H), IF(D123="fase IV", SUMIF('input custos e despesas'!$L:$L, "fixoproduto", 'input custos e despesas'!$H:$H), IF(D123="fase V", SUMIF('input custos e despesas'!$L:$L, "fixoproduto", 'input custos e despesas'!$H:$H), "0"))))</f>
        <v>0</v>
      </c>
      <c r="F123" s="204"/>
      <c r="G123" s="201">
        <f t="shared" si="7"/>
        <v>0</v>
      </c>
      <c r="H123" s="203" t="str">
        <f xml:space="preserve"> IF(D123="fase II", SUMIF('input custos e despesas'!$L:$L, "variávelproduto", 'input custos e despesas'!$H:$H), IF(D123="fase III", SUMIF('input custos e despesas'!$L:$L, "variávelproduto", 'input custos e despesas'!$H:$H), IF(D123="fase IV", SUMIF('input custos e despesas'!$L:$L, "variávelproduto", 'input custos e despesas'!$H:$H), IF(D123="fase V", SUMIF('input custos e despesas'!$L:$L, "variávelproduto", 'input custos e despesas'!$H:$H), "0"))))</f>
        <v>0</v>
      </c>
      <c r="I123" s="201">
        <f>H123*'estimativa de vendas'!E122</f>
        <v>0</v>
      </c>
      <c r="J123" s="204"/>
      <c r="K123" s="201">
        <f t="shared" si="8"/>
        <v>0</v>
      </c>
      <c r="L123" s="203" t="str">
        <f xml:space="preserve"> IF(D123="fase II", SUMIF('input custos e despesas'!$L:$L, "fixoserviço", 'input custos e despesas'!$H:$H), IF(D123="fase III", SUMIF('input custos e despesas'!$L:$L, "fixoserviço", 'input custos e despesas'!$H:$H), IF(D123="fase IV", SUMIF('input custos e despesas'!$L:$L, "fixoserviço", 'input custos e despesas'!$H:$H), IF(D123="fase V", SUMIF('input custos e despesas'!$L:$L, "fixoserviço", 'input custos e despesas'!$H:$H), "0"))))</f>
        <v>0</v>
      </c>
      <c r="M123" s="205"/>
      <c r="N123" s="201">
        <f t="shared" si="9"/>
        <v>0</v>
      </c>
      <c r="O123" s="203" t="str">
        <f xml:space="preserve"> IF(D123="fase II", SUMIF('input custos e despesas'!$L:$L, "variávelserviço", 'input custos e despesas'!$H:$H), IF(D123="fase III", SUMIF('input custos e despesas'!$L:$L, "variávelserviço", 'input custos e despesas'!$H:$H), IF(D123="fase IV", SUMIF('input custos e despesas'!$L:$L, "variávelserviço", 'input custos e despesas'!$H:$H), IF(D123="fase V", SUMIF('input custos e despesas'!$L:$L, "variávelserviço", 'input custos e despesas'!$H:$H), "0"))))</f>
        <v>0</v>
      </c>
      <c r="P123" s="201">
        <f>O123*'estimativa de vendas'!E122</f>
        <v>0</v>
      </c>
      <c r="Q123" s="205"/>
      <c r="R123" s="201">
        <f t="shared" si="10"/>
        <v>0</v>
      </c>
      <c r="S123" s="201">
        <f t="shared" si="11"/>
        <v>0</v>
      </c>
    </row>
    <row r="124" spans="1:20" x14ac:dyDescent="0.25">
      <c r="D124" s="66"/>
    </row>
    <row r="125" spans="1:20" x14ac:dyDescent="0.25">
      <c r="D125" s="66"/>
      <c r="T125" s="235"/>
    </row>
    <row r="126" spans="1:20" x14ac:dyDescent="0.25">
      <c r="D126" s="66"/>
      <c r="T126" s="235"/>
    </row>
  </sheetData>
  <protectedRanges>
    <protectedRange sqref="C3:D3" name="Intervalo1"/>
  </protectedRanges>
  <dataConsolidate/>
  <mergeCells count="7">
    <mergeCell ref="S1:S2"/>
    <mergeCell ref="O2:R2"/>
    <mergeCell ref="L2:N2"/>
    <mergeCell ref="L1:R1"/>
    <mergeCell ref="E2:G2"/>
    <mergeCell ref="H2:K2"/>
    <mergeCell ref="E1:K1"/>
  </mergeCells>
  <dataValidations count="5">
    <dataValidation allowBlank="1" showInputMessage="1" showErrorMessage="1" prompt="Se achar necessário, insira um percentual de ajuste dos valores referentes aos custos fixos serviço. " sqref="M4:M123"/>
    <dataValidation allowBlank="1" showInputMessage="1" showErrorMessage="1" prompt="Se achar necessário, insira um percentual de ajuste dos valores referentes aos custos variáveis serviço.   _x000a_" sqref="Q4:Q123"/>
    <dataValidation allowBlank="1" showInputMessage="1" showErrorMessage="1" prompt="Se achar necessário, insira um percentual de ajuste dos valores referentes aos custos variáveis produto. " sqref="J4:J123"/>
    <dataValidation type="list" allowBlank="1" showInputMessage="1" showErrorMessage="1" sqref="D4:D1048576">
      <formula1>fases_vida</formula1>
    </dataValidation>
    <dataValidation allowBlank="1" showInputMessage="1" showErrorMessage="1" prompt="Se achar necessário, insira um percentual de ajuste dos valores referentes  aos custos fixos produto. " sqref="F4:F123"/>
  </dataValidations>
  <pageMargins left="0.511811024" right="0.511811024" top="0.78740157499999996" bottom="0.78740157499999996" header="0.31496062000000002" footer="0.31496062000000002"/>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C090"/>
  </sheetPr>
  <dimension ref="A1:J100"/>
  <sheetViews>
    <sheetView showGridLines="0" workbookViewId="0">
      <pane ySplit="1" topLeftCell="A2" activePane="bottomLeft" state="frozen"/>
      <selection pane="bottomLeft" activeCell="G3" sqref="G3"/>
    </sheetView>
  </sheetViews>
  <sheetFormatPr defaultRowHeight="15" x14ac:dyDescent="0.25"/>
  <cols>
    <col min="1" max="1" width="30.28515625" customWidth="1"/>
    <col min="2" max="3" width="22" customWidth="1"/>
    <col min="4" max="4" width="13.7109375" style="237" customWidth="1"/>
    <col min="5" max="5" width="13.7109375" style="271" customWidth="1"/>
    <col min="6" max="6" width="13.7109375" style="135" customWidth="1"/>
    <col min="7" max="7" width="13.7109375" style="15" customWidth="1"/>
  </cols>
  <sheetData>
    <row r="1" spans="1:10" ht="45.75" thickBot="1" x14ac:dyDescent="0.3">
      <c r="A1" s="4" t="s">
        <v>136</v>
      </c>
      <c r="B1" s="4" t="s">
        <v>88</v>
      </c>
      <c r="C1" s="4" t="s">
        <v>189</v>
      </c>
      <c r="D1" s="238" t="s">
        <v>231</v>
      </c>
      <c r="E1" s="269" t="s">
        <v>230</v>
      </c>
      <c r="F1" s="134" t="s">
        <v>234</v>
      </c>
      <c r="G1" s="14" t="s">
        <v>5</v>
      </c>
      <c r="J1" s="63" t="s">
        <v>100</v>
      </c>
    </row>
    <row r="2" spans="1:10" ht="17.25" thickBot="1" x14ac:dyDescent="0.35">
      <c r="A2" s="249" t="s">
        <v>256</v>
      </c>
      <c r="B2" s="249" t="s">
        <v>62</v>
      </c>
      <c r="C2" s="249" t="s">
        <v>118</v>
      </c>
      <c r="D2" s="257">
        <v>4000</v>
      </c>
      <c r="E2" s="270">
        <v>5</v>
      </c>
      <c r="F2" s="283">
        <f>D2*E2</f>
        <v>20000</v>
      </c>
      <c r="G2" s="212">
        <v>42010</v>
      </c>
    </row>
    <row r="3" spans="1:10" ht="17.25" thickBot="1" x14ac:dyDescent="0.35">
      <c r="A3" s="249" t="s">
        <v>257</v>
      </c>
      <c r="B3" s="74" t="s">
        <v>62</v>
      </c>
      <c r="C3" s="74" t="s">
        <v>118</v>
      </c>
      <c r="D3" s="257">
        <v>300</v>
      </c>
      <c r="E3" s="270">
        <v>20</v>
      </c>
      <c r="F3" s="283">
        <f t="shared" ref="F3:F66" si="0">D3*E3</f>
        <v>6000</v>
      </c>
      <c r="G3" s="212">
        <v>42130</v>
      </c>
    </row>
    <row r="4" spans="1:10" ht="17.25" thickBot="1" x14ac:dyDescent="0.35">
      <c r="A4" s="249" t="s">
        <v>258</v>
      </c>
      <c r="B4" s="249" t="s">
        <v>62</v>
      </c>
      <c r="C4" s="249" t="s">
        <v>118</v>
      </c>
      <c r="D4" s="257">
        <v>2700</v>
      </c>
      <c r="E4" s="270">
        <v>5</v>
      </c>
      <c r="F4" s="283">
        <f t="shared" si="0"/>
        <v>13500</v>
      </c>
      <c r="G4" s="212">
        <v>42010</v>
      </c>
    </row>
    <row r="5" spans="1:10" ht="17.25" thickBot="1" x14ac:dyDescent="0.35">
      <c r="A5" s="249" t="s">
        <v>259</v>
      </c>
      <c r="B5" s="74" t="s">
        <v>62</v>
      </c>
      <c r="C5" s="74" t="s">
        <v>118</v>
      </c>
      <c r="D5" s="257">
        <v>1500</v>
      </c>
      <c r="E5" s="270">
        <v>5</v>
      </c>
      <c r="F5" s="283">
        <f t="shared" si="0"/>
        <v>7500</v>
      </c>
      <c r="G5" s="267">
        <v>42010</v>
      </c>
    </row>
    <row r="6" spans="1:10" ht="17.25" thickBot="1" x14ac:dyDescent="0.35">
      <c r="A6" s="249" t="s">
        <v>260</v>
      </c>
      <c r="B6" s="74" t="s">
        <v>62</v>
      </c>
      <c r="C6" s="74" t="s">
        <v>118</v>
      </c>
      <c r="D6" s="257">
        <v>150000</v>
      </c>
      <c r="E6" s="270">
        <v>3</v>
      </c>
      <c r="F6" s="283">
        <f t="shared" si="0"/>
        <v>450000</v>
      </c>
      <c r="G6" s="267">
        <v>42010</v>
      </c>
    </row>
    <row r="7" spans="1:10" ht="17.25" thickBot="1" x14ac:dyDescent="0.35">
      <c r="A7" s="249" t="s">
        <v>261</v>
      </c>
      <c r="B7" s="74" t="s">
        <v>62</v>
      </c>
      <c r="C7" s="74" t="s">
        <v>118</v>
      </c>
      <c r="D7" s="257">
        <v>1800</v>
      </c>
      <c r="E7" s="270">
        <v>3</v>
      </c>
      <c r="F7" s="283">
        <f t="shared" si="0"/>
        <v>5400</v>
      </c>
      <c r="G7" s="267">
        <v>42010</v>
      </c>
    </row>
    <row r="8" spans="1:10" ht="17.25" thickBot="1" x14ac:dyDescent="0.35">
      <c r="A8" s="249" t="s">
        <v>262</v>
      </c>
      <c r="B8" s="74" t="s">
        <v>62</v>
      </c>
      <c r="C8" s="74" t="s">
        <v>118</v>
      </c>
      <c r="D8" s="257">
        <v>15000</v>
      </c>
      <c r="E8" s="270">
        <v>1</v>
      </c>
      <c r="F8" s="283">
        <f t="shared" si="0"/>
        <v>15000</v>
      </c>
      <c r="G8" s="267">
        <v>42010</v>
      </c>
    </row>
    <row r="9" spans="1:10" ht="17.25" thickBot="1" x14ac:dyDescent="0.35">
      <c r="A9" s="249" t="s">
        <v>263</v>
      </c>
      <c r="B9" s="74" t="s">
        <v>111</v>
      </c>
      <c r="C9" s="74" t="s">
        <v>118</v>
      </c>
      <c r="D9" s="257">
        <v>30000</v>
      </c>
      <c r="E9" s="270">
        <v>1</v>
      </c>
      <c r="F9" s="283">
        <f t="shared" si="0"/>
        <v>30000</v>
      </c>
      <c r="G9" s="267">
        <v>42100</v>
      </c>
    </row>
    <row r="10" spans="1:10" s="237" customFormat="1" ht="17.25" thickBot="1" x14ac:dyDescent="0.35">
      <c r="A10" s="249" t="s">
        <v>264</v>
      </c>
      <c r="B10" s="249" t="s">
        <v>108</v>
      </c>
      <c r="C10" s="249" t="s">
        <v>119</v>
      </c>
      <c r="D10" s="257">
        <v>30000</v>
      </c>
      <c r="E10" s="270">
        <v>1</v>
      </c>
      <c r="F10" s="283">
        <f t="shared" si="0"/>
        <v>30000</v>
      </c>
      <c r="G10" s="267">
        <v>41979</v>
      </c>
    </row>
    <row r="11" spans="1:10" ht="17.25" thickBot="1" x14ac:dyDescent="0.35">
      <c r="A11" s="249" t="s">
        <v>265</v>
      </c>
      <c r="B11" s="249" t="s">
        <v>62</v>
      </c>
      <c r="C11" s="249" t="s">
        <v>119</v>
      </c>
      <c r="D11" s="257">
        <v>300</v>
      </c>
      <c r="E11" s="270">
        <v>4</v>
      </c>
      <c r="F11" s="283">
        <f t="shared" si="0"/>
        <v>1200</v>
      </c>
      <c r="G11" s="267">
        <v>42010</v>
      </c>
    </row>
    <row r="12" spans="1:10" ht="17.25" thickBot="1" x14ac:dyDescent="0.35">
      <c r="A12" s="249" t="s">
        <v>262</v>
      </c>
      <c r="B12" s="249" t="s">
        <v>62</v>
      </c>
      <c r="C12" s="249" t="s">
        <v>119</v>
      </c>
      <c r="D12" s="257">
        <v>25000</v>
      </c>
      <c r="E12" s="270">
        <v>1</v>
      </c>
      <c r="F12" s="283">
        <f t="shared" si="0"/>
        <v>25000</v>
      </c>
      <c r="G12" s="267">
        <v>42010</v>
      </c>
    </row>
    <row r="13" spans="1:10" ht="17.25" thickBot="1" x14ac:dyDescent="0.35">
      <c r="A13" s="249" t="s">
        <v>263</v>
      </c>
      <c r="B13" s="249" t="s">
        <v>111</v>
      </c>
      <c r="C13" s="249" t="s">
        <v>119</v>
      </c>
      <c r="D13" s="257">
        <v>30000</v>
      </c>
      <c r="E13" s="270">
        <v>1</v>
      </c>
      <c r="F13" s="283">
        <f t="shared" si="0"/>
        <v>30000</v>
      </c>
      <c r="G13" s="267">
        <v>42222</v>
      </c>
    </row>
    <row r="14" spans="1:10" ht="17.25" thickBot="1" x14ac:dyDescent="0.35">
      <c r="A14" s="249"/>
      <c r="B14" s="249"/>
      <c r="C14" s="249"/>
      <c r="D14" s="257"/>
      <c r="E14" s="270"/>
      <c r="F14" s="283">
        <f t="shared" si="0"/>
        <v>0</v>
      </c>
      <c r="G14" s="267"/>
    </row>
    <row r="15" spans="1:10" ht="17.25" thickBot="1" x14ac:dyDescent="0.35">
      <c r="A15" s="74"/>
      <c r="B15" s="74"/>
      <c r="C15" s="74"/>
      <c r="D15" s="257"/>
      <c r="E15" s="270"/>
      <c r="F15" s="283">
        <f t="shared" si="0"/>
        <v>0</v>
      </c>
      <c r="G15" s="267"/>
    </row>
    <row r="16" spans="1:10" ht="17.25" thickBot="1" x14ac:dyDescent="0.35">
      <c r="A16" s="74"/>
      <c r="B16" s="74"/>
      <c r="C16" s="74"/>
      <c r="D16" s="257"/>
      <c r="E16" s="270"/>
      <c r="F16" s="283">
        <f t="shared" si="0"/>
        <v>0</v>
      </c>
      <c r="G16" s="267"/>
    </row>
    <row r="17" spans="1:7" ht="17.25" thickBot="1" x14ac:dyDescent="0.35">
      <c r="A17" s="74"/>
      <c r="B17" s="74"/>
      <c r="C17" s="74"/>
      <c r="D17" s="257"/>
      <c r="E17" s="270"/>
      <c r="F17" s="283">
        <f t="shared" si="0"/>
        <v>0</v>
      </c>
      <c r="G17" s="267"/>
    </row>
    <row r="18" spans="1:7" ht="17.25" thickBot="1" x14ac:dyDescent="0.35">
      <c r="A18" s="74"/>
      <c r="B18" s="74"/>
      <c r="C18" s="74"/>
      <c r="D18" s="257"/>
      <c r="E18" s="270"/>
      <c r="F18" s="283">
        <f t="shared" si="0"/>
        <v>0</v>
      </c>
      <c r="G18" s="267"/>
    </row>
    <row r="19" spans="1:7" ht="17.25" thickBot="1" x14ac:dyDescent="0.35">
      <c r="A19" s="74"/>
      <c r="B19" s="74"/>
      <c r="C19" s="74"/>
      <c r="D19" s="257"/>
      <c r="E19" s="270"/>
      <c r="F19" s="283">
        <f t="shared" si="0"/>
        <v>0</v>
      </c>
      <c r="G19" s="267"/>
    </row>
    <row r="20" spans="1:7" ht="17.25" thickBot="1" x14ac:dyDescent="0.35">
      <c r="A20" s="74"/>
      <c r="B20" s="74"/>
      <c r="C20" s="74"/>
      <c r="D20" s="257"/>
      <c r="E20" s="270"/>
      <c r="F20" s="283">
        <f t="shared" si="0"/>
        <v>0</v>
      </c>
      <c r="G20" s="26"/>
    </row>
    <row r="21" spans="1:7" ht="17.25" thickBot="1" x14ac:dyDescent="0.35">
      <c r="A21" s="74"/>
      <c r="B21" s="74"/>
      <c r="C21" s="74"/>
      <c r="D21" s="257"/>
      <c r="E21" s="270"/>
      <c r="F21" s="283">
        <f t="shared" si="0"/>
        <v>0</v>
      </c>
      <c r="G21" s="26"/>
    </row>
    <row r="22" spans="1:7" ht="17.25" thickBot="1" x14ac:dyDescent="0.35">
      <c r="A22" s="74"/>
      <c r="B22" s="74"/>
      <c r="C22" s="74"/>
      <c r="D22" s="257"/>
      <c r="E22" s="270"/>
      <c r="F22" s="283">
        <f t="shared" si="0"/>
        <v>0</v>
      </c>
      <c r="G22" s="20"/>
    </row>
    <row r="23" spans="1:7" ht="17.25" thickBot="1" x14ac:dyDescent="0.35">
      <c r="A23" s="74"/>
      <c r="B23" s="74"/>
      <c r="C23" s="74"/>
      <c r="D23" s="257"/>
      <c r="E23" s="270"/>
      <c r="F23" s="283">
        <f t="shared" si="0"/>
        <v>0</v>
      </c>
      <c r="G23" s="26"/>
    </row>
    <row r="24" spans="1:7" ht="17.25" thickBot="1" x14ac:dyDescent="0.35">
      <c r="A24" s="74"/>
      <c r="B24" s="74"/>
      <c r="C24" s="74"/>
      <c r="D24" s="257"/>
      <c r="E24" s="270"/>
      <c r="F24" s="283">
        <f t="shared" si="0"/>
        <v>0</v>
      </c>
      <c r="G24" s="26"/>
    </row>
    <row r="25" spans="1:7" ht="17.25" thickBot="1" x14ac:dyDescent="0.35">
      <c r="A25" s="74"/>
      <c r="B25" s="74"/>
      <c r="C25" s="74"/>
      <c r="D25" s="257"/>
      <c r="E25" s="270"/>
      <c r="F25" s="283">
        <f t="shared" si="0"/>
        <v>0</v>
      </c>
      <c r="G25" s="26"/>
    </row>
    <row r="26" spans="1:7" ht="17.25" thickBot="1" x14ac:dyDescent="0.35">
      <c r="A26" s="74"/>
      <c r="B26" s="74"/>
      <c r="C26" s="74"/>
      <c r="D26" s="257"/>
      <c r="E26" s="270"/>
      <c r="F26" s="283">
        <f t="shared" si="0"/>
        <v>0</v>
      </c>
      <c r="G26" s="20"/>
    </row>
    <row r="27" spans="1:7" ht="17.25" thickBot="1" x14ac:dyDescent="0.35">
      <c r="A27" s="74"/>
      <c r="B27" s="74"/>
      <c r="C27" s="74"/>
      <c r="D27" s="257"/>
      <c r="E27" s="270"/>
      <c r="F27" s="283">
        <f t="shared" si="0"/>
        <v>0</v>
      </c>
      <c r="G27" s="26"/>
    </row>
    <row r="28" spans="1:7" ht="17.25" thickBot="1" x14ac:dyDescent="0.35">
      <c r="A28" s="74"/>
      <c r="B28" s="74"/>
      <c r="C28" s="74"/>
      <c r="D28" s="257"/>
      <c r="E28" s="270"/>
      <c r="F28" s="283">
        <f t="shared" si="0"/>
        <v>0</v>
      </c>
      <c r="G28" s="26"/>
    </row>
    <row r="29" spans="1:7" ht="17.25" thickBot="1" x14ac:dyDescent="0.35">
      <c r="A29" s="74"/>
      <c r="B29" s="74"/>
      <c r="C29" s="74"/>
      <c r="D29" s="257"/>
      <c r="E29" s="270"/>
      <c r="F29" s="283">
        <f t="shared" si="0"/>
        <v>0</v>
      </c>
      <c r="G29" s="26"/>
    </row>
    <row r="30" spans="1:7" ht="17.25" thickBot="1" x14ac:dyDescent="0.35">
      <c r="A30" s="74"/>
      <c r="B30" s="74"/>
      <c r="C30" s="74"/>
      <c r="D30" s="257"/>
      <c r="E30" s="270"/>
      <c r="F30" s="283">
        <f t="shared" si="0"/>
        <v>0</v>
      </c>
      <c r="G30" s="20"/>
    </row>
    <row r="31" spans="1:7" ht="17.25" thickBot="1" x14ac:dyDescent="0.35">
      <c r="A31" s="74"/>
      <c r="B31" s="74"/>
      <c r="C31" s="74"/>
      <c r="D31" s="257"/>
      <c r="E31" s="270"/>
      <c r="F31" s="283">
        <f t="shared" si="0"/>
        <v>0</v>
      </c>
      <c r="G31" s="26"/>
    </row>
    <row r="32" spans="1:7" ht="17.25" thickBot="1" x14ac:dyDescent="0.35">
      <c r="A32" s="74"/>
      <c r="B32" s="74"/>
      <c r="C32" s="74"/>
      <c r="D32" s="257"/>
      <c r="E32" s="270"/>
      <c r="F32" s="283">
        <f t="shared" si="0"/>
        <v>0</v>
      </c>
      <c r="G32" s="26"/>
    </row>
    <row r="33" spans="1:7" ht="17.25" thickBot="1" x14ac:dyDescent="0.35">
      <c r="A33" s="74"/>
      <c r="B33" s="74"/>
      <c r="C33" s="74"/>
      <c r="D33" s="257"/>
      <c r="E33" s="270"/>
      <c r="F33" s="283">
        <f t="shared" si="0"/>
        <v>0</v>
      </c>
      <c r="G33" s="26"/>
    </row>
    <row r="34" spans="1:7" ht="17.25" thickBot="1" x14ac:dyDescent="0.35">
      <c r="A34" s="74"/>
      <c r="B34" s="74"/>
      <c r="C34" s="74"/>
      <c r="D34" s="257"/>
      <c r="E34" s="270"/>
      <c r="F34" s="283">
        <f t="shared" si="0"/>
        <v>0</v>
      </c>
      <c r="G34" s="20"/>
    </row>
    <row r="35" spans="1:7" ht="17.25" thickBot="1" x14ac:dyDescent="0.35">
      <c r="A35" s="74"/>
      <c r="B35" s="74"/>
      <c r="C35" s="74"/>
      <c r="D35" s="257"/>
      <c r="E35" s="270"/>
      <c r="F35" s="283">
        <f t="shared" si="0"/>
        <v>0</v>
      </c>
      <c r="G35" s="26"/>
    </row>
    <row r="36" spans="1:7" ht="17.25" thickBot="1" x14ac:dyDescent="0.35">
      <c r="A36" s="74"/>
      <c r="B36" s="74"/>
      <c r="C36" s="74"/>
      <c r="D36" s="257"/>
      <c r="E36" s="270"/>
      <c r="F36" s="283">
        <f t="shared" si="0"/>
        <v>0</v>
      </c>
      <c r="G36" s="26"/>
    </row>
    <row r="37" spans="1:7" ht="17.25" thickBot="1" x14ac:dyDescent="0.35">
      <c r="A37" s="74"/>
      <c r="B37" s="74"/>
      <c r="C37" s="74"/>
      <c r="D37" s="257"/>
      <c r="E37" s="270"/>
      <c r="F37" s="283">
        <f t="shared" si="0"/>
        <v>0</v>
      </c>
      <c r="G37" s="26"/>
    </row>
    <row r="38" spans="1:7" ht="17.25" thickBot="1" x14ac:dyDescent="0.35">
      <c r="A38" s="74"/>
      <c r="B38" s="74"/>
      <c r="C38" s="74"/>
      <c r="D38" s="257"/>
      <c r="E38" s="270"/>
      <c r="F38" s="283">
        <f t="shared" si="0"/>
        <v>0</v>
      </c>
      <c r="G38" s="20"/>
    </row>
    <row r="39" spans="1:7" ht="17.25" thickBot="1" x14ac:dyDescent="0.35">
      <c r="A39" s="74"/>
      <c r="B39" s="74"/>
      <c r="C39" s="74"/>
      <c r="D39" s="257"/>
      <c r="E39" s="270"/>
      <c r="F39" s="283">
        <f t="shared" si="0"/>
        <v>0</v>
      </c>
      <c r="G39" s="26"/>
    </row>
    <row r="40" spans="1:7" ht="17.25" thickBot="1" x14ac:dyDescent="0.35">
      <c r="A40" s="74"/>
      <c r="B40" s="74"/>
      <c r="C40" s="74"/>
      <c r="D40" s="257"/>
      <c r="E40" s="270"/>
      <c r="F40" s="283">
        <f t="shared" si="0"/>
        <v>0</v>
      </c>
      <c r="G40" s="26"/>
    </row>
    <row r="41" spans="1:7" ht="17.25" thickBot="1" x14ac:dyDescent="0.35">
      <c r="A41" s="74"/>
      <c r="B41" s="74"/>
      <c r="C41" s="74"/>
      <c r="D41" s="257"/>
      <c r="E41" s="270"/>
      <c r="F41" s="283">
        <f t="shared" si="0"/>
        <v>0</v>
      </c>
      <c r="G41" s="26"/>
    </row>
    <row r="42" spans="1:7" ht="17.25" thickBot="1" x14ac:dyDescent="0.35">
      <c r="A42" s="74"/>
      <c r="B42" s="74"/>
      <c r="C42" s="74"/>
      <c r="D42" s="257"/>
      <c r="E42" s="270"/>
      <c r="F42" s="283">
        <f t="shared" si="0"/>
        <v>0</v>
      </c>
      <c r="G42" s="20"/>
    </row>
    <row r="43" spans="1:7" ht="17.25" thickBot="1" x14ac:dyDescent="0.35">
      <c r="A43" s="74"/>
      <c r="B43" s="74"/>
      <c r="C43" s="74"/>
      <c r="D43" s="257"/>
      <c r="E43" s="270"/>
      <c r="F43" s="283">
        <f t="shared" si="0"/>
        <v>0</v>
      </c>
      <c r="G43" s="26"/>
    </row>
    <row r="44" spans="1:7" ht="17.25" thickBot="1" x14ac:dyDescent="0.35">
      <c r="A44" s="74"/>
      <c r="B44" s="74"/>
      <c r="C44" s="74"/>
      <c r="D44" s="257"/>
      <c r="E44" s="270"/>
      <c r="F44" s="283">
        <f t="shared" si="0"/>
        <v>0</v>
      </c>
      <c r="G44" s="26"/>
    </row>
    <row r="45" spans="1:7" ht="17.25" thickBot="1" x14ac:dyDescent="0.35">
      <c r="A45" s="74"/>
      <c r="B45" s="74"/>
      <c r="C45" s="74"/>
      <c r="D45" s="257"/>
      <c r="E45" s="270"/>
      <c r="F45" s="283">
        <f t="shared" si="0"/>
        <v>0</v>
      </c>
      <c r="G45" s="26"/>
    </row>
    <row r="46" spans="1:7" ht="17.25" thickBot="1" x14ac:dyDescent="0.35">
      <c r="A46" s="74"/>
      <c r="B46" s="74"/>
      <c r="C46" s="74"/>
      <c r="D46" s="257"/>
      <c r="E46" s="270"/>
      <c r="F46" s="283">
        <f t="shared" si="0"/>
        <v>0</v>
      </c>
      <c r="G46" s="20"/>
    </row>
    <row r="47" spans="1:7" ht="17.25" thickBot="1" x14ac:dyDescent="0.35">
      <c r="A47" s="74"/>
      <c r="B47" s="74"/>
      <c r="C47" s="74"/>
      <c r="D47" s="257"/>
      <c r="E47" s="270"/>
      <c r="F47" s="283">
        <f t="shared" si="0"/>
        <v>0</v>
      </c>
      <c r="G47" s="26"/>
    </row>
    <row r="48" spans="1:7" ht="17.25" thickBot="1" x14ac:dyDescent="0.35">
      <c r="A48" s="74"/>
      <c r="B48" s="74"/>
      <c r="C48" s="74"/>
      <c r="D48" s="257"/>
      <c r="E48" s="270"/>
      <c r="F48" s="283">
        <f t="shared" si="0"/>
        <v>0</v>
      </c>
      <c r="G48" s="26"/>
    </row>
    <row r="49" spans="1:7" ht="17.25" thickBot="1" x14ac:dyDescent="0.35">
      <c r="A49" s="74"/>
      <c r="B49" s="74"/>
      <c r="C49" s="74"/>
      <c r="D49" s="257"/>
      <c r="E49" s="270"/>
      <c r="F49" s="283">
        <f t="shared" si="0"/>
        <v>0</v>
      </c>
      <c r="G49" s="26"/>
    </row>
    <row r="50" spans="1:7" ht="17.25" thickBot="1" x14ac:dyDescent="0.35">
      <c r="A50" s="74"/>
      <c r="B50" s="74"/>
      <c r="C50" s="74"/>
      <c r="D50" s="257"/>
      <c r="E50" s="270"/>
      <c r="F50" s="283">
        <f t="shared" si="0"/>
        <v>0</v>
      </c>
      <c r="G50" s="20"/>
    </row>
    <row r="51" spans="1:7" ht="17.25" thickBot="1" x14ac:dyDescent="0.35">
      <c r="A51" s="74"/>
      <c r="B51" s="74"/>
      <c r="C51" s="74"/>
      <c r="D51" s="257"/>
      <c r="E51" s="270"/>
      <c r="F51" s="283">
        <f t="shared" si="0"/>
        <v>0</v>
      </c>
      <c r="G51" s="26"/>
    </row>
    <row r="52" spans="1:7" ht="17.25" thickBot="1" x14ac:dyDescent="0.35">
      <c r="A52" s="74"/>
      <c r="B52" s="74"/>
      <c r="C52" s="74"/>
      <c r="D52" s="257"/>
      <c r="E52" s="270"/>
      <c r="F52" s="283">
        <f t="shared" si="0"/>
        <v>0</v>
      </c>
      <c r="G52" s="26"/>
    </row>
    <row r="53" spans="1:7" ht="17.25" thickBot="1" x14ac:dyDescent="0.35">
      <c r="A53" s="74"/>
      <c r="B53" s="74"/>
      <c r="C53" s="74"/>
      <c r="D53" s="257"/>
      <c r="E53" s="270"/>
      <c r="F53" s="283">
        <f t="shared" si="0"/>
        <v>0</v>
      </c>
      <c r="G53" s="26"/>
    </row>
    <row r="54" spans="1:7" ht="17.25" thickBot="1" x14ac:dyDescent="0.35">
      <c r="A54" s="74"/>
      <c r="B54" s="74"/>
      <c r="C54" s="74"/>
      <c r="D54" s="257"/>
      <c r="E54" s="270"/>
      <c r="F54" s="283">
        <f t="shared" si="0"/>
        <v>0</v>
      </c>
      <c r="G54" s="20"/>
    </row>
    <row r="55" spans="1:7" ht="17.25" thickBot="1" x14ac:dyDescent="0.35">
      <c r="A55" s="74"/>
      <c r="B55" s="74"/>
      <c r="C55" s="74"/>
      <c r="D55" s="257"/>
      <c r="E55" s="270"/>
      <c r="F55" s="283">
        <f t="shared" si="0"/>
        <v>0</v>
      </c>
      <c r="G55" s="26"/>
    </row>
    <row r="56" spans="1:7" ht="17.25" thickBot="1" x14ac:dyDescent="0.35">
      <c r="A56" s="74"/>
      <c r="B56" s="74"/>
      <c r="C56" s="74"/>
      <c r="D56" s="257"/>
      <c r="E56" s="270"/>
      <c r="F56" s="283">
        <f t="shared" si="0"/>
        <v>0</v>
      </c>
      <c r="G56" s="26"/>
    </row>
    <row r="57" spans="1:7" ht="17.25" thickBot="1" x14ac:dyDescent="0.35">
      <c r="A57" s="74"/>
      <c r="B57" s="74"/>
      <c r="C57" s="74"/>
      <c r="D57" s="257"/>
      <c r="E57" s="270"/>
      <c r="F57" s="283">
        <f t="shared" si="0"/>
        <v>0</v>
      </c>
      <c r="G57" s="26"/>
    </row>
    <row r="58" spans="1:7" ht="17.25" thickBot="1" x14ac:dyDescent="0.35">
      <c r="A58" s="74"/>
      <c r="B58" s="74"/>
      <c r="C58" s="74"/>
      <c r="D58" s="257"/>
      <c r="E58" s="270"/>
      <c r="F58" s="283">
        <f t="shared" si="0"/>
        <v>0</v>
      </c>
      <c r="G58" s="20"/>
    </row>
    <row r="59" spans="1:7" ht="17.25" thickBot="1" x14ac:dyDescent="0.35">
      <c r="A59" s="74"/>
      <c r="B59" s="74"/>
      <c r="C59" s="74"/>
      <c r="D59" s="257"/>
      <c r="E59" s="270"/>
      <c r="F59" s="283">
        <f t="shared" si="0"/>
        <v>0</v>
      </c>
      <c r="G59" s="26"/>
    </row>
    <row r="60" spans="1:7" ht="17.25" thickBot="1" x14ac:dyDescent="0.35">
      <c r="A60" s="74"/>
      <c r="B60" s="74"/>
      <c r="C60" s="74"/>
      <c r="D60" s="257"/>
      <c r="E60" s="270"/>
      <c r="F60" s="283">
        <f t="shared" si="0"/>
        <v>0</v>
      </c>
      <c r="G60" s="26"/>
    </row>
    <row r="61" spans="1:7" ht="17.25" thickBot="1" x14ac:dyDescent="0.35">
      <c r="A61" s="74"/>
      <c r="B61" s="74"/>
      <c r="C61" s="74"/>
      <c r="D61" s="257"/>
      <c r="E61" s="270"/>
      <c r="F61" s="283">
        <f t="shared" si="0"/>
        <v>0</v>
      </c>
      <c r="G61" s="26"/>
    </row>
    <row r="62" spans="1:7" ht="17.25" thickBot="1" x14ac:dyDescent="0.35">
      <c r="A62" s="74"/>
      <c r="B62" s="74"/>
      <c r="C62" s="74"/>
      <c r="D62" s="257"/>
      <c r="E62" s="270"/>
      <c r="F62" s="283">
        <f t="shared" si="0"/>
        <v>0</v>
      </c>
      <c r="G62" s="20"/>
    </row>
    <row r="63" spans="1:7" ht="17.25" thickBot="1" x14ac:dyDescent="0.35">
      <c r="A63" s="74"/>
      <c r="B63" s="74"/>
      <c r="C63" s="74"/>
      <c r="D63" s="257"/>
      <c r="E63" s="270"/>
      <c r="F63" s="283">
        <f t="shared" si="0"/>
        <v>0</v>
      </c>
      <c r="G63" s="26"/>
    </row>
    <row r="64" spans="1:7" ht="17.25" thickBot="1" x14ac:dyDescent="0.35">
      <c r="A64" s="74"/>
      <c r="B64" s="74"/>
      <c r="C64" s="74"/>
      <c r="D64" s="257"/>
      <c r="E64" s="270"/>
      <c r="F64" s="283">
        <f t="shared" si="0"/>
        <v>0</v>
      </c>
      <c r="G64" s="26"/>
    </row>
    <row r="65" spans="1:7" ht="17.25" thickBot="1" x14ac:dyDescent="0.35">
      <c r="A65" s="74"/>
      <c r="B65" s="74"/>
      <c r="C65" s="74"/>
      <c r="D65" s="257"/>
      <c r="E65" s="270"/>
      <c r="F65" s="283">
        <f t="shared" si="0"/>
        <v>0</v>
      </c>
      <c r="G65" s="26"/>
    </row>
    <row r="66" spans="1:7" ht="17.25" thickBot="1" x14ac:dyDescent="0.35">
      <c r="A66" s="74"/>
      <c r="B66" s="74"/>
      <c r="C66" s="74"/>
      <c r="D66" s="257"/>
      <c r="E66" s="270"/>
      <c r="F66" s="283">
        <f t="shared" si="0"/>
        <v>0</v>
      </c>
      <c r="G66" s="20"/>
    </row>
    <row r="67" spans="1:7" ht="17.25" thickBot="1" x14ac:dyDescent="0.35">
      <c r="A67" s="74"/>
      <c r="B67" s="74"/>
      <c r="C67" s="74"/>
      <c r="D67" s="257"/>
      <c r="E67" s="270"/>
      <c r="F67" s="283">
        <f t="shared" ref="F67:F100" si="1">D67*E67</f>
        <v>0</v>
      </c>
      <c r="G67" s="26"/>
    </row>
    <row r="68" spans="1:7" ht="17.25" thickBot="1" x14ac:dyDescent="0.35">
      <c r="A68" s="74"/>
      <c r="B68" s="74"/>
      <c r="C68" s="74"/>
      <c r="D68" s="257"/>
      <c r="E68" s="270"/>
      <c r="F68" s="283">
        <f t="shared" si="1"/>
        <v>0</v>
      </c>
      <c r="G68" s="26"/>
    </row>
    <row r="69" spans="1:7" ht="17.25" thickBot="1" x14ac:dyDescent="0.35">
      <c r="A69" s="74"/>
      <c r="B69" s="74"/>
      <c r="C69" s="74"/>
      <c r="D69" s="257"/>
      <c r="E69" s="270"/>
      <c r="F69" s="283">
        <f t="shared" si="1"/>
        <v>0</v>
      </c>
      <c r="G69" s="26"/>
    </row>
    <row r="70" spans="1:7" ht="17.25" thickBot="1" x14ac:dyDescent="0.35">
      <c r="A70" s="74"/>
      <c r="B70" s="74"/>
      <c r="C70" s="74"/>
      <c r="D70" s="257"/>
      <c r="E70" s="270"/>
      <c r="F70" s="283">
        <f t="shared" si="1"/>
        <v>0</v>
      </c>
      <c r="G70" s="20"/>
    </row>
    <row r="71" spans="1:7" ht="17.25" thickBot="1" x14ac:dyDescent="0.35">
      <c r="A71" s="74"/>
      <c r="B71" s="74"/>
      <c r="C71" s="74"/>
      <c r="D71" s="257"/>
      <c r="E71" s="270"/>
      <c r="F71" s="283">
        <f t="shared" si="1"/>
        <v>0</v>
      </c>
      <c r="G71" s="26"/>
    </row>
    <row r="72" spans="1:7" ht="17.25" thickBot="1" x14ac:dyDescent="0.35">
      <c r="A72" s="74"/>
      <c r="B72" s="74"/>
      <c r="C72" s="74"/>
      <c r="D72" s="257"/>
      <c r="E72" s="270"/>
      <c r="F72" s="283">
        <f t="shared" si="1"/>
        <v>0</v>
      </c>
      <c r="G72" s="26"/>
    </row>
    <row r="73" spans="1:7" ht="17.25" thickBot="1" x14ac:dyDescent="0.35">
      <c r="A73" s="74"/>
      <c r="B73" s="74"/>
      <c r="C73" s="74"/>
      <c r="D73" s="257"/>
      <c r="E73" s="270"/>
      <c r="F73" s="283">
        <f t="shared" si="1"/>
        <v>0</v>
      </c>
      <c r="G73" s="26"/>
    </row>
    <row r="74" spans="1:7" ht="17.25" thickBot="1" x14ac:dyDescent="0.35">
      <c r="A74" s="74"/>
      <c r="B74" s="74"/>
      <c r="C74" s="74"/>
      <c r="D74" s="257"/>
      <c r="E74" s="270"/>
      <c r="F74" s="283">
        <f t="shared" si="1"/>
        <v>0</v>
      </c>
      <c r="G74" s="20"/>
    </row>
    <row r="75" spans="1:7" ht="17.25" thickBot="1" x14ac:dyDescent="0.35">
      <c r="A75" s="74"/>
      <c r="B75" s="74"/>
      <c r="C75" s="74"/>
      <c r="D75" s="257"/>
      <c r="E75" s="270"/>
      <c r="F75" s="283">
        <f t="shared" si="1"/>
        <v>0</v>
      </c>
      <c r="G75" s="26"/>
    </row>
    <row r="76" spans="1:7" ht="17.25" thickBot="1" x14ac:dyDescent="0.35">
      <c r="A76" s="74"/>
      <c r="B76" s="74"/>
      <c r="C76" s="74"/>
      <c r="D76" s="257"/>
      <c r="E76" s="270"/>
      <c r="F76" s="283">
        <f t="shared" si="1"/>
        <v>0</v>
      </c>
      <c r="G76" s="26"/>
    </row>
    <row r="77" spans="1:7" ht="17.25" thickBot="1" x14ac:dyDescent="0.35">
      <c r="A77" s="74"/>
      <c r="B77" s="74"/>
      <c r="C77" s="74"/>
      <c r="D77" s="257"/>
      <c r="E77" s="270"/>
      <c r="F77" s="283">
        <f t="shared" si="1"/>
        <v>0</v>
      </c>
      <c r="G77" s="26"/>
    </row>
    <row r="78" spans="1:7" ht="17.25" thickBot="1" x14ac:dyDescent="0.35">
      <c r="A78" s="74"/>
      <c r="B78" s="74"/>
      <c r="C78" s="74"/>
      <c r="D78" s="257"/>
      <c r="E78" s="270"/>
      <c r="F78" s="283">
        <f t="shared" si="1"/>
        <v>0</v>
      </c>
      <c r="G78" s="20"/>
    </row>
    <row r="79" spans="1:7" ht="17.25" thickBot="1" x14ac:dyDescent="0.35">
      <c r="A79" s="74"/>
      <c r="B79" s="74"/>
      <c r="C79" s="74"/>
      <c r="D79" s="257"/>
      <c r="E79" s="270"/>
      <c r="F79" s="283">
        <f t="shared" si="1"/>
        <v>0</v>
      </c>
      <c r="G79" s="26"/>
    </row>
    <row r="80" spans="1:7" ht="17.25" thickBot="1" x14ac:dyDescent="0.35">
      <c r="A80" s="74"/>
      <c r="B80" s="74"/>
      <c r="C80" s="74"/>
      <c r="D80" s="257"/>
      <c r="E80" s="270"/>
      <c r="F80" s="283">
        <f t="shared" si="1"/>
        <v>0</v>
      </c>
      <c r="G80" s="26"/>
    </row>
    <row r="81" spans="1:7" ht="17.25" thickBot="1" x14ac:dyDescent="0.35">
      <c r="A81" s="74"/>
      <c r="B81" s="74"/>
      <c r="C81" s="74"/>
      <c r="D81" s="257"/>
      <c r="E81" s="270"/>
      <c r="F81" s="283">
        <f t="shared" si="1"/>
        <v>0</v>
      </c>
      <c r="G81" s="26"/>
    </row>
    <row r="82" spans="1:7" ht="17.25" thickBot="1" x14ac:dyDescent="0.35">
      <c r="A82" s="74"/>
      <c r="B82" s="74"/>
      <c r="C82" s="74"/>
      <c r="D82" s="257"/>
      <c r="E82" s="270"/>
      <c r="F82" s="283">
        <f t="shared" si="1"/>
        <v>0</v>
      </c>
      <c r="G82" s="20"/>
    </row>
    <row r="83" spans="1:7" ht="17.25" thickBot="1" x14ac:dyDescent="0.35">
      <c r="A83" s="74"/>
      <c r="B83" s="74"/>
      <c r="C83" s="74"/>
      <c r="D83" s="257"/>
      <c r="E83" s="270"/>
      <c r="F83" s="283">
        <f t="shared" si="1"/>
        <v>0</v>
      </c>
      <c r="G83" s="26"/>
    </row>
    <row r="84" spans="1:7" ht="17.25" thickBot="1" x14ac:dyDescent="0.35">
      <c r="A84" s="74"/>
      <c r="B84" s="74"/>
      <c r="C84" s="74"/>
      <c r="D84" s="257"/>
      <c r="E84" s="270"/>
      <c r="F84" s="283">
        <f t="shared" si="1"/>
        <v>0</v>
      </c>
      <c r="G84" s="26"/>
    </row>
    <row r="85" spans="1:7" ht="17.25" thickBot="1" x14ac:dyDescent="0.35">
      <c r="A85" s="74"/>
      <c r="B85" s="74"/>
      <c r="C85" s="74"/>
      <c r="D85" s="257"/>
      <c r="E85" s="270"/>
      <c r="F85" s="283">
        <f t="shared" si="1"/>
        <v>0</v>
      </c>
      <c r="G85" s="26"/>
    </row>
    <row r="86" spans="1:7" ht="17.25" thickBot="1" x14ac:dyDescent="0.35">
      <c r="A86" s="74"/>
      <c r="B86" s="74"/>
      <c r="C86" s="74"/>
      <c r="D86" s="257"/>
      <c r="E86" s="270"/>
      <c r="F86" s="283">
        <f t="shared" si="1"/>
        <v>0</v>
      </c>
      <c r="G86" s="20"/>
    </row>
    <row r="87" spans="1:7" ht="17.25" thickBot="1" x14ac:dyDescent="0.35">
      <c r="A87" s="74"/>
      <c r="B87" s="74"/>
      <c r="C87" s="74"/>
      <c r="D87" s="257"/>
      <c r="E87" s="270"/>
      <c r="F87" s="283">
        <f t="shared" si="1"/>
        <v>0</v>
      </c>
      <c r="G87" s="26"/>
    </row>
    <row r="88" spans="1:7" ht="17.25" thickBot="1" x14ac:dyDescent="0.35">
      <c r="A88" s="74"/>
      <c r="B88" s="74"/>
      <c r="C88" s="74"/>
      <c r="D88" s="257"/>
      <c r="E88" s="270"/>
      <c r="F88" s="283">
        <f t="shared" si="1"/>
        <v>0</v>
      </c>
      <c r="G88" s="26"/>
    </row>
    <row r="89" spans="1:7" ht="17.25" thickBot="1" x14ac:dyDescent="0.35">
      <c r="A89" s="74"/>
      <c r="B89" s="74"/>
      <c r="C89" s="74"/>
      <c r="D89" s="257"/>
      <c r="E89" s="270"/>
      <c r="F89" s="283">
        <f t="shared" si="1"/>
        <v>0</v>
      </c>
      <c r="G89" s="26"/>
    </row>
    <row r="90" spans="1:7" ht="17.25" thickBot="1" x14ac:dyDescent="0.35">
      <c r="A90" s="74"/>
      <c r="B90" s="74"/>
      <c r="C90" s="74"/>
      <c r="D90" s="257"/>
      <c r="E90" s="270"/>
      <c r="F90" s="283">
        <f t="shared" si="1"/>
        <v>0</v>
      </c>
      <c r="G90" s="20"/>
    </row>
    <row r="91" spans="1:7" ht="17.25" thickBot="1" x14ac:dyDescent="0.35">
      <c r="A91" s="74"/>
      <c r="B91" s="74"/>
      <c r="C91" s="74"/>
      <c r="D91" s="257"/>
      <c r="E91" s="270"/>
      <c r="F91" s="283">
        <f t="shared" si="1"/>
        <v>0</v>
      </c>
      <c r="G91" s="26"/>
    </row>
    <row r="92" spans="1:7" ht="17.25" thickBot="1" x14ac:dyDescent="0.35">
      <c r="A92" s="74"/>
      <c r="B92" s="74"/>
      <c r="C92" s="74"/>
      <c r="D92" s="257"/>
      <c r="E92" s="270"/>
      <c r="F92" s="283">
        <f t="shared" si="1"/>
        <v>0</v>
      </c>
      <c r="G92" s="26"/>
    </row>
    <row r="93" spans="1:7" ht="17.25" thickBot="1" x14ac:dyDescent="0.35">
      <c r="A93" s="74"/>
      <c r="B93" s="74"/>
      <c r="C93" s="74"/>
      <c r="D93" s="257"/>
      <c r="E93" s="270"/>
      <c r="F93" s="283">
        <f t="shared" si="1"/>
        <v>0</v>
      </c>
      <c r="G93" s="26"/>
    </row>
    <row r="94" spans="1:7" ht="17.25" thickBot="1" x14ac:dyDescent="0.35">
      <c r="A94" s="74"/>
      <c r="B94" s="74"/>
      <c r="C94" s="74"/>
      <c r="D94" s="257"/>
      <c r="E94" s="270"/>
      <c r="F94" s="283">
        <f t="shared" si="1"/>
        <v>0</v>
      </c>
      <c r="G94" s="20"/>
    </row>
    <row r="95" spans="1:7" ht="17.25" thickBot="1" x14ac:dyDescent="0.35">
      <c r="A95" s="74"/>
      <c r="B95" s="74"/>
      <c r="C95" s="74"/>
      <c r="D95" s="257"/>
      <c r="E95" s="270"/>
      <c r="F95" s="283">
        <f t="shared" si="1"/>
        <v>0</v>
      </c>
      <c r="G95" s="26"/>
    </row>
    <row r="96" spans="1:7" ht="17.25" thickBot="1" x14ac:dyDescent="0.35">
      <c r="A96" s="74"/>
      <c r="B96" s="74"/>
      <c r="C96" s="74"/>
      <c r="D96" s="257"/>
      <c r="E96" s="270"/>
      <c r="F96" s="283">
        <f t="shared" si="1"/>
        <v>0</v>
      </c>
      <c r="G96" s="26"/>
    </row>
    <row r="97" spans="1:7" ht="17.25" thickBot="1" x14ac:dyDescent="0.35">
      <c r="A97" s="74"/>
      <c r="B97" s="74"/>
      <c r="C97" s="74"/>
      <c r="D97" s="257"/>
      <c r="E97" s="270"/>
      <c r="F97" s="283">
        <f t="shared" si="1"/>
        <v>0</v>
      </c>
      <c r="G97" s="26"/>
    </row>
    <row r="98" spans="1:7" ht="17.25" thickBot="1" x14ac:dyDescent="0.35">
      <c r="A98" s="74"/>
      <c r="B98" s="74"/>
      <c r="C98" s="74"/>
      <c r="D98" s="257"/>
      <c r="E98" s="270"/>
      <c r="F98" s="283">
        <f t="shared" si="1"/>
        <v>0</v>
      </c>
      <c r="G98" s="20"/>
    </row>
    <row r="99" spans="1:7" ht="17.25" thickBot="1" x14ac:dyDescent="0.35">
      <c r="A99" s="74"/>
      <c r="B99" s="74"/>
      <c r="C99" s="74"/>
      <c r="D99" s="257"/>
      <c r="E99" s="270"/>
      <c r="F99" s="283">
        <f t="shared" si="1"/>
        <v>0</v>
      </c>
      <c r="G99" s="26"/>
    </row>
    <row r="100" spans="1:7" ht="17.25" thickBot="1" x14ac:dyDescent="0.35">
      <c r="A100" s="74"/>
      <c r="B100" s="74"/>
      <c r="C100" s="74"/>
      <c r="D100" s="257"/>
      <c r="E100" s="270"/>
      <c r="F100" s="283">
        <f t="shared" si="1"/>
        <v>0</v>
      </c>
      <c r="G100" s="161"/>
    </row>
  </sheetData>
  <dataValidations count="8">
    <dataValidation type="list" showInputMessage="1" showErrorMessage="1" sqref="G101:G1048576 G1">
      <formula1>data_mês</formula1>
    </dataValidation>
    <dataValidation type="list" allowBlank="1" showInputMessage="1" showErrorMessage="1" sqref="B101:B1048576 B1">
      <formula1>tipo_investimento</formula1>
    </dataValidation>
    <dataValidation allowBlank="1" showInputMessage="1" showErrorMessage="1" prompt="Descreve o investimento (Ex: equipamentos, instalação, veículo...)" sqref="A2:A100"/>
    <dataValidation type="list" allowBlank="1" showInputMessage="1" showErrorMessage="1" prompt="Defina o tipo de invesitmentos (Ex: equipmamentos, móveis, veículos...)." sqref="B2:B100">
      <formula1>tipo_investimento</formula1>
    </dataValidation>
    <dataValidation type="list" showInputMessage="1" showErrorMessage="1" prompt="Selecione a data do investimento." sqref="G2:G100">
      <formula1>data_mês</formula1>
    </dataValidation>
    <dataValidation type="list" allowBlank="1" showInputMessage="1" showErrorMessage="1" sqref="C1:C1048576">
      <formula1 xml:space="preserve"> ref_custos</formula1>
    </dataValidation>
    <dataValidation allowBlank="1" showInputMessage="1" showErrorMessage="1" prompt="Insira a quantidade a ser adiquirida do item descrito. " sqref="E2"/>
    <dataValidation allowBlank="1" showInputMessage="1" showErrorMessage="1" prompt="Defina o valor unitário (R$) do investimento." sqref="D2"/>
  </dataValidation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B3D7"/>
  </sheetPr>
  <dimension ref="A1:P121"/>
  <sheetViews>
    <sheetView showGridLines="0" workbookViewId="0">
      <pane xSplit="4" ySplit="1" topLeftCell="E2" activePane="bottomRight" state="frozen"/>
      <selection pane="topRight" activeCell="E1" sqref="E1"/>
      <selection pane="bottomLeft" activeCell="A2" sqref="A2"/>
      <selection pane="bottomRight"/>
    </sheetView>
  </sheetViews>
  <sheetFormatPr defaultRowHeight="15" x14ac:dyDescent="0.25"/>
  <cols>
    <col min="1" max="3" width="10.7109375" style="6" customWidth="1"/>
    <col min="4" max="4" width="10.7109375" style="7" customWidth="1"/>
    <col min="5" max="7" width="13.7109375" style="90" customWidth="1"/>
    <col min="8" max="8" width="13.7109375" style="13" customWidth="1"/>
    <col min="9" max="9" width="13.7109375" style="90" customWidth="1"/>
    <col min="10" max="10" width="9.140625" style="62"/>
    <col min="11" max="11" width="11.5703125" style="62" bestFit="1" customWidth="1"/>
    <col min="12" max="16" width="9.140625" style="62"/>
    <col min="17" max="16384" width="9.140625" style="6"/>
  </cols>
  <sheetData>
    <row r="1" spans="1:11" ht="51.75" customHeight="1" thickBot="1" x14ac:dyDescent="0.3">
      <c r="A1" s="51" t="s">
        <v>3</v>
      </c>
      <c r="B1" s="51" t="s">
        <v>4</v>
      </c>
      <c r="C1" s="51" t="s">
        <v>5</v>
      </c>
      <c r="D1" s="51" t="s">
        <v>54</v>
      </c>
      <c r="E1" s="92" t="s">
        <v>201</v>
      </c>
      <c r="F1" s="92" t="s">
        <v>202</v>
      </c>
      <c r="G1" s="92" t="s">
        <v>117</v>
      </c>
      <c r="H1" s="21" t="s">
        <v>116</v>
      </c>
      <c r="I1" s="92" t="s">
        <v>61</v>
      </c>
    </row>
    <row r="2" spans="1:11" ht="17.25" thickBot="1" x14ac:dyDescent="0.35">
      <c r="A2" s="17">
        <f>calendário!A2</f>
        <v>1</v>
      </c>
      <c r="B2" s="17">
        <f>calendário!B2</f>
        <v>1</v>
      </c>
      <c r="C2" s="16">
        <f>calendário!C2</f>
        <v>41918</v>
      </c>
      <c r="D2" s="18" t="str">
        <f>calendário!D2:D57</f>
        <v>fase I</v>
      </c>
      <c r="E2" s="172">
        <f>SUMIFS('input investimento'!F:F,'input investimento'!C:C,"produto",'input investimento'!G:G,'fluxo de investimento'!C2)</f>
        <v>0</v>
      </c>
      <c r="F2" s="172">
        <f>SUMIFS('input investimento'!F:F,'input investimento'!C:C,"serviço",'input investimento'!G:G,'fluxo de investimento'!C2)</f>
        <v>0</v>
      </c>
      <c r="G2" s="172">
        <f>E2+F2</f>
        <v>0</v>
      </c>
      <c r="H2" s="27"/>
      <c r="I2" s="172">
        <f>G2*(1+H2)</f>
        <v>0</v>
      </c>
    </row>
    <row r="3" spans="1:11" ht="17.25" thickBot="1" x14ac:dyDescent="0.35">
      <c r="A3" s="17">
        <f>calendário!A3</f>
        <v>2</v>
      </c>
      <c r="B3" s="17">
        <f>calendário!B3</f>
        <v>1</v>
      </c>
      <c r="C3" s="19">
        <f>calendário!C3</f>
        <v>41949</v>
      </c>
      <c r="D3" s="18" t="str">
        <f>calendário!D3:D58</f>
        <v>fase I</v>
      </c>
      <c r="E3" s="262">
        <f>SUMIFS('input investimento'!F:F,'input investimento'!C:C,"produto",'input investimento'!G:G,'fluxo de investimento'!C3)</f>
        <v>0</v>
      </c>
      <c r="F3" s="262">
        <f>SUMIFS('input investimento'!F:F,'input investimento'!C:C,"serviço",'input investimento'!G:G,'fluxo de investimento'!C3)</f>
        <v>0</v>
      </c>
      <c r="G3" s="172">
        <f t="shared" ref="G3:G66" si="0">E3+F3</f>
        <v>0</v>
      </c>
      <c r="H3" s="27"/>
      <c r="I3" s="172">
        <f t="shared" ref="I3:I66" si="1">G3*(1+H3)</f>
        <v>0</v>
      </c>
    </row>
    <row r="4" spans="1:11" ht="17.25" thickBot="1" x14ac:dyDescent="0.35">
      <c r="A4" s="17">
        <f>calendário!A4</f>
        <v>3</v>
      </c>
      <c r="B4" s="17">
        <f>calendário!B4</f>
        <v>1</v>
      </c>
      <c r="C4" s="16">
        <f>calendário!C4</f>
        <v>41979</v>
      </c>
      <c r="D4" s="18" t="str">
        <f>calendário!D4:D59</f>
        <v>fase I</v>
      </c>
      <c r="E4" s="262">
        <f>SUMIFS('input investimento'!F:F,'input investimento'!C:C,"produto",'input investimento'!G:G,'fluxo de investimento'!C4)</f>
        <v>0</v>
      </c>
      <c r="F4" s="262">
        <f>SUMIFS('input investimento'!F:F,'input investimento'!C:C,"serviço",'input investimento'!G:G,'fluxo de investimento'!C4)</f>
        <v>30000</v>
      </c>
      <c r="G4" s="172">
        <f t="shared" si="0"/>
        <v>30000</v>
      </c>
      <c r="H4" s="27"/>
      <c r="I4" s="172">
        <f t="shared" si="1"/>
        <v>30000</v>
      </c>
    </row>
    <row r="5" spans="1:11" ht="17.25" thickBot="1" x14ac:dyDescent="0.35">
      <c r="A5" s="17">
        <f>calendário!A5</f>
        <v>4</v>
      </c>
      <c r="B5" s="17">
        <f>calendário!B5</f>
        <v>1</v>
      </c>
      <c r="C5" s="19">
        <f>calendário!C5</f>
        <v>42010</v>
      </c>
      <c r="D5" s="18" t="str">
        <f>calendário!D5:D60</f>
        <v>fase I</v>
      </c>
      <c r="E5" s="262">
        <f>SUMIFS('input investimento'!F:F,'input investimento'!C:C,"produto",'input investimento'!G:G,'fluxo de investimento'!C5)</f>
        <v>511400</v>
      </c>
      <c r="F5" s="262">
        <f>SUMIFS('input investimento'!F:F,'input investimento'!C:C,"serviço",'input investimento'!G:G,'fluxo de investimento'!C5)</f>
        <v>26200</v>
      </c>
      <c r="G5" s="172">
        <f t="shared" si="0"/>
        <v>537600</v>
      </c>
      <c r="H5" s="27"/>
      <c r="I5" s="172">
        <f t="shared" si="1"/>
        <v>537600</v>
      </c>
    </row>
    <row r="6" spans="1:11" ht="17.25" thickBot="1" x14ac:dyDescent="0.35">
      <c r="A6" s="17">
        <f>calendário!A6</f>
        <v>5</v>
      </c>
      <c r="B6" s="17">
        <f>calendário!B6</f>
        <v>1</v>
      </c>
      <c r="C6" s="16">
        <f>calendário!C6</f>
        <v>42041</v>
      </c>
      <c r="D6" s="18" t="str">
        <f>calendário!D6:D61</f>
        <v>fase I</v>
      </c>
      <c r="E6" s="262">
        <f>SUMIFS('input investimento'!F:F,'input investimento'!C:C,"produto",'input investimento'!G:G,'fluxo de investimento'!C6)</f>
        <v>0</v>
      </c>
      <c r="F6" s="262">
        <f>SUMIFS('input investimento'!F:F,'input investimento'!C:C,"serviço",'input investimento'!G:G,'fluxo de investimento'!C6)</f>
        <v>0</v>
      </c>
      <c r="G6" s="172">
        <f t="shared" si="0"/>
        <v>0</v>
      </c>
      <c r="H6" s="27"/>
      <c r="I6" s="172">
        <f t="shared" si="1"/>
        <v>0</v>
      </c>
      <c r="K6" s="61"/>
    </row>
    <row r="7" spans="1:11" ht="17.25" thickBot="1" x14ac:dyDescent="0.35">
      <c r="A7" s="17">
        <f>calendário!A7</f>
        <v>6</v>
      </c>
      <c r="B7" s="17">
        <f>calendário!B7</f>
        <v>1</v>
      </c>
      <c r="C7" s="19">
        <f>calendário!C7</f>
        <v>42069</v>
      </c>
      <c r="D7" s="18" t="str">
        <f>calendário!D7:D62</f>
        <v>fase I</v>
      </c>
      <c r="E7" s="262">
        <f>SUMIFS('input investimento'!F:F,'input investimento'!C:C,"produto",'input investimento'!G:G,'fluxo de investimento'!C7)</f>
        <v>0</v>
      </c>
      <c r="F7" s="262">
        <f>SUMIFS('input investimento'!F:F,'input investimento'!C:C,"serviço",'input investimento'!G:G,'fluxo de investimento'!C7)</f>
        <v>0</v>
      </c>
      <c r="G7" s="172">
        <f t="shared" si="0"/>
        <v>0</v>
      </c>
      <c r="H7" s="27"/>
      <c r="I7" s="172">
        <f t="shared" si="1"/>
        <v>0</v>
      </c>
      <c r="K7" s="61"/>
    </row>
    <row r="8" spans="1:11" ht="17.25" thickBot="1" x14ac:dyDescent="0.35">
      <c r="A8" s="17">
        <f>calendário!A8</f>
        <v>7</v>
      </c>
      <c r="B8" s="17">
        <f>calendário!B8</f>
        <v>1</v>
      </c>
      <c r="C8" s="16">
        <f>calendário!C8</f>
        <v>42100</v>
      </c>
      <c r="D8" s="18" t="str">
        <f>calendário!D8:D63</f>
        <v>fase I</v>
      </c>
      <c r="E8" s="262">
        <f>SUMIFS('input investimento'!F:F,'input investimento'!C:C,"produto",'input investimento'!G:G,'fluxo de investimento'!C8)</f>
        <v>30000</v>
      </c>
      <c r="F8" s="262">
        <f>SUMIFS('input investimento'!F:F,'input investimento'!C:C,"serviço",'input investimento'!G:G,'fluxo de investimento'!C8)</f>
        <v>0</v>
      </c>
      <c r="G8" s="172">
        <f t="shared" si="0"/>
        <v>30000</v>
      </c>
      <c r="H8" s="27"/>
      <c r="I8" s="172">
        <f t="shared" si="1"/>
        <v>30000</v>
      </c>
    </row>
    <row r="9" spans="1:11" ht="17.25" thickBot="1" x14ac:dyDescent="0.35">
      <c r="A9" s="17">
        <f>calendário!A9</f>
        <v>8</v>
      </c>
      <c r="B9" s="17">
        <f>calendário!B9</f>
        <v>1</v>
      </c>
      <c r="C9" s="19">
        <f>calendário!C9</f>
        <v>42130</v>
      </c>
      <c r="D9" s="18" t="str">
        <f>calendário!D9:D64</f>
        <v>fase I</v>
      </c>
      <c r="E9" s="262">
        <f>SUMIFS('input investimento'!F:F,'input investimento'!C:C,"produto",'input investimento'!G:G,'fluxo de investimento'!C9)</f>
        <v>6000</v>
      </c>
      <c r="F9" s="262">
        <f>SUMIFS('input investimento'!F:F,'input investimento'!C:C,"serviço",'input investimento'!G:G,'fluxo de investimento'!C9)</f>
        <v>0</v>
      </c>
      <c r="G9" s="172">
        <f t="shared" si="0"/>
        <v>6000</v>
      </c>
      <c r="H9" s="27"/>
      <c r="I9" s="172">
        <f t="shared" si="1"/>
        <v>6000</v>
      </c>
    </row>
    <row r="10" spans="1:11" ht="17.25" thickBot="1" x14ac:dyDescent="0.35">
      <c r="A10" s="17">
        <f>calendário!A10</f>
        <v>9</v>
      </c>
      <c r="B10" s="17">
        <f>calendário!B10</f>
        <v>1</v>
      </c>
      <c r="C10" s="16">
        <f>calendário!C10</f>
        <v>42161</v>
      </c>
      <c r="D10" s="18" t="str">
        <f>calendário!D10:D65</f>
        <v>fase I</v>
      </c>
      <c r="E10" s="262">
        <f>SUMIFS('input investimento'!F:F,'input investimento'!C:C,"produto",'input investimento'!G:G,'fluxo de investimento'!C10)</f>
        <v>0</v>
      </c>
      <c r="F10" s="262">
        <f>SUMIFS('input investimento'!F:F,'input investimento'!C:C,"serviço",'input investimento'!G:G,'fluxo de investimento'!C10)</f>
        <v>0</v>
      </c>
      <c r="G10" s="172">
        <f t="shared" si="0"/>
        <v>0</v>
      </c>
      <c r="H10" s="27"/>
      <c r="I10" s="172">
        <f t="shared" si="1"/>
        <v>0</v>
      </c>
    </row>
    <row r="11" spans="1:11" ht="17.25" thickBot="1" x14ac:dyDescent="0.35">
      <c r="A11" s="17">
        <f>calendário!A11</f>
        <v>10</v>
      </c>
      <c r="B11" s="17">
        <f>calendário!B11</f>
        <v>1</v>
      </c>
      <c r="C11" s="19">
        <f>calendário!C11</f>
        <v>42191</v>
      </c>
      <c r="D11" s="18" t="str">
        <f>calendário!D11:D66</f>
        <v>fase I</v>
      </c>
      <c r="E11" s="262">
        <f>SUMIFS('input investimento'!F:F,'input investimento'!C:C,"produto",'input investimento'!G:G,'fluxo de investimento'!C11)</f>
        <v>0</v>
      </c>
      <c r="F11" s="262">
        <f>SUMIFS('input investimento'!F:F,'input investimento'!C:C,"serviço",'input investimento'!G:G,'fluxo de investimento'!C11)</f>
        <v>0</v>
      </c>
      <c r="G11" s="172">
        <f t="shared" si="0"/>
        <v>0</v>
      </c>
      <c r="H11" s="27"/>
      <c r="I11" s="172">
        <f t="shared" si="1"/>
        <v>0</v>
      </c>
    </row>
    <row r="12" spans="1:11" ht="17.25" thickBot="1" x14ac:dyDescent="0.35">
      <c r="A12" s="17">
        <f>calendário!A12</f>
        <v>11</v>
      </c>
      <c r="B12" s="17">
        <f>calendário!B12</f>
        <v>1</v>
      </c>
      <c r="C12" s="16">
        <f>calendário!C12</f>
        <v>42222</v>
      </c>
      <c r="D12" s="18" t="str">
        <f>calendário!D12:D67</f>
        <v>fase I</v>
      </c>
      <c r="E12" s="262">
        <f>SUMIFS('input investimento'!F:F,'input investimento'!C:C,"produto",'input investimento'!G:G,'fluxo de investimento'!C12)</f>
        <v>0</v>
      </c>
      <c r="F12" s="262">
        <f>SUMIFS('input investimento'!F:F,'input investimento'!C:C,"serviço",'input investimento'!G:G,'fluxo de investimento'!C12)</f>
        <v>30000</v>
      </c>
      <c r="G12" s="172">
        <f t="shared" si="0"/>
        <v>30000</v>
      </c>
      <c r="H12" s="27"/>
      <c r="I12" s="172">
        <f t="shared" si="1"/>
        <v>30000</v>
      </c>
    </row>
    <row r="13" spans="1:11" ht="17.25" thickBot="1" x14ac:dyDescent="0.35">
      <c r="A13" s="17">
        <f>calendário!A13</f>
        <v>12</v>
      </c>
      <c r="B13" s="17">
        <f>calendário!B13</f>
        <v>1</v>
      </c>
      <c r="C13" s="19">
        <f>calendário!C13</f>
        <v>42253</v>
      </c>
      <c r="D13" s="18" t="str">
        <f>calendário!D13:D68</f>
        <v>fase I</v>
      </c>
      <c r="E13" s="262">
        <f>SUMIFS('input investimento'!F:F,'input investimento'!C:C,"produto",'input investimento'!G:G,'fluxo de investimento'!C13)</f>
        <v>0</v>
      </c>
      <c r="F13" s="262">
        <f>SUMIFS('input investimento'!F:F,'input investimento'!C:C,"serviço",'input investimento'!G:G,'fluxo de investimento'!C13)</f>
        <v>0</v>
      </c>
      <c r="G13" s="172">
        <f t="shared" si="0"/>
        <v>0</v>
      </c>
      <c r="H13" s="27"/>
      <c r="I13" s="172">
        <f t="shared" si="1"/>
        <v>0</v>
      </c>
    </row>
    <row r="14" spans="1:11" ht="17.25" thickBot="1" x14ac:dyDescent="0.35">
      <c r="A14" s="17">
        <f>calendário!A14</f>
        <v>13</v>
      </c>
      <c r="B14" s="17">
        <f>calendário!B14</f>
        <v>2</v>
      </c>
      <c r="C14" s="16">
        <f>calendário!C14</f>
        <v>42283</v>
      </c>
      <c r="D14" s="18" t="str">
        <f>calendário!D14:D69</f>
        <v>fase II</v>
      </c>
      <c r="E14" s="262">
        <f>SUMIFS('input investimento'!F:F,'input investimento'!C:C,"produto",'input investimento'!G:G,'fluxo de investimento'!C14)</f>
        <v>0</v>
      </c>
      <c r="F14" s="262">
        <f>SUMIFS('input investimento'!F:F,'input investimento'!C:C,"serviço",'input investimento'!G:G,'fluxo de investimento'!C14)</f>
        <v>0</v>
      </c>
      <c r="G14" s="172">
        <f t="shared" si="0"/>
        <v>0</v>
      </c>
      <c r="H14" s="27"/>
      <c r="I14" s="172">
        <f t="shared" si="1"/>
        <v>0</v>
      </c>
    </row>
    <row r="15" spans="1:11" ht="17.25" thickBot="1" x14ac:dyDescent="0.35">
      <c r="A15" s="17">
        <f>calendário!A15</f>
        <v>14</v>
      </c>
      <c r="B15" s="17">
        <f>calendário!B15</f>
        <v>2</v>
      </c>
      <c r="C15" s="19">
        <f>calendário!C15</f>
        <v>42314</v>
      </c>
      <c r="D15" s="18" t="str">
        <f>calendário!D15:D70</f>
        <v>fase II</v>
      </c>
      <c r="E15" s="262">
        <f>SUMIFS('input investimento'!F:F,'input investimento'!C:C,"produto",'input investimento'!G:G,'fluxo de investimento'!C15)</f>
        <v>0</v>
      </c>
      <c r="F15" s="262">
        <f>SUMIFS('input investimento'!F:F,'input investimento'!C:C,"serviço",'input investimento'!G:G,'fluxo de investimento'!C15)</f>
        <v>0</v>
      </c>
      <c r="G15" s="172">
        <f t="shared" si="0"/>
        <v>0</v>
      </c>
      <c r="H15" s="27"/>
      <c r="I15" s="172">
        <f t="shared" si="1"/>
        <v>0</v>
      </c>
    </row>
    <row r="16" spans="1:11" ht="17.25" thickBot="1" x14ac:dyDescent="0.35">
      <c r="A16" s="17">
        <f>calendário!A16</f>
        <v>15</v>
      </c>
      <c r="B16" s="17">
        <f>calendário!B16</f>
        <v>2</v>
      </c>
      <c r="C16" s="16">
        <f>calendário!C16</f>
        <v>42344</v>
      </c>
      <c r="D16" s="18" t="str">
        <f>calendário!D16:D71</f>
        <v>fase II</v>
      </c>
      <c r="E16" s="262">
        <f>SUMIFS('input investimento'!F:F,'input investimento'!C:C,"produto",'input investimento'!G:G,'fluxo de investimento'!C16)</f>
        <v>0</v>
      </c>
      <c r="F16" s="262">
        <f>SUMIFS('input investimento'!F:F,'input investimento'!C:C,"serviço",'input investimento'!G:G,'fluxo de investimento'!C16)</f>
        <v>0</v>
      </c>
      <c r="G16" s="172">
        <f t="shared" si="0"/>
        <v>0</v>
      </c>
      <c r="H16" s="27"/>
      <c r="I16" s="172">
        <f t="shared" si="1"/>
        <v>0</v>
      </c>
    </row>
    <row r="17" spans="1:11" ht="17.25" thickBot="1" x14ac:dyDescent="0.35">
      <c r="A17" s="17">
        <f>calendário!A17</f>
        <v>16</v>
      </c>
      <c r="B17" s="17">
        <f>calendário!B17</f>
        <v>2</v>
      </c>
      <c r="C17" s="19">
        <f>calendário!C17</f>
        <v>42375</v>
      </c>
      <c r="D17" s="18" t="str">
        <f>calendário!D17:D72</f>
        <v>fase II</v>
      </c>
      <c r="E17" s="262">
        <f>SUMIFS('input investimento'!F:F,'input investimento'!C:C,"produto",'input investimento'!G:G,'fluxo de investimento'!C17)</f>
        <v>0</v>
      </c>
      <c r="F17" s="262">
        <f>SUMIFS('input investimento'!F:F,'input investimento'!C:C,"serviço",'input investimento'!G:G,'fluxo de investimento'!C17)</f>
        <v>0</v>
      </c>
      <c r="G17" s="172">
        <f t="shared" si="0"/>
        <v>0</v>
      </c>
      <c r="H17" s="27"/>
      <c r="I17" s="172">
        <f t="shared" si="1"/>
        <v>0</v>
      </c>
    </row>
    <row r="18" spans="1:11" ht="17.25" thickBot="1" x14ac:dyDescent="0.35">
      <c r="A18" s="17">
        <f>calendário!A18</f>
        <v>17</v>
      </c>
      <c r="B18" s="17">
        <f>calendário!B18</f>
        <v>2</v>
      </c>
      <c r="C18" s="16">
        <f>calendário!C18</f>
        <v>42406</v>
      </c>
      <c r="D18" s="18" t="str">
        <f>calendário!D18:D73</f>
        <v>fase II</v>
      </c>
      <c r="E18" s="262">
        <f>SUMIFS('input investimento'!F:F,'input investimento'!C:C,"produto",'input investimento'!G:G,'fluxo de investimento'!C18)</f>
        <v>0</v>
      </c>
      <c r="F18" s="262">
        <f>SUMIFS('input investimento'!F:F,'input investimento'!C:C,"serviço",'input investimento'!G:G,'fluxo de investimento'!C18)</f>
        <v>0</v>
      </c>
      <c r="G18" s="172">
        <f t="shared" si="0"/>
        <v>0</v>
      </c>
      <c r="H18" s="27"/>
      <c r="I18" s="172">
        <f t="shared" si="1"/>
        <v>0</v>
      </c>
    </row>
    <row r="19" spans="1:11" ht="17.25" thickBot="1" x14ac:dyDescent="0.35">
      <c r="A19" s="17">
        <f>calendário!A19</f>
        <v>18</v>
      </c>
      <c r="B19" s="17">
        <f>calendário!B19</f>
        <v>2</v>
      </c>
      <c r="C19" s="19">
        <f>calendário!C19</f>
        <v>42435</v>
      </c>
      <c r="D19" s="18" t="str">
        <f>calendário!D19:D74</f>
        <v>fase II</v>
      </c>
      <c r="E19" s="262">
        <f>SUMIFS('input investimento'!F:F,'input investimento'!C:C,"produto",'input investimento'!G:G,'fluxo de investimento'!C19)</f>
        <v>0</v>
      </c>
      <c r="F19" s="262">
        <f>SUMIFS('input investimento'!F:F,'input investimento'!C:C,"serviço",'input investimento'!G:G,'fluxo de investimento'!C19)</f>
        <v>0</v>
      </c>
      <c r="G19" s="172">
        <f t="shared" si="0"/>
        <v>0</v>
      </c>
      <c r="H19" s="27"/>
      <c r="I19" s="172">
        <f t="shared" si="1"/>
        <v>0</v>
      </c>
    </row>
    <row r="20" spans="1:11" ht="17.25" thickBot="1" x14ac:dyDescent="0.35">
      <c r="A20" s="17">
        <f>calendário!A20</f>
        <v>19</v>
      </c>
      <c r="B20" s="17">
        <f>calendário!B20</f>
        <v>2</v>
      </c>
      <c r="C20" s="16">
        <f>calendário!C20</f>
        <v>42466</v>
      </c>
      <c r="D20" s="18" t="str">
        <f>calendário!D20:D75</f>
        <v>fase II</v>
      </c>
      <c r="E20" s="262">
        <f>SUMIFS('input investimento'!F:F,'input investimento'!C:C,"produto",'input investimento'!G:G,'fluxo de investimento'!C20)</f>
        <v>0</v>
      </c>
      <c r="F20" s="262">
        <f>SUMIFS('input investimento'!F:F,'input investimento'!C:C,"serviço",'input investimento'!G:G,'fluxo de investimento'!C20)</f>
        <v>0</v>
      </c>
      <c r="G20" s="172">
        <f t="shared" si="0"/>
        <v>0</v>
      </c>
      <c r="H20" s="27"/>
      <c r="I20" s="172">
        <f t="shared" si="1"/>
        <v>0</v>
      </c>
    </row>
    <row r="21" spans="1:11" ht="17.25" thickBot="1" x14ac:dyDescent="0.35">
      <c r="A21" s="17">
        <f>calendário!A21</f>
        <v>20</v>
      </c>
      <c r="B21" s="17">
        <f>calendário!B21</f>
        <v>2</v>
      </c>
      <c r="C21" s="19">
        <f>calendário!C21</f>
        <v>42496</v>
      </c>
      <c r="D21" s="18" t="str">
        <f>calendário!D21:D76</f>
        <v>fase II</v>
      </c>
      <c r="E21" s="262">
        <f>SUMIFS('input investimento'!F:F,'input investimento'!C:C,"produto",'input investimento'!G:G,'fluxo de investimento'!C21)</f>
        <v>0</v>
      </c>
      <c r="F21" s="262">
        <f>SUMIFS('input investimento'!F:F,'input investimento'!C:C,"serviço",'input investimento'!G:G,'fluxo de investimento'!C21)</f>
        <v>0</v>
      </c>
      <c r="G21" s="172">
        <f t="shared" si="0"/>
        <v>0</v>
      </c>
      <c r="H21" s="27"/>
      <c r="I21" s="172">
        <f t="shared" si="1"/>
        <v>0</v>
      </c>
    </row>
    <row r="22" spans="1:11" ht="17.25" thickBot="1" x14ac:dyDescent="0.35">
      <c r="A22" s="17">
        <f>calendário!A22</f>
        <v>21</v>
      </c>
      <c r="B22" s="17">
        <f>calendário!B22</f>
        <v>2</v>
      </c>
      <c r="C22" s="16">
        <f>calendário!C22</f>
        <v>42527</v>
      </c>
      <c r="D22" s="18" t="str">
        <f>calendário!D22:D77</f>
        <v>fase II</v>
      </c>
      <c r="E22" s="262">
        <f>SUMIFS('input investimento'!F:F,'input investimento'!C:C,"produto",'input investimento'!G:G,'fluxo de investimento'!C22)</f>
        <v>0</v>
      </c>
      <c r="F22" s="262">
        <f>SUMIFS('input investimento'!F:F,'input investimento'!C:C,"serviço",'input investimento'!G:G,'fluxo de investimento'!C22)</f>
        <v>0</v>
      </c>
      <c r="G22" s="172">
        <f t="shared" si="0"/>
        <v>0</v>
      </c>
      <c r="H22" s="27"/>
      <c r="I22" s="172">
        <f t="shared" si="1"/>
        <v>0</v>
      </c>
    </row>
    <row r="23" spans="1:11" ht="17.25" thickBot="1" x14ac:dyDescent="0.35">
      <c r="A23" s="17">
        <f>calendário!A23</f>
        <v>22</v>
      </c>
      <c r="B23" s="17">
        <f>calendário!B23</f>
        <v>2</v>
      </c>
      <c r="C23" s="19">
        <f>calendário!C23</f>
        <v>42557</v>
      </c>
      <c r="D23" s="18" t="str">
        <f>calendário!D23:D78</f>
        <v>fase II</v>
      </c>
      <c r="E23" s="262">
        <f>SUMIFS('input investimento'!F:F,'input investimento'!C:C,"produto",'input investimento'!G:G,'fluxo de investimento'!C23)</f>
        <v>0</v>
      </c>
      <c r="F23" s="262">
        <f>SUMIFS('input investimento'!F:F,'input investimento'!C:C,"serviço",'input investimento'!G:G,'fluxo de investimento'!C23)</f>
        <v>0</v>
      </c>
      <c r="G23" s="172">
        <f t="shared" si="0"/>
        <v>0</v>
      </c>
      <c r="H23" s="27"/>
      <c r="I23" s="172">
        <f t="shared" si="1"/>
        <v>0</v>
      </c>
      <c r="K23" s="70"/>
    </row>
    <row r="24" spans="1:11" ht="17.25" thickBot="1" x14ac:dyDescent="0.35">
      <c r="A24" s="17">
        <f>calendário!A24</f>
        <v>23</v>
      </c>
      <c r="B24" s="17">
        <f>calendário!B24</f>
        <v>2</v>
      </c>
      <c r="C24" s="16">
        <f>calendário!C24</f>
        <v>42588</v>
      </c>
      <c r="D24" s="18" t="str">
        <f>calendário!D24:D79</f>
        <v>fase II</v>
      </c>
      <c r="E24" s="262">
        <f>SUMIFS('input investimento'!F:F,'input investimento'!C:C,"produto",'input investimento'!G:G,'fluxo de investimento'!C24)</f>
        <v>0</v>
      </c>
      <c r="F24" s="262">
        <f>SUMIFS('input investimento'!F:F,'input investimento'!C:C,"serviço",'input investimento'!G:G,'fluxo de investimento'!C24)</f>
        <v>0</v>
      </c>
      <c r="G24" s="172">
        <f t="shared" si="0"/>
        <v>0</v>
      </c>
      <c r="H24" s="27"/>
      <c r="I24" s="172">
        <f t="shared" si="1"/>
        <v>0</v>
      </c>
    </row>
    <row r="25" spans="1:11" ht="17.25" thickBot="1" x14ac:dyDescent="0.35">
      <c r="A25" s="17">
        <f>calendário!A25</f>
        <v>24</v>
      </c>
      <c r="B25" s="17">
        <f>calendário!B25</f>
        <v>2</v>
      </c>
      <c r="C25" s="19">
        <f>calendário!C25</f>
        <v>42619</v>
      </c>
      <c r="D25" s="18" t="str">
        <f>calendário!D25:D80</f>
        <v>fase II</v>
      </c>
      <c r="E25" s="262">
        <f>SUMIFS('input investimento'!F:F,'input investimento'!C:C,"produto",'input investimento'!G:G,'fluxo de investimento'!C25)</f>
        <v>0</v>
      </c>
      <c r="F25" s="262">
        <f>SUMIFS('input investimento'!F:F,'input investimento'!C:C,"serviço",'input investimento'!G:G,'fluxo de investimento'!C25)</f>
        <v>0</v>
      </c>
      <c r="G25" s="172">
        <f t="shared" si="0"/>
        <v>0</v>
      </c>
      <c r="H25" s="27"/>
      <c r="I25" s="172">
        <f t="shared" si="1"/>
        <v>0</v>
      </c>
    </row>
    <row r="26" spans="1:11" ht="17.25" thickBot="1" x14ac:dyDescent="0.35">
      <c r="A26" s="17">
        <f>calendário!A26</f>
        <v>25</v>
      </c>
      <c r="B26" s="17">
        <f>calendário!B26</f>
        <v>3</v>
      </c>
      <c r="C26" s="16">
        <f>calendário!C26</f>
        <v>42649</v>
      </c>
      <c r="D26" s="18" t="str">
        <f>calendário!D26:D81</f>
        <v>fase II</v>
      </c>
      <c r="E26" s="262">
        <f>SUMIFS('input investimento'!F:F,'input investimento'!C:C,"produto",'input investimento'!G:G,'fluxo de investimento'!C26)</f>
        <v>0</v>
      </c>
      <c r="F26" s="262">
        <f>SUMIFS('input investimento'!F:F,'input investimento'!C:C,"serviço",'input investimento'!G:G,'fluxo de investimento'!C26)</f>
        <v>0</v>
      </c>
      <c r="G26" s="172">
        <f t="shared" si="0"/>
        <v>0</v>
      </c>
      <c r="H26" s="27"/>
      <c r="I26" s="172">
        <f t="shared" si="1"/>
        <v>0</v>
      </c>
    </row>
    <row r="27" spans="1:11" ht="17.25" thickBot="1" x14ac:dyDescent="0.35">
      <c r="A27" s="17">
        <f>calendário!A27</f>
        <v>26</v>
      </c>
      <c r="B27" s="17">
        <f>calendário!B27</f>
        <v>3</v>
      </c>
      <c r="C27" s="19">
        <f>calendário!C27</f>
        <v>42680</v>
      </c>
      <c r="D27" s="18" t="str">
        <f>calendário!D27:D82</f>
        <v>fase II</v>
      </c>
      <c r="E27" s="262">
        <f>SUMIFS('input investimento'!F:F,'input investimento'!C:C,"produto",'input investimento'!G:G,'fluxo de investimento'!C27)</f>
        <v>0</v>
      </c>
      <c r="F27" s="262">
        <f>SUMIFS('input investimento'!F:F,'input investimento'!C:C,"serviço",'input investimento'!G:G,'fluxo de investimento'!C27)</f>
        <v>0</v>
      </c>
      <c r="G27" s="172">
        <f t="shared" si="0"/>
        <v>0</v>
      </c>
      <c r="H27" s="27"/>
      <c r="I27" s="172">
        <f t="shared" si="1"/>
        <v>0</v>
      </c>
    </row>
    <row r="28" spans="1:11" ht="17.25" thickBot="1" x14ac:dyDescent="0.35">
      <c r="A28" s="17">
        <f>calendário!A28</f>
        <v>27</v>
      </c>
      <c r="B28" s="17">
        <f>calendário!B28</f>
        <v>3</v>
      </c>
      <c r="C28" s="16">
        <f>calendário!C28</f>
        <v>42710</v>
      </c>
      <c r="D28" s="18" t="str">
        <f>calendário!D28:D83</f>
        <v>fase II</v>
      </c>
      <c r="E28" s="262">
        <f>SUMIFS('input investimento'!F:F,'input investimento'!C:C,"produto",'input investimento'!G:G,'fluxo de investimento'!C28)</f>
        <v>0</v>
      </c>
      <c r="F28" s="262">
        <f>SUMIFS('input investimento'!F:F,'input investimento'!C:C,"serviço",'input investimento'!G:G,'fluxo de investimento'!C28)</f>
        <v>0</v>
      </c>
      <c r="G28" s="172">
        <f t="shared" si="0"/>
        <v>0</v>
      </c>
      <c r="H28" s="27"/>
      <c r="I28" s="172">
        <f t="shared" si="1"/>
        <v>0</v>
      </c>
    </row>
    <row r="29" spans="1:11" ht="17.25" thickBot="1" x14ac:dyDescent="0.35">
      <c r="A29" s="17">
        <f>calendário!A29</f>
        <v>28</v>
      </c>
      <c r="B29" s="17">
        <f>calendário!B29</f>
        <v>3</v>
      </c>
      <c r="C29" s="19">
        <f>calendário!C29</f>
        <v>42741</v>
      </c>
      <c r="D29" s="18" t="str">
        <f>calendário!D29:D84</f>
        <v>fase II</v>
      </c>
      <c r="E29" s="262">
        <f>SUMIFS('input investimento'!F:F,'input investimento'!C:C,"produto",'input investimento'!G:G,'fluxo de investimento'!C29)</f>
        <v>0</v>
      </c>
      <c r="F29" s="262">
        <f>SUMIFS('input investimento'!F:F,'input investimento'!C:C,"serviço",'input investimento'!G:G,'fluxo de investimento'!C29)</f>
        <v>0</v>
      </c>
      <c r="G29" s="172">
        <f t="shared" si="0"/>
        <v>0</v>
      </c>
      <c r="H29" s="27"/>
      <c r="I29" s="172">
        <f t="shared" si="1"/>
        <v>0</v>
      </c>
    </row>
    <row r="30" spans="1:11" ht="17.25" thickBot="1" x14ac:dyDescent="0.35">
      <c r="A30" s="17">
        <f>calendário!A30</f>
        <v>29</v>
      </c>
      <c r="B30" s="17">
        <f>calendário!B30</f>
        <v>3</v>
      </c>
      <c r="C30" s="16">
        <f>calendário!C30</f>
        <v>42772</v>
      </c>
      <c r="D30" s="18" t="str">
        <f>calendário!D30:D85</f>
        <v>fase II</v>
      </c>
      <c r="E30" s="262">
        <f>SUMIFS('input investimento'!F:F,'input investimento'!C:C,"produto",'input investimento'!G:G,'fluxo de investimento'!C30)</f>
        <v>0</v>
      </c>
      <c r="F30" s="262">
        <f>SUMIFS('input investimento'!F:F,'input investimento'!C:C,"serviço",'input investimento'!G:G,'fluxo de investimento'!C30)</f>
        <v>0</v>
      </c>
      <c r="G30" s="172">
        <f t="shared" si="0"/>
        <v>0</v>
      </c>
      <c r="H30" s="27"/>
      <c r="I30" s="172">
        <f t="shared" si="1"/>
        <v>0</v>
      </c>
    </row>
    <row r="31" spans="1:11" ht="17.25" thickBot="1" x14ac:dyDescent="0.35">
      <c r="A31" s="17">
        <f>calendário!A31</f>
        <v>30</v>
      </c>
      <c r="B31" s="17">
        <f>calendário!B31</f>
        <v>3</v>
      </c>
      <c r="C31" s="19">
        <f>calendário!C31</f>
        <v>42800</v>
      </c>
      <c r="D31" s="18" t="str">
        <f>calendário!D31:D86</f>
        <v>fase II</v>
      </c>
      <c r="E31" s="262">
        <f>SUMIFS('input investimento'!F:F,'input investimento'!C:C,"produto",'input investimento'!G:G,'fluxo de investimento'!C31)</f>
        <v>0</v>
      </c>
      <c r="F31" s="262">
        <f>SUMIFS('input investimento'!F:F,'input investimento'!C:C,"serviço",'input investimento'!G:G,'fluxo de investimento'!C31)</f>
        <v>0</v>
      </c>
      <c r="G31" s="172">
        <f t="shared" si="0"/>
        <v>0</v>
      </c>
      <c r="H31" s="27"/>
      <c r="I31" s="172">
        <f t="shared" si="1"/>
        <v>0</v>
      </c>
    </row>
    <row r="32" spans="1:11" ht="17.25" thickBot="1" x14ac:dyDescent="0.35">
      <c r="A32" s="17">
        <f>calendário!A32</f>
        <v>31</v>
      </c>
      <c r="B32" s="17">
        <f>calendário!B32</f>
        <v>3</v>
      </c>
      <c r="C32" s="16">
        <f>calendário!C32</f>
        <v>42831</v>
      </c>
      <c r="D32" s="18" t="str">
        <f>calendário!D32:D87</f>
        <v>fase II</v>
      </c>
      <c r="E32" s="262">
        <f>SUMIFS('input investimento'!F:F,'input investimento'!C:C,"produto",'input investimento'!G:G,'fluxo de investimento'!C32)</f>
        <v>0</v>
      </c>
      <c r="F32" s="262">
        <f>SUMIFS('input investimento'!F:F,'input investimento'!C:C,"serviço",'input investimento'!G:G,'fluxo de investimento'!C32)</f>
        <v>0</v>
      </c>
      <c r="G32" s="172">
        <f t="shared" si="0"/>
        <v>0</v>
      </c>
      <c r="H32" s="27"/>
      <c r="I32" s="172">
        <f t="shared" si="1"/>
        <v>0</v>
      </c>
    </row>
    <row r="33" spans="1:9" ht="17.25" thickBot="1" x14ac:dyDescent="0.35">
      <c r="A33" s="17">
        <f>calendário!A33</f>
        <v>32</v>
      </c>
      <c r="B33" s="17">
        <f>calendário!B33</f>
        <v>3</v>
      </c>
      <c r="C33" s="19">
        <f>calendário!C33</f>
        <v>42861</v>
      </c>
      <c r="D33" s="18" t="str">
        <f>calendário!D33:D88</f>
        <v>fase II</v>
      </c>
      <c r="E33" s="262">
        <f>SUMIFS('input investimento'!F:F,'input investimento'!C:C,"produto",'input investimento'!G:G,'fluxo de investimento'!C33)</f>
        <v>0</v>
      </c>
      <c r="F33" s="262">
        <f>SUMIFS('input investimento'!F:F,'input investimento'!C:C,"serviço",'input investimento'!G:G,'fluxo de investimento'!C33)</f>
        <v>0</v>
      </c>
      <c r="G33" s="172">
        <f t="shared" si="0"/>
        <v>0</v>
      </c>
      <c r="H33" s="27"/>
      <c r="I33" s="172">
        <f t="shared" si="1"/>
        <v>0</v>
      </c>
    </row>
    <row r="34" spans="1:9" ht="17.25" thickBot="1" x14ac:dyDescent="0.35">
      <c r="A34" s="17">
        <f>calendário!A34</f>
        <v>33</v>
      </c>
      <c r="B34" s="17">
        <f>calendário!B34</f>
        <v>3</v>
      </c>
      <c r="C34" s="16">
        <f>calendário!C34</f>
        <v>42892</v>
      </c>
      <c r="D34" s="18" t="str">
        <f>calendário!D34:D89</f>
        <v>fase II</v>
      </c>
      <c r="E34" s="262">
        <f>SUMIFS('input investimento'!F:F,'input investimento'!C:C,"produto",'input investimento'!G:G,'fluxo de investimento'!C34)</f>
        <v>0</v>
      </c>
      <c r="F34" s="262">
        <f>SUMIFS('input investimento'!F:F,'input investimento'!C:C,"serviço",'input investimento'!G:G,'fluxo de investimento'!C34)</f>
        <v>0</v>
      </c>
      <c r="G34" s="172">
        <f t="shared" si="0"/>
        <v>0</v>
      </c>
      <c r="H34" s="27"/>
      <c r="I34" s="172">
        <f t="shared" si="1"/>
        <v>0</v>
      </c>
    </row>
    <row r="35" spans="1:9" ht="17.25" thickBot="1" x14ac:dyDescent="0.35">
      <c r="A35" s="17">
        <f>calendário!A35</f>
        <v>34</v>
      </c>
      <c r="B35" s="17">
        <f>calendário!B35</f>
        <v>3</v>
      </c>
      <c r="C35" s="19">
        <f>calendário!C35</f>
        <v>42922</v>
      </c>
      <c r="D35" s="18" t="str">
        <f>calendário!D35:D90</f>
        <v>fase II</v>
      </c>
      <c r="E35" s="262">
        <f>SUMIFS('input investimento'!F:F,'input investimento'!C:C,"produto",'input investimento'!G:G,'fluxo de investimento'!C35)</f>
        <v>0</v>
      </c>
      <c r="F35" s="262">
        <f>SUMIFS('input investimento'!F:F,'input investimento'!C:C,"serviço",'input investimento'!G:G,'fluxo de investimento'!C35)</f>
        <v>0</v>
      </c>
      <c r="G35" s="172">
        <f t="shared" si="0"/>
        <v>0</v>
      </c>
      <c r="H35" s="27"/>
      <c r="I35" s="172">
        <f t="shared" si="1"/>
        <v>0</v>
      </c>
    </row>
    <row r="36" spans="1:9" ht="17.25" thickBot="1" x14ac:dyDescent="0.35">
      <c r="A36" s="17">
        <f>calendário!A36</f>
        <v>35</v>
      </c>
      <c r="B36" s="17">
        <f>calendário!B36</f>
        <v>3</v>
      </c>
      <c r="C36" s="16">
        <f>calendário!C36</f>
        <v>42953</v>
      </c>
      <c r="D36" s="18" t="str">
        <f>calendário!D36:D91</f>
        <v>fase II</v>
      </c>
      <c r="E36" s="262">
        <f>SUMIFS('input investimento'!F:F,'input investimento'!C:C,"produto",'input investimento'!G:G,'fluxo de investimento'!C36)</f>
        <v>0</v>
      </c>
      <c r="F36" s="262">
        <f>SUMIFS('input investimento'!F:F,'input investimento'!C:C,"serviço",'input investimento'!G:G,'fluxo de investimento'!C36)</f>
        <v>0</v>
      </c>
      <c r="G36" s="172">
        <f t="shared" si="0"/>
        <v>0</v>
      </c>
      <c r="H36" s="27"/>
      <c r="I36" s="172">
        <f t="shared" si="1"/>
        <v>0</v>
      </c>
    </row>
    <row r="37" spans="1:9" ht="17.25" thickBot="1" x14ac:dyDescent="0.35">
      <c r="A37" s="17">
        <f>calendário!A37</f>
        <v>36</v>
      </c>
      <c r="B37" s="17">
        <f>calendário!B37</f>
        <v>3</v>
      </c>
      <c r="C37" s="19">
        <f>calendário!C37</f>
        <v>42984</v>
      </c>
      <c r="D37" s="18" t="str">
        <f>calendário!D37:D92</f>
        <v>fase II</v>
      </c>
      <c r="E37" s="262">
        <f>SUMIFS('input investimento'!F:F,'input investimento'!C:C,"produto",'input investimento'!G:G,'fluxo de investimento'!C37)</f>
        <v>0</v>
      </c>
      <c r="F37" s="262">
        <f>SUMIFS('input investimento'!F:F,'input investimento'!C:C,"serviço",'input investimento'!G:G,'fluxo de investimento'!C37)</f>
        <v>0</v>
      </c>
      <c r="G37" s="172">
        <f t="shared" si="0"/>
        <v>0</v>
      </c>
      <c r="H37" s="27"/>
      <c r="I37" s="172">
        <f t="shared" si="1"/>
        <v>0</v>
      </c>
    </row>
    <row r="38" spans="1:9" ht="17.25" thickBot="1" x14ac:dyDescent="0.35">
      <c r="A38" s="17">
        <f>calendário!A38</f>
        <v>37</v>
      </c>
      <c r="B38" s="17">
        <f>calendário!B38</f>
        <v>4</v>
      </c>
      <c r="C38" s="16">
        <f>calendário!C38</f>
        <v>43014</v>
      </c>
      <c r="D38" s="18" t="str">
        <f>calendário!D38:D93</f>
        <v>fase III</v>
      </c>
      <c r="E38" s="262">
        <f>SUMIFS('input investimento'!F:F,'input investimento'!C:C,"produto",'input investimento'!G:G,'fluxo de investimento'!C38)</f>
        <v>0</v>
      </c>
      <c r="F38" s="262">
        <f>SUMIFS('input investimento'!F:F,'input investimento'!C:C,"serviço",'input investimento'!G:G,'fluxo de investimento'!C38)</f>
        <v>0</v>
      </c>
      <c r="G38" s="172">
        <f t="shared" si="0"/>
        <v>0</v>
      </c>
      <c r="H38" s="27"/>
      <c r="I38" s="172">
        <f t="shared" si="1"/>
        <v>0</v>
      </c>
    </row>
    <row r="39" spans="1:9" ht="17.25" thickBot="1" x14ac:dyDescent="0.35">
      <c r="A39" s="17">
        <f>calendário!A39</f>
        <v>38</v>
      </c>
      <c r="B39" s="17">
        <f>calendário!B39</f>
        <v>4</v>
      </c>
      <c r="C39" s="19">
        <f>calendário!C39</f>
        <v>43045</v>
      </c>
      <c r="D39" s="18" t="str">
        <f>calendário!D39:D94</f>
        <v>fase III</v>
      </c>
      <c r="E39" s="262">
        <f>SUMIFS('input investimento'!F:F,'input investimento'!C:C,"produto",'input investimento'!G:G,'fluxo de investimento'!C39)</f>
        <v>0</v>
      </c>
      <c r="F39" s="262">
        <f>SUMIFS('input investimento'!F:F,'input investimento'!C:C,"serviço",'input investimento'!G:G,'fluxo de investimento'!C39)</f>
        <v>0</v>
      </c>
      <c r="G39" s="172">
        <f t="shared" si="0"/>
        <v>0</v>
      </c>
      <c r="H39" s="27"/>
      <c r="I39" s="172">
        <f t="shared" si="1"/>
        <v>0</v>
      </c>
    </row>
    <row r="40" spans="1:9" ht="17.25" thickBot="1" x14ac:dyDescent="0.35">
      <c r="A40" s="17">
        <f>calendário!A40</f>
        <v>39</v>
      </c>
      <c r="B40" s="17">
        <f>calendário!B40</f>
        <v>4</v>
      </c>
      <c r="C40" s="16">
        <f>calendário!C40</f>
        <v>43075</v>
      </c>
      <c r="D40" s="18" t="str">
        <f>calendário!D40:D95</f>
        <v>fase III</v>
      </c>
      <c r="E40" s="262">
        <f>SUMIFS('input investimento'!F:F,'input investimento'!C:C,"produto",'input investimento'!G:G,'fluxo de investimento'!C40)</f>
        <v>0</v>
      </c>
      <c r="F40" s="262">
        <f>SUMIFS('input investimento'!F:F,'input investimento'!C:C,"serviço",'input investimento'!G:G,'fluxo de investimento'!C40)</f>
        <v>0</v>
      </c>
      <c r="G40" s="172">
        <f t="shared" si="0"/>
        <v>0</v>
      </c>
      <c r="H40" s="27"/>
      <c r="I40" s="172">
        <f t="shared" si="1"/>
        <v>0</v>
      </c>
    </row>
    <row r="41" spans="1:9" ht="17.25" thickBot="1" x14ac:dyDescent="0.35">
      <c r="A41" s="17">
        <f>calendário!A41</f>
        <v>40</v>
      </c>
      <c r="B41" s="17">
        <f>calendário!B41</f>
        <v>4</v>
      </c>
      <c r="C41" s="19">
        <f>calendário!C41</f>
        <v>43106</v>
      </c>
      <c r="D41" s="18" t="str">
        <f>calendário!D41:D96</f>
        <v>fase III</v>
      </c>
      <c r="E41" s="262">
        <f>SUMIFS('input investimento'!F:F,'input investimento'!C:C,"produto",'input investimento'!G:G,'fluxo de investimento'!C41)</f>
        <v>0</v>
      </c>
      <c r="F41" s="262">
        <f>SUMIFS('input investimento'!F:F,'input investimento'!C:C,"serviço",'input investimento'!G:G,'fluxo de investimento'!C41)</f>
        <v>0</v>
      </c>
      <c r="G41" s="172">
        <f t="shared" si="0"/>
        <v>0</v>
      </c>
      <c r="H41" s="27"/>
      <c r="I41" s="172">
        <f t="shared" si="1"/>
        <v>0</v>
      </c>
    </row>
    <row r="42" spans="1:9" ht="17.25" thickBot="1" x14ac:dyDescent="0.35">
      <c r="A42" s="17">
        <f>calendário!A42</f>
        <v>41</v>
      </c>
      <c r="B42" s="17">
        <f>calendário!B42</f>
        <v>4</v>
      </c>
      <c r="C42" s="16">
        <f>calendário!C42</f>
        <v>43137</v>
      </c>
      <c r="D42" s="18" t="str">
        <f>calendário!D42:D97</f>
        <v>fase III</v>
      </c>
      <c r="E42" s="262">
        <f>SUMIFS('input investimento'!F:F,'input investimento'!C:C,"produto",'input investimento'!G:G,'fluxo de investimento'!C42)</f>
        <v>0</v>
      </c>
      <c r="F42" s="262">
        <f>SUMIFS('input investimento'!F:F,'input investimento'!C:C,"serviço",'input investimento'!G:G,'fluxo de investimento'!C42)</f>
        <v>0</v>
      </c>
      <c r="G42" s="172">
        <f t="shared" si="0"/>
        <v>0</v>
      </c>
      <c r="H42" s="27"/>
      <c r="I42" s="172">
        <f t="shared" si="1"/>
        <v>0</v>
      </c>
    </row>
    <row r="43" spans="1:9" ht="17.25" thickBot="1" x14ac:dyDescent="0.35">
      <c r="A43" s="17">
        <f>calendário!A43</f>
        <v>42</v>
      </c>
      <c r="B43" s="17">
        <f>calendário!B43</f>
        <v>4</v>
      </c>
      <c r="C43" s="19">
        <f>calendário!C43</f>
        <v>43165</v>
      </c>
      <c r="D43" s="18" t="str">
        <f>calendário!D43:D98</f>
        <v>fase III</v>
      </c>
      <c r="E43" s="262">
        <f>SUMIFS('input investimento'!F:F,'input investimento'!C:C,"produto",'input investimento'!G:G,'fluxo de investimento'!C43)</f>
        <v>0</v>
      </c>
      <c r="F43" s="262">
        <f>SUMIFS('input investimento'!F:F,'input investimento'!C:C,"serviço",'input investimento'!G:G,'fluxo de investimento'!C43)</f>
        <v>0</v>
      </c>
      <c r="G43" s="172">
        <f t="shared" si="0"/>
        <v>0</v>
      </c>
      <c r="H43" s="27"/>
      <c r="I43" s="172">
        <f t="shared" si="1"/>
        <v>0</v>
      </c>
    </row>
    <row r="44" spans="1:9" ht="17.25" thickBot="1" x14ac:dyDescent="0.35">
      <c r="A44" s="17">
        <f>calendário!A44</f>
        <v>43</v>
      </c>
      <c r="B44" s="17">
        <f>calendário!B44</f>
        <v>4</v>
      </c>
      <c r="C44" s="16">
        <f>calendário!C44</f>
        <v>43196</v>
      </c>
      <c r="D44" s="18" t="str">
        <f>calendário!D44:D99</f>
        <v>fase III</v>
      </c>
      <c r="E44" s="262">
        <f>SUMIFS('input investimento'!F:F,'input investimento'!C:C,"produto",'input investimento'!G:G,'fluxo de investimento'!C44)</f>
        <v>0</v>
      </c>
      <c r="F44" s="262">
        <f>SUMIFS('input investimento'!F:F,'input investimento'!C:C,"serviço",'input investimento'!G:G,'fluxo de investimento'!C44)</f>
        <v>0</v>
      </c>
      <c r="G44" s="172">
        <f t="shared" si="0"/>
        <v>0</v>
      </c>
      <c r="H44" s="27"/>
      <c r="I44" s="172">
        <f t="shared" si="1"/>
        <v>0</v>
      </c>
    </row>
    <row r="45" spans="1:9" ht="17.25" thickBot="1" x14ac:dyDescent="0.35">
      <c r="A45" s="17">
        <f>calendário!A45</f>
        <v>44</v>
      </c>
      <c r="B45" s="17">
        <f>calendário!B45</f>
        <v>4</v>
      </c>
      <c r="C45" s="19">
        <f>calendário!C45</f>
        <v>43226</v>
      </c>
      <c r="D45" s="18" t="str">
        <f>calendário!D45:D100</f>
        <v>fase III</v>
      </c>
      <c r="E45" s="262">
        <f>SUMIFS('input investimento'!F:F,'input investimento'!C:C,"produto",'input investimento'!G:G,'fluxo de investimento'!C45)</f>
        <v>0</v>
      </c>
      <c r="F45" s="262">
        <f>SUMIFS('input investimento'!F:F,'input investimento'!C:C,"serviço",'input investimento'!G:G,'fluxo de investimento'!C45)</f>
        <v>0</v>
      </c>
      <c r="G45" s="172">
        <f t="shared" si="0"/>
        <v>0</v>
      </c>
      <c r="H45" s="27"/>
      <c r="I45" s="172">
        <f t="shared" si="1"/>
        <v>0</v>
      </c>
    </row>
    <row r="46" spans="1:9" ht="17.25" thickBot="1" x14ac:dyDescent="0.35">
      <c r="A46" s="17">
        <f>calendário!A46</f>
        <v>45</v>
      </c>
      <c r="B46" s="17">
        <f>calendário!B46</f>
        <v>4</v>
      </c>
      <c r="C46" s="16">
        <f>calendário!C46</f>
        <v>43257</v>
      </c>
      <c r="D46" s="18" t="str">
        <f>calendário!D46:D101</f>
        <v>fase III</v>
      </c>
      <c r="E46" s="262">
        <f>SUMIFS('input investimento'!F:F,'input investimento'!C:C,"produto",'input investimento'!G:G,'fluxo de investimento'!C46)</f>
        <v>0</v>
      </c>
      <c r="F46" s="262">
        <f>SUMIFS('input investimento'!F:F,'input investimento'!C:C,"serviço",'input investimento'!G:G,'fluxo de investimento'!C46)</f>
        <v>0</v>
      </c>
      <c r="G46" s="172">
        <f t="shared" si="0"/>
        <v>0</v>
      </c>
      <c r="H46" s="27"/>
      <c r="I46" s="172">
        <f t="shared" si="1"/>
        <v>0</v>
      </c>
    </row>
    <row r="47" spans="1:9" ht="17.25" thickBot="1" x14ac:dyDescent="0.35">
      <c r="A47" s="17">
        <f>calendário!A47</f>
        <v>46</v>
      </c>
      <c r="B47" s="17">
        <f>calendário!B47</f>
        <v>4</v>
      </c>
      <c r="C47" s="19">
        <f>calendário!C47</f>
        <v>43287</v>
      </c>
      <c r="D47" s="18" t="str">
        <f>calendário!D47:D102</f>
        <v>fase III</v>
      </c>
      <c r="E47" s="262">
        <f>SUMIFS('input investimento'!F:F,'input investimento'!C:C,"produto",'input investimento'!G:G,'fluxo de investimento'!C47)</f>
        <v>0</v>
      </c>
      <c r="F47" s="262">
        <f>SUMIFS('input investimento'!F:F,'input investimento'!C:C,"serviço",'input investimento'!G:G,'fluxo de investimento'!C47)</f>
        <v>0</v>
      </c>
      <c r="G47" s="172">
        <f t="shared" si="0"/>
        <v>0</v>
      </c>
      <c r="H47" s="27"/>
      <c r="I47" s="172">
        <f t="shared" si="1"/>
        <v>0</v>
      </c>
    </row>
    <row r="48" spans="1:9" ht="17.25" thickBot="1" x14ac:dyDescent="0.35">
      <c r="A48" s="17">
        <f>calendário!A48</f>
        <v>47</v>
      </c>
      <c r="B48" s="17">
        <f>calendário!B48</f>
        <v>4</v>
      </c>
      <c r="C48" s="16">
        <f>calendário!C48</f>
        <v>43318</v>
      </c>
      <c r="D48" s="18" t="str">
        <f>calendário!D48:D103</f>
        <v>fase III</v>
      </c>
      <c r="E48" s="262">
        <f>SUMIFS('input investimento'!F:F,'input investimento'!C:C,"produto",'input investimento'!G:G,'fluxo de investimento'!C48)</f>
        <v>0</v>
      </c>
      <c r="F48" s="262">
        <f>SUMIFS('input investimento'!F:F,'input investimento'!C:C,"serviço",'input investimento'!G:G,'fluxo de investimento'!C48)</f>
        <v>0</v>
      </c>
      <c r="G48" s="172">
        <f t="shared" si="0"/>
        <v>0</v>
      </c>
      <c r="H48" s="27"/>
      <c r="I48" s="172">
        <f t="shared" si="1"/>
        <v>0</v>
      </c>
    </row>
    <row r="49" spans="1:9" ht="17.25" thickBot="1" x14ac:dyDescent="0.35">
      <c r="A49" s="17">
        <f>calendário!A49</f>
        <v>48</v>
      </c>
      <c r="B49" s="17">
        <f>calendário!B49</f>
        <v>4</v>
      </c>
      <c r="C49" s="19">
        <f>calendário!C49</f>
        <v>43349</v>
      </c>
      <c r="D49" s="18" t="str">
        <f>calendário!D49:D104</f>
        <v>fase III</v>
      </c>
      <c r="E49" s="262">
        <f>SUMIFS('input investimento'!F:F,'input investimento'!C:C,"produto",'input investimento'!G:G,'fluxo de investimento'!C49)</f>
        <v>0</v>
      </c>
      <c r="F49" s="262">
        <f>SUMIFS('input investimento'!F:F,'input investimento'!C:C,"serviço",'input investimento'!G:G,'fluxo de investimento'!C49)</f>
        <v>0</v>
      </c>
      <c r="G49" s="172">
        <f t="shared" si="0"/>
        <v>0</v>
      </c>
      <c r="H49" s="27"/>
      <c r="I49" s="172">
        <f t="shared" si="1"/>
        <v>0</v>
      </c>
    </row>
    <row r="50" spans="1:9" ht="17.25" thickBot="1" x14ac:dyDescent="0.35">
      <c r="A50" s="17">
        <f>calendário!A50</f>
        <v>49</v>
      </c>
      <c r="B50" s="17">
        <f>calendário!B50</f>
        <v>5</v>
      </c>
      <c r="C50" s="16">
        <f>calendário!C50</f>
        <v>43379</v>
      </c>
      <c r="D50" s="18" t="str">
        <f>calendário!D50:D105</f>
        <v>fase III</v>
      </c>
      <c r="E50" s="262">
        <f>SUMIFS('input investimento'!F:F,'input investimento'!C:C,"produto",'input investimento'!G:G,'fluxo de investimento'!C50)</f>
        <v>0</v>
      </c>
      <c r="F50" s="262">
        <f>SUMIFS('input investimento'!F:F,'input investimento'!C:C,"serviço",'input investimento'!G:G,'fluxo de investimento'!C50)</f>
        <v>0</v>
      </c>
      <c r="G50" s="172">
        <f t="shared" si="0"/>
        <v>0</v>
      </c>
      <c r="H50" s="27"/>
      <c r="I50" s="172">
        <f t="shared" si="1"/>
        <v>0</v>
      </c>
    </row>
    <row r="51" spans="1:9" ht="17.25" thickBot="1" x14ac:dyDescent="0.35">
      <c r="A51" s="17">
        <f>calendário!A51</f>
        <v>50</v>
      </c>
      <c r="B51" s="17">
        <f>calendário!B51</f>
        <v>5</v>
      </c>
      <c r="C51" s="19">
        <f>calendário!C51</f>
        <v>43410</v>
      </c>
      <c r="D51" s="18" t="str">
        <f>calendário!D51:D106</f>
        <v>fase III</v>
      </c>
      <c r="E51" s="262">
        <f>SUMIFS('input investimento'!F:F,'input investimento'!C:C,"produto",'input investimento'!G:G,'fluxo de investimento'!C51)</f>
        <v>0</v>
      </c>
      <c r="F51" s="262">
        <f>SUMIFS('input investimento'!F:F,'input investimento'!C:C,"serviço",'input investimento'!G:G,'fluxo de investimento'!C51)</f>
        <v>0</v>
      </c>
      <c r="G51" s="172">
        <f t="shared" si="0"/>
        <v>0</v>
      </c>
      <c r="H51" s="27"/>
      <c r="I51" s="172">
        <f t="shared" si="1"/>
        <v>0</v>
      </c>
    </row>
    <row r="52" spans="1:9" ht="17.25" thickBot="1" x14ac:dyDescent="0.35">
      <c r="A52" s="17">
        <f>calendário!A52</f>
        <v>51</v>
      </c>
      <c r="B52" s="17">
        <f>calendário!B52</f>
        <v>5</v>
      </c>
      <c r="C52" s="16">
        <f>calendário!C52</f>
        <v>43440</v>
      </c>
      <c r="D52" s="18" t="str">
        <f>calendário!D52:D107</f>
        <v>fase III</v>
      </c>
      <c r="E52" s="262">
        <f>SUMIFS('input investimento'!F:F,'input investimento'!C:C,"produto",'input investimento'!G:G,'fluxo de investimento'!C52)</f>
        <v>0</v>
      </c>
      <c r="F52" s="262">
        <f>SUMIFS('input investimento'!F:F,'input investimento'!C:C,"serviço",'input investimento'!G:G,'fluxo de investimento'!C52)</f>
        <v>0</v>
      </c>
      <c r="G52" s="172">
        <f t="shared" si="0"/>
        <v>0</v>
      </c>
      <c r="H52" s="27"/>
      <c r="I52" s="172">
        <f t="shared" si="1"/>
        <v>0</v>
      </c>
    </row>
    <row r="53" spans="1:9" ht="17.25" thickBot="1" x14ac:dyDescent="0.35">
      <c r="A53" s="17">
        <f>calendário!A53</f>
        <v>52</v>
      </c>
      <c r="B53" s="17">
        <f>calendário!B53</f>
        <v>5</v>
      </c>
      <c r="C53" s="19">
        <f>calendário!C53</f>
        <v>43471</v>
      </c>
      <c r="D53" s="18" t="str">
        <f>calendário!D53:D108</f>
        <v>fase III</v>
      </c>
      <c r="E53" s="262">
        <f>SUMIFS('input investimento'!F:F,'input investimento'!C:C,"produto",'input investimento'!G:G,'fluxo de investimento'!C53)</f>
        <v>0</v>
      </c>
      <c r="F53" s="262">
        <f>SUMIFS('input investimento'!F:F,'input investimento'!C:C,"serviço",'input investimento'!G:G,'fluxo de investimento'!C53)</f>
        <v>0</v>
      </c>
      <c r="G53" s="172">
        <f t="shared" si="0"/>
        <v>0</v>
      </c>
      <c r="H53" s="27"/>
      <c r="I53" s="172">
        <f t="shared" si="1"/>
        <v>0</v>
      </c>
    </row>
    <row r="54" spans="1:9" ht="17.25" thickBot="1" x14ac:dyDescent="0.35">
      <c r="A54" s="17">
        <f>calendário!A54</f>
        <v>53</v>
      </c>
      <c r="B54" s="17">
        <f>calendário!B54</f>
        <v>5</v>
      </c>
      <c r="C54" s="16">
        <f>calendário!C54</f>
        <v>43502</v>
      </c>
      <c r="D54" s="18" t="str">
        <f>calendário!D54:D109</f>
        <v>fase III</v>
      </c>
      <c r="E54" s="262">
        <f>SUMIFS('input investimento'!F:F,'input investimento'!C:C,"produto",'input investimento'!G:G,'fluxo de investimento'!C54)</f>
        <v>0</v>
      </c>
      <c r="F54" s="262">
        <f>SUMIFS('input investimento'!F:F,'input investimento'!C:C,"serviço",'input investimento'!G:G,'fluxo de investimento'!C54)</f>
        <v>0</v>
      </c>
      <c r="G54" s="172">
        <f t="shared" si="0"/>
        <v>0</v>
      </c>
      <c r="H54" s="27"/>
      <c r="I54" s="172">
        <f t="shared" si="1"/>
        <v>0</v>
      </c>
    </row>
    <row r="55" spans="1:9" ht="17.25" thickBot="1" x14ac:dyDescent="0.35">
      <c r="A55" s="17">
        <f>calendário!A55</f>
        <v>54</v>
      </c>
      <c r="B55" s="17">
        <f>calendário!B55</f>
        <v>5</v>
      </c>
      <c r="C55" s="19">
        <f>calendário!C55</f>
        <v>43530</v>
      </c>
      <c r="D55" s="18" t="str">
        <f>calendário!D55:D110</f>
        <v>fase III</v>
      </c>
      <c r="E55" s="262">
        <f>SUMIFS('input investimento'!F:F,'input investimento'!C:C,"produto",'input investimento'!G:G,'fluxo de investimento'!C55)</f>
        <v>0</v>
      </c>
      <c r="F55" s="262">
        <f>SUMIFS('input investimento'!F:F,'input investimento'!C:C,"serviço",'input investimento'!G:G,'fluxo de investimento'!C55)</f>
        <v>0</v>
      </c>
      <c r="G55" s="172">
        <f t="shared" si="0"/>
        <v>0</v>
      </c>
      <c r="H55" s="27"/>
      <c r="I55" s="172">
        <f t="shared" si="1"/>
        <v>0</v>
      </c>
    </row>
    <row r="56" spans="1:9" ht="17.25" thickBot="1" x14ac:dyDescent="0.35">
      <c r="A56" s="17">
        <f>calendário!A56</f>
        <v>55</v>
      </c>
      <c r="B56" s="17">
        <f>calendário!B56</f>
        <v>5</v>
      </c>
      <c r="C56" s="16">
        <f>calendário!C56</f>
        <v>43561</v>
      </c>
      <c r="D56" s="18" t="str">
        <f>calendário!D56:D111</f>
        <v>fase III</v>
      </c>
      <c r="E56" s="262">
        <f>SUMIFS('input investimento'!F:F,'input investimento'!C:C,"produto",'input investimento'!G:G,'fluxo de investimento'!C56)</f>
        <v>0</v>
      </c>
      <c r="F56" s="262">
        <f>SUMIFS('input investimento'!F:F,'input investimento'!C:C,"serviço",'input investimento'!G:G,'fluxo de investimento'!C56)</f>
        <v>0</v>
      </c>
      <c r="G56" s="172">
        <f t="shared" si="0"/>
        <v>0</v>
      </c>
      <c r="H56" s="27"/>
      <c r="I56" s="172">
        <f t="shared" si="1"/>
        <v>0</v>
      </c>
    </row>
    <row r="57" spans="1:9" ht="17.25" thickBot="1" x14ac:dyDescent="0.35">
      <c r="A57" s="17">
        <f>calendário!A57</f>
        <v>56</v>
      </c>
      <c r="B57" s="17">
        <f>calendário!B57</f>
        <v>5</v>
      </c>
      <c r="C57" s="19">
        <f>calendário!C57</f>
        <v>43591</v>
      </c>
      <c r="D57" s="18" t="str">
        <f>calendário!D57:D112</f>
        <v>fase III</v>
      </c>
      <c r="E57" s="262">
        <f>SUMIFS('input investimento'!F:F,'input investimento'!C:C,"produto",'input investimento'!G:G,'fluxo de investimento'!C57)</f>
        <v>0</v>
      </c>
      <c r="F57" s="262">
        <f>SUMIFS('input investimento'!F:F,'input investimento'!C:C,"serviço",'input investimento'!G:G,'fluxo de investimento'!C57)</f>
        <v>0</v>
      </c>
      <c r="G57" s="172">
        <f t="shared" si="0"/>
        <v>0</v>
      </c>
      <c r="H57" s="27"/>
      <c r="I57" s="172">
        <f t="shared" si="1"/>
        <v>0</v>
      </c>
    </row>
    <row r="58" spans="1:9" ht="17.25" thickBot="1" x14ac:dyDescent="0.35">
      <c r="A58" s="17">
        <f>calendário!A58</f>
        <v>57</v>
      </c>
      <c r="B58" s="17">
        <f>calendário!B58</f>
        <v>5</v>
      </c>
      <c r="C58" s="16">
        <f>calendário!C58</f>
        <v>43622</v>
      </c>
      <c r="D58" s="18" t="str">
        <f>calendário!D58:D113</f>
        <v>fase III</v>
      </c>
      <c r="E58" s="262">
        <f>SUMIFS('input investimento'!F:F,'input investimento'!C:C,"produto",'input investimento'!G:G,'fluxo de investimento'!C58)</f>
        <v>0</v>
      </c>
      <c r="F58" s="262">
        <f>SUMIFS('input investimento'!F:F,'input investimento'!C:C,"serviço",'input investimento'!G:G,'fluxo de investimento'!C58)</f>
        <v>0</v>
      </c>
      <c r="G58" s="172">
        <f t="shared" si="0"/>
        <v>0</v>
      </c>
      <c r="H58" s="27"/>
      <c r="I58" s="172">
        <f t="shared" si="1"/>
        <v>0</v>
      </c>
    </row>
    <row r="59" spans="1:9" ht="17.25" thickBot="1" x14ac:dyDescent="0.35">
      <c r="A59" s="17">
        <f>calendário!A59</f>
        <v>58</v>
      </c>
      <c r="B59" s="17">
        <f>calendário!B59</f>
        <v>5</v>
      </c>
      <c r="C59" s="19">
        <f>calendário!C59</f>
        <v>43652</v>
      </c>
      <c r="D59" s="18" t="str">
        <f>calendário!D59:D114</f>
        <v>fase III</v>
      </c>
      <c r="E59" s="262">
        <f>SUMIFS('input investimento'!F:F,'input investimento'!C:C,"produto",'input investimento'!G:G,'fluxo de investimento'!C59)</f>
        <v>0</v>
      </c>
      <c r="F59" s="262">
        <f>SUMIFS('input investimento'!F:F,'input investimento'!C:C,"serviço",'input investimento'!G:G,'fluxo de investimento'!C59)</f>
        <v>0</v>
      </c>
      <c r="G59" s="172">
        <f t="shared" si="0"/>
        <v>0</v>
      </c>
      <c r="H59" s="27"/>
      <c r="I59" s="172">
        <f t="shared" si="1"/>
        <v>0</v>
      </c>
    </row>
    <row r="60" spans="1:9" ht="17.25" thickBot="1" x14ac:dyDescent="0.35">
      <c r="A60" s="17">
        <f>calendário!A60</f>
        <v>59</v>
      </c>
      <c r="B60" s="17">
        <f>calendário!B60</f>
        <v>5</v>
      </c>
      <c r="C60" s="16">
        <f>calendário!C60</f>
        <v>43683</v>
      </c>
      <c r="D60" s="18" t="str">
        <f>calendário!D60:D115</f>
        <v>fase III</v>
      </c>
      <c r="E60" s="262">
        <f>SUMIFS('input investimento'!F:F,'input investimento'!C:C,"produto",'input investimento'!G:G,'fluxo de investimento'!C60)</f>
        <v>0</v>
      </c>
      <c r="F60" s="262">
        <f>SUMIFS('input investimento'!F:F,'input investimento'!C:C,"serviço",'input investimento'!G:G,'fluxo de investimento'!C60)</f>
        <v>0</v>
      </c>
      <c r="G60" s="172">
        <f t="shared" si="0"/>
        <v>0</v>
      </c>
      <c r="H60" s="27"/>
      <c r="I60" s="172">
        <f t="shared" si="1"/>
        <v>0</v>
      </c>
    </row>
    <row r="61" spans="1:9" ht="17.25" thickBot="1" x14ac:dyDescent="0.35">
      <c r="A61" s="17">
        <f>calendário!A61</f>
        <v>60</v>
      </c>
      <c r="B61" s="17">
        <f>calendário!B61</f>
        <v>5</v>
      </c>
      <c r="C61" s="19">
        <f>calendário!C61</f>
        <v>43714</v>
      </c>
      <c r="D61" s="18" t="str">
        <f>calendário!D61:D116</f>
        <v>fase III</v>
      </c>
      <c r="E61" s="262">
        <f>SUMIFS('input investimento'!F:F,'input investimento'!C:C,"produto",'input investimento'!G:G,'fluxo de investimento'!C61)</f>
        <v>0</v>
      </c>
      <c r="F61" s="262">
        <f>SUMIFS('input investimento'!F:F,'input investimento'!C:C,"serviço",'input investimento'!G:G,'fluxo de investimento'!C61)</f>
        <v>0</v>
      </c>
      <c r="G61" s="172">
        <f t="shared" si="0"/>
        <v>0</v>
      </c>
      <c r="H61" s="27"/>
      <c r="I61" s="172">
        <f t="shared" si="1"/>
        <v>0</v>
      </c>
    </row>
    <row r="62" spans="1:9" ht="17.25" thickBot="1" x14ac:dyDescent="0.35">
      <c r="A62" s="17">
        <f>calendário!A62</f>
        <v>61</v>
      </c>
      <c r="B62" s="17">
        <f>calendário!B62</f>
        <v>6</v>
      </c>
      <c r="C62" s="16">
        <f>calendário!C62</f>
        <v>43744</v>
      </c>
      <c r="D62" s="18" t="str">
        <f>calendário!D62:D117</f>
        <v>fase IV</v>
      </c>
      <c r="E62" s="262">
        <f>SUMIFS('input investimento'!F:F,'input investimento'!C:C,"produto",'input investimento'!G:G,'fluxo de investimento'!C62)</f>
        <v>0</v>
      </c>
      <c r="F62" s="262">
        <f>SUMIFS('input investimento'!F:F,'input investimento'!C:C,"serviço",'input investimento'!G:G,'fluxo de investimento'!C62)</f>
        <v>0</v>
      </c>
      <c r="G62" s="172">
        <f t="shared" si="0"/>
        <v>0</v>
      </c>
      <c r="H62" s="27"/>
      <c r="I62" s="172">
        <f t="shared" si="1"/>
        <v>0</v>
      </c>
    </row>
    <row r="63" spans="1:9" ht="17.25" thickBot="1" x14ac:dyDescent="0.35">
      <c r="A63" s="17">
        <f>calendário!A63</f>
        <v>62</v>
      </c>
      <c r="B63" s="17">
        <f>calendário!B63</f>
        <v>6</v>
      </c>
      <c r="C63" s="19">
        <f>calendário!C63</f>
        <v>43775</v>
      </c>
      <c r="D63" s="18" t="str">
        <f>calendário!D63:D118</f>
        <v>fase IV</v>
      </c>
      <c r="E63" s="262">
        <f>SUMIFS('input investimento'!F:F,'input investimento'!C:C,"produto",'input investimento'!G:G,'fluxo de investimento'!C63)</f>
        <v>0</v>
      </c>
      <c r="F63" s="262">
        <f>SUMIFS('input investimento'!F:F,'input investimento'!C:C,"serviço",'input investimento'!G:G,'fluxo de investimento'!C63)</f>
        <v>0</v>
      </c>
      <c r="G63" s="172">
        <f t="shared" si="0"/>
        <v>0</v>
      </c>
      <c r="H63" s="27"/>
      <c r="I63" s="172">
        <f t="shared" si="1"/>
        <v>0</v>
      </c>
    </row>
    <row r="64" spans="1:9" ht="17.25" thickBot="1" x14ac:dyDescent="0.35">
      <c r="A64" s="17">
        <f>calendário!A64</f>
        <v>63</v>
      </c>
      <c r="B64" s="17">
        <f>calendário!B64</f>
        <v>6</v>
      </c>
      <c r="C64" s="16">
        <f>calendário!C64</f>
        <v>43805</v>
      </c>
      <c r="D64" s="18" t="str">
        <f>calendário!D64:D119</f>
        <v>fase IV</v>
      </c>
      <c r="E64" s="262">
        <f>SUMIFS('input investimento'!F:F,'input investimento'!C:C,"produto",'input investimento'!G:G,'fluxo de investimento'!C64)</f>
        <v>0</v>
      </c>
      <c r="F64" s="262">
        <f>SUMIFS('input investimento'!F:F,'input investimento'!C:C,"serviço",'input investimento'!G:G,'fluxo de investimento'!C64)</f>
        <v>0</v>
      </c>
      <c r="G64" s="172">
        <f t="shared" si="0"/>
        <v>0</v>
      </c>
      <c r="H64" s="27"/>
      <c r="I64" s="172">
        <f t="shared" si="1"/>
        <v>0</v>
      </c>
    </row>
    <row r="65" spans="1:9" ht="17.25" thickBot="1" x14ac:dyDescent="0.35">
      <c r="A65" s="17">
        <f>calendário!A65</f>
        <v>64</v>
      </c>
      <c r="B65" s="17">
        <f>calendário!B65</f>
        <v>6</v>
      </c>
      <c r="C65" s="19">
        <f>calendário!C65</f>
        <v>43836</v>
      </c>
      <c r="D65" s="18" t="str">
        <f>calendário!D65:D120</f>
        <v>fase IV</v>
      </c>
      <c r="E65" s="262">
        <f>SUMIFS('input investimento'!F:F,'input investimento'!C:C,"produto",'input investimento'!G:G,'fluxo de investimento'!C65)</f>
        <v>0</v>
      </c>
      <c r="F65" s="262">
        <f>SUMIFS('input investimento'!F:F,'input investimento'!C:C,"serviço",'input investimento'!G:G,'fluxo de investimento'!C65)</f>
        <v>0</v>
      </c>
      <c r="G65" s="172">
        <f t="shared" si="0"/>
        <v>0</v>
      </c>
      <c r="H65" s="27"/>
      <c r="I65" s="172">
        <f t="shared" si="1"/>
        <v>0</v>
      </c>
    </row>
    <row r="66" spans="1:9" ht="17.25" thickBot="1" x14ac:dyDescent="0.35">
      <c r="A66" s="17">
        <f>calendário!A66</f>
        <v>65</v>
      </c>
      <c r="B66" s="17">
        <f>calendário!B66</f>
        <v>6</v>
      </c>
      <c r="C66" s="16">
        <f>calendário!C66</f>
        <v>43867</v>
      </c>
      <c r="D66" s="18" t="str">
        <f>calendário!D66:D121</f>
        <v>fase IV</v>
      </c>
      <c r="E66" s="262">
        <f>SUMIFS('input investimento'!F:F,'input investimento'!C:C,"produto",'input investimento'!G:G,'fluxo de investimento'!C66)</f>
        <v>0</v>
      </c>
      <c r="F66" s="262">
        <f>SUMIFS('input investimento'!F:F,'input investimento'!C:C,"serviço",'input investimento'!G:G,'fluxo de investimento'!C66)</f>
        <v>0</v>
      </c>
      <c r="G66" s="172">
        <f t="shared" si="0"/>
        <v>0</v>
      </c>
      <c r="H66" s="27"/>
      <c r="I66" s="172">
        <f t="shared" si="1"/>
        <v>0</v>
      </c>
    </row>
    <row r="67" spans="1:9" ht="17.25" thickBot="1" x14ac:dyDescent="0.35">
      <c r="A67" s="17">
        <f>calendário!A67</f>
        <v>66</v>
      </c>
      <c r="B67" s="17">
        <f>calendário!B67</f>
        <v>6</v>
      </c>
      <c r="C67" s="19">
        <f>calendário!C67</f>
        <v>43896</v>
      </c>
      <c r="D67" s="18" t="str">
        <f>calendário!D67:D122</f>
        <v>fase IV</v>
      </c>
      <c r="E67" s="262">
        <f>SUMIFS('input investimento'!F:F,'input investimento'!C:C,"produto",'input investimento'!G:G,'fluxo de investimento'!C67)</f>
        <v>0</v>
      </c>
      <c r="F67" s="262">
        <f>SUMIFS('input investimento'!F:F,'input investimento'!C:C,"serviço",'input investimento'!G:G,'fluxo de investimento'!C67)</f>
        <v>0</v>
      </c>
      <c r="G67" s="172">
        <f t="shared" ref="G67:G121" si="2">E67+F67</f>
        <v>0</v>
      </c>
      <c r="H67" s="27"/>
      <c r="I67" s="172">
        <f t="shared" ref="I67:I120" si="3">G67*(1+H67)</f>
        <v>0</v>
      </c>
    </row>
    <row r="68" spans="1:9" ht="17.25" thickBot="1" x14ac:dyDescent="0.35">
      <c r="A68" s="17">
        <f>calendário!A68</f>
        <v>67</v>
      </c>
      <c r="B68" s="17">
        <f>calendário!B68</f>
        <v>6</v>
      </c>
      <c r="C68" s="16">
        <f>calendário!C68</f>
        <v>43927</v>
      </c>
      <c r="D68" s="18" t="str">
        <f>calendário!D68:D123</f>
        <v>fase IV</v>
      </c>
      <c r="E68" s="262">
        <f>SUMIFS('input investimento'!F:F,'input investimento'!C:C,"produto",'input investimento'!G:G,'fluxo de investimento'!C68)</f>
        <v>0</v>
      </c>
      <c r="F68" s="262">
        <f>SUMIFS('input investimento'!F:F,'input investimento'!C:C,"serviço",'input investimento'!G:G,'fluxo de investimento'!C68)</f>
        <v>0</v>
      </c>
      <c r="G68" s="172">
        <f t="shared" si="2"/>
        <v>0</v>
      </c>
      <c r="H68" s="27"/>
      <c r="I68" s="172">
        <f t="shared" si="3"/>
        <v>0</v>
      </c>
    </row>
    <row r="69" spans="1:9" ht="17.25" thickBot="1" x14ac:dyDescent="0.35">
      <c r="A69" s="17">
        <f>calendário!A69</f>
        <v>68</v>
      </c>
      <c r="B69" s="17">
        <f>calendário!B69</f>
        <v>6</v>
      </c>
      <c r="C69" s="19">
        <f>calendário!C69</f>
        <v>43957</v>
      </c>
      <c r="D69" s="18" t="str">
        <f>calendário!D69:D124</f>
        <v>fase IV</v>
      </c>
      <c r="E69" s="262">
        <f>SUMIFS('input investimento'!F:F,'input investimento'!C:C,"produto",'input investimento'!G:G,'fluxo de investimento'!C69)</f>
        <v>0</v>
      </c>
      <c r="F69" s="262">
        <f>SUMIFS('input investimento'!F:F,'input investimento'!C:C,"serviço",'input investimento'!G:G,'fluxo de investimento'!C69)</f>
        <v>0</v>
      </c>
      <c r="G69" s="172">
        <f t="shared" si="2"/>
        <v>0</v>
      </c>
      <c r="H69" s="27"/>
      <c r="I69" s="172">
        <f t="shared" si="3"/>
        <v>0</v>
      </c>
    </row>
    <row r="70" spans="1:9" ht="17.25" thickBot="1" x14ac:dyDescent="0.35">
      <c r="A70" s="17">
        <f>calendário!A70</f>
        <v>69</v>
      </c>
      <c r="B70" s="17">
        <f>calendário!B70</f>
        <v>6</v>
      </c>
      <c r="C70" s="16">
        <f>calendário!C70</f>
        <v>43988</v>
      </c>
      <c r="D70" s="18" t="str">
        <f>calendário!D70:D125</f>
        <v>fase IV</v>
      </c>
      <c r="E70" s="262">
        <f>SUMIFS('input investimento'!F:F,'input investimento'!C:C,"produto",'input investimento'!G:G,'fluxo de investimento'!C70)</f>
        <v>0</v>
      </c>
      <c r="F70" s="262">
        <f>SUMIFS('input investimento'!F:F,'input investimento'!C:C,"serviço",'input investimento'!G:G,'fluxo de investimento'!C70)</f>
        <v>0</v>
      </c>
      <c r="G70" s="172">
        <f t="shared" si="2"/>
        <v>0</v>
      </c>
      <c r="H70" s="27"/>
      <c r="I70" s="172">
        <f t="shared" si="3"/>
        <v>0</v>
      </c>
    </row>
    <row r="71" spans="1:9" ht="17.25" thickBot="1" x14ac:dyDescent="0.35">
      <c r="A71" s="17">
        <f>calendário!A71</f>
        <v>70</v>
      </c>
      <c r="B71" s="17">
        <f>calendário!B71</f>
        <v>6</v>
      </c>
      <c r="C71" s="19">
        <f>calendário!C71</f>
        <v>44018</v>
      </c>
      <c r="D71" s="18" t="str">
        <f>calendário!D71:D126</f>
        <v>fase IV</v>
      </c>
      <c r="E71" s="262">
        <f>SUMIFS('input investimento'!F:F,'input investimento'!C:C,"produto",'input investimento'!G:G,'fluxo de investimento'!C71)</f>
        <v>0</v>
      </c>
      <c r="F71" s="262">
        <f>SUMIFS('input investimento'!F:F,'input investimento'!C:C,"serviço",'input investimento'!G:G,'fluxo de investimento'!C71)</f>
        <v>0</v>
      </c>
      <c r="G71" s="172">
        <f t="shared" si="2"/>
        <v>0</v>
      </c>
      <c r="H71" s="27"/>
      <c r="I71" s="172">
        <f t="shared" si="3"/>
        <v>0</v>
      </c>
    </row>
    <row r="72" spans="1:9" ht="17.25" thickBot="1" x14ac:dyDescent="0.35">
      <c r="A72" s="17">
        <f>calendário!A72</f>
        <v>71</v>
      </c>
      <c r="B72" s="17">
        <f>calendário!B72</f>
        <v>6</v>
      </c>
      <c r="C72" s="16">
        <f>calendário!C72</f>
        <v>44049</v>
      </c>
      <c r="D72" s="18" t="str">
        <f>calendário!D72:D127</f>
        <v>fase IV</v>
      </c>
      <c r="E72" s="262">
        <f>SUMIFS('input investimento'!F:F,'input investimento'!C:C,"produto",'input investimento'!G:G,'fluxo de investimento'!C72)</f>
        <v>0</v>
      </c>
      <c r="F72" s="262">
        <f>SUMIFS('input investimento'!F:F,'input investimento'!C:C,"serviço",'input investimento'!G:G,'fluxo de investimento'!C72)</f>
        <v>0</v>
      </c>
      <c r="G72" s="172">
        <f t="shared" si="2"/>
        <v>0</v>
      </c>
      <c r="H72" s="27"/>
      <c r="I72" s="172">
        <f t="shared" si="3"/>
        <v>0</v>
      </c>
    </row>
    <row r="73" spans="1:9" ht="17.25" thickBot="1" x14ac:dyDescent="0.35">
      <c r="A73" s="17">
        <f>calendário!A73</f>
        <v>72</v>
      </c>
      <c r="B73" s="17">
        <f>calendário!B73</f>
        <v>6</v>
      </c>
      <c r="C73" s="19">
        <f>calendário!C73</f>
        <v>44080</v>
      </c>
      <c r="D73" s="18" t="str">
        <f>calendário!D73:D128</f>
        <v>fase IV</v>
      </c>
      <c r="E73" s="262">
        <f>SUMIFS('input investimento'!F:F,'input investimento'!C:C,"produto",'input investimento'!G:G,'fluxo de investimento'!C73)</f>
        <v>0</v>
      </c>
      <c r="F73" s="262">
        <f>SUMIFS('input investimento'!F:F,'input investimento'!C:C,"serviço",'input investimento'!G:G,'fluxo de investimento'!C73)</f>
        <v>0</v>
      </c>
      <c r="G73" s="172">
        <f t="shared" si="2"/>
        <v>0</v>
      </c>
      <c r="H73" s="27"/>
      <c r="I73" s="172">
        <f t="shared" si="3"/>
        <v>0</v>
      </c>
    </row>
    <row r="74" spans="1:9" ht="17.25" thickBot="1" x14ac:dyDescent="0.35">
      <c r="A74" s="17">
        <f>calendário!A74</f>
        <v>73</v>
      </c>
      <c r="B74" s="17">
        <f>calendário!B74</f>
        <v>7</v>
      </c>
      <c r="C74" s="16">
        <f>calendário!C74</f>
        <v>44110</v>
      </c>
      <c r="D74" s="18" t="str">
        <f>calendário!D74:D129</f>
        <v>fase IV</v>
      </c>
      <c r="E74" s="262">
        <f>SUMIFS('input investimento'!F:F,'input investimento'!C:C,"produto",'input investimento'!G:G,'fluxo de investimento'!C74)</f>
        <v>0</v>
      </c>
      <c r="F74" s="262">
        <f>SUMIFS('input investimento'!F:F,'input investimento'!C:C,"serviço",'input investimento'!G:G,'fluxo de investimento'!C74)</f>
        <v>0</v>
      </c>
      <c r="G74" s="172">
        <f t="shared" si="2"/>
        <v>0</v>
      </c>
      <c r="H74" s="27"/>
      <c r="I74" s="172">
        <f t="shared" si="3"/>
        <v>0</v>
      </c>
    </row>
    <row r="75" spans="1:9" ht="17.25" thickBot="1" x14ac:dyDescent="0.35">
      <c r="A75" s="17">
        <f>calendário!A75</f>
        <v>74</v>
      </c>
      <c r="B75" s="17">
        <f>calendário!B75</f>
        <v>7</v>
      </c>
      <c r="C75" s="19">
        <f>calendário!C75</f>
        <v>44141</v>
      </c>
      <c r="D75" s="18" t="str">
        <f>calendário!D75:D130</f>
        <v>fase IV</v>
      </c>
      <c r="E75" s="262">
        <f>SUMIFS('input investimento'!F:F,'input investimento'!C:C,"produto",'input investimento'!G:G,'fluxo de investimento'!C75)</f>
        <v>0</v>
      </c>
      <c r="F75" s="262">
        <f>SUMIFS('input investimento'!F:F,'input investimento'!C:C,"serviço",'input investimento'!G:G,'fluxo de investimento'!C75)</f>
        <v>0</v>
      </c>
      <c r="G75" s="172">
        <f t="shared" si="2"/>
        <v>0</v>
      </c>
      <c r="H75" s="27"/>
      <c r="I75" s="172">
        <f t="shared" si="3"/>
        <v>0</v>
      </c>
    </row>
    <row r="76" spans="1:9" ht="17.25" thickBot="1" x14ac:dyDescent="0.35">
      <c r="A76" s="17">
        <f>calendário!A76</f>
        <v>75</v>
      </c>
      <c r="B76" s="17">
        <f>calendário!B76</f>
        <v>7</v>
      </c>
      <c r="C76" s="16">
        <f>calendário!C76</f>
        <v>44171</v>
      </c>
      <c r="D76" s="18" t="str">
        <f>calendário!D76:D131</f>
        <v>fase IV</v>
      </c>
      <c r="E76" s="262">
        <f>SUMIFS('input investimento'!F:F,'input investimento'!C:C,"produto",'input investimento'!G:G,'fluxo de investimento'!C76)</f>
        <v>0</v>
      </c>
      <c r="F76" s="262">
        <f>SUMIFS('input investimento'!F:F,'input investimento'!C:C,"serviço",'input investimento'!G:G,'fluxo de investimento'!C76)</f>
        <v>0</v>
      </c>
      <c r="G76" s="172">
        <f t="shared" si="2"/>
        <v>0</v>
      </c>
      <c r="H76" s="27"/>
      <c r="I76" s="172">
        <f t="shared" si="3"/>
        <v>0</v>
      </c>
    </row>
    <row r="77" spans="1:9" ht="17.25" thickBot="1" x14ac:dyDescent="0.35">
      <c r="A77" s="17">
        <f>calendário!A77</f>
        <v>76</v>
      </c>
      <c r="B77" s="17">
        <f>calendário!B77</f>
        <v>7</v>
      </c>
      <c r="C77" s="19">
        <f>calendário!C77</f>
        <v>44202</v>
      </c>
      <c r="D77" s="18" t="str">
        <f>calendário!D77:D132</f>
        <v>fase IV</v>
      </c>
      <c r="E77" s="262">
        <f>SUMIFS('input investimento'!F:F,'input investimento'!C:C,"produto",'input investimento'!G:G,'fluxo de investimento'!C77)</f>
        <v>0</v>
      </c>
      <c r="F77" s="262">
        <f>SUMIFS('input investimento'!F:F,'input investimento'!C:C,"serviço",'input investimento'!G:G,'fluxo de investimento'!C77)</f>
        <v>0</v>
      </c>
      <c r="G77" s="172">
        <f t="shared" si="2"/>
        <v>0</v>
      </c>
      <c r="H77" s="27"/>
      <c r="I77" s="172">
        <f t="shared" si="3"/>
        <v>0</v>
      </c>
    </row>
    <row r="78" spans="1:9" ht="17.25" thickBot="1" x14ac:dyDescent="0.35">
      <c r="A78" s="17">
        <f>calendário!A78</f>
        <v>77</v>
      </c>
      <c r="B78" s="17">
        <f>calendário!B78</f>
        <v>7</v>
      </c>
      <c r="C78" s="16">
        <f>calendário!C78</f>
        <v>44233</v>
      </c>
      <c r="D78" s="18" t="str">
        <f>calendário!D78:D133</f>
        <v>fase IV</v>
      </c>
      <c r="E78" s="262">
        <f>SUMIFS('input investimento'!F:F,'input investimento'!C:C,"produto",'input investimento'!G:G,'fluxo de investimento'!C78)</f>
        <v>0</v>
      </c>
      <c r="F78" s="262">
        <f>SUMIFS('input investimento'!F:F,'input investimento'!C:C,"serviço",'input investimento'!G:G,'fluxo de investimento'!C78)</f>
        <v>0</v>
      </c>
      <c r="G78" s="172">
        <f t="shared" si="2"/>
        <v>0</v>
      </c>
      <c r="H78" s="27"/>
      <c r="I78" s="172">
        <f t="shared" si="3"/>
        <v>0</v>
      </c>
    </row>
    <row r="79" spans="1:9" ht="17.25" thickBot="1" x14ac:dyDescent="0.35">
      <c r="A79" s="17">
        <f>calendário!A79</f>
        <v>78</v>
      </c>
      <c r="B79" s="17">
        <f>calendário!B79</f>
        <v>7</v>
      </c>
      <c r="C79" s="19">
        <f>calendário!C79</f>
        <v>44261</v>
      </c>
      <c r="D79" s="18" t="str">
        <f>calendário!D79:D134</f>
        <v>fase IV</v>
      </c>
      <c r="E79" s="262">
        <f>SUMIFS('input investimento'!F:F,'input investimento'!C:C,"produto",'input investimento'!G:G,'fluxo de investimento'!C79)</f>
        <v>0</v>
      </c>
      <c r="F79" s="262">
        <f>SUMIFS('input investimento'!F:F,'input investimento'!C:C,"serviço",'input investimento'!G:G,'fluxo de investimento'!C79)</f>
        <v>0</v>
      </c>
      <c r="G79" s="172">
        <f t="shared" si="2"/>
        <v>0</v>
      </c>
      <c r="H79" s="27"/>
      <c r="I79" s="172">
        <f t="shared" si="3"/>
        <v>0</v>
      </c>
    </row>
    <row r="80" spans="1:9" ht="17.25" thickBot="1" x14ac:dyDescent="0.35">
      <c r="A80" s="17">
        <f>calendário!A80</f>
        <v>79</v>
      </c>
      <c r="B80" s="17">
        <f>calendário!B80</f>
        <v>7</v>
      </c>
      <c r="C80" s="16">
        <f>calendário!C80</f>
        <v>44292</v>
      </c>
      <c r="D80" s="18" t="str">
        <f>calendário!D80:D135</f>
        <v>fase IV</v>
      </c>
      <c r="E80" s="262">
        <f>SUMIFS('input investimento'!F:F,'input investimento'!C:C,"produto",'input investimento'!G:G,'fluxo de investimento'!C80)</f>
        <v>0</v>
      </c>
      <c r="F80" s="262">
        <f>SUMIFS('input investimento'!F:F,'input investimento'!C:C,"serviço",'input investimento'!G:G,'fluxo de investimento'!C80)</f>
        <v>0</v>
      </c>
      <c r="G80" s="172">
        <f t="shared" si="2"/>
        <v>0</v>
      </c>
      <c r="H80" s="27"/>
      <c r="I80" s="172">
        <f t="shared" si="3"/>
        <v>0</v>
      </c>
    </row>
    <row r="81" spans="1:9" ht="17.25" thickBot="1" x14ac:dyDescent="0.35">
      <c r="A81" s="17">
        <f>calendário!A81</f>
        <v>80</v>
      </c>
      <c r="B81" s="17">
        <f>calendário!B81</f>
        <v>7</v>
      </c>
      <c r="C81" s="19">
        <f>calendário!C81</f>
        <v>44322</v>
      </c>
      <c r="D81" s="18" t="str">
        <f>calendário!D81:D136</f>
        <v>fase IV</v>
      </c>
      <c r="E81" s="262">
        <f>SUMIFS('input investimento'!F:F,'input investimento'!C:C,"produto",'input investimento'!G:G,'fluxo de investimento'!C81)</f>
        <v>0</v>
      </c>
      <c r="F81" s="262">
        <f>SUMIFS('input investimento'!F:F,'input investimento'!C:C,"serviço",'input investimento'!G:G,'fluxo de investimento'!C81)</f>
        <v>0</v>
      </c>
      <c r="G81" s="172">
        <f t="shared" si="2"/>
        <v>0</v>
      </c>
      <c r="H81" s="27"/>
      <c r="I81" s="172">
        <f t="shared" si="3"/>
        <v>0</v>
      </c>
    </row>
    <row r="82" spans="1:9" ht="17.25" thickBot="1" x14ac:dyDescent="0.35">
      <c r="A82" s="17">
        <f>calendário!A82</f>
        <v>81</v>
      </c>
      <c r="B82" s="17">
        <f>calendário!B82</f>
        <v>7</v>
      </c>
      <c r="C82" s="16">
        <f>calendário!C82</f>
        <v>44353</v>
      </c>
      <c r="D82" s="18" t="str">
        <f>calendário!D82:D137</f>
        <v>fase IV</v>
      </c>
      <c r="E82" s="262">
        <f>SUMIFS('input investimento'!F:F,'input investimento'!C:C,"produto",'input investimento'!G:G,'fluxo de investimento'!C82)</f>
        <v>0</v>
      </c>
      <c r="F82" s="262">
        <f>SUMIFS('input investimento'!F:F,'input investimento'!C:C,"serviço",'input investimento'!G:G,'fluxo de investimento'!C82)</f>
        <v>0</v>
      </c>
      <c r="G82" s="172">
        <f t="shared" si="2"/>
        <v>0</v>
      </c>
      <c r="H82" s="27"/>
      <c r="I82" s="172">
        <f t="shared" si="3"/>
        <v>0</v>
      </c>
    </row>
    <row r="83" spans="1:9" ht="17.25" thickBot="1" x14ac:dyDescent="0.35">
      <c r="A83" s="17">
        <f>calendário!A83</f>
        <v>82</v>
      </c>
      <c r="B83" s="17">
        <f>calendário!B83</f>
        <v>7</v>
      </c>
      <c r="C83" s="19">
        <f>calendário!C83</f>
        <v>44383</v>
      </c>
      <c r="D83" s="18" t="str">
        <f>calendário!D83:D138</f>
        <v>fase IV</v>
      </c>
      <c r="E83" s="262">
        <f>SUMIFS('input investimento'!F:F,'input investimento'!C:C,"produto",'input investimento'!G:G,'fluxo de investimento'!C83)</f>
        <v>0</v>
      </c>
      <c r="F83" s="262">
        <f>SUMIFS('input investimento'!F:F,'input investimento'!C:C,"serviço",'input investimento'!G:G,'fluxo de investimento'!C83)</f>
        <v>0</v>
      </c>
      <c r="G83" s="172">
        <f t="shared" si="2"/>
        <v>0</v>
      </c>
      <c r="H83" s="27"/>
      <c r="I83" s="172">
        <f t="shared" si="3"/>
        <v>0</v>
      </c>
    </row>
    <row r="84" spans="1:9" ht="17.25" thickBot="1" x14ac:dyDescent="0.35">
      <c r="A84" s="17">
        <f>calendário!A84</f>
        <v>83</v>
      </c>
      <c r="B84" s="17">
        <f>calendário!B84</f>
        <v>7</v>
      </c>
      <c r="C84" s="16">
        <f>calendário!C84</f>
        <v>44414</v>
      </c>
      <c r="D84" s="18" t="str">
        <f>calendário!D84:D139</f>
        <v>fase IV</v>
      </c>
      <c r="E84" s="262">
        <f>SUMIFS('input investimento'!F:F,'input investimento'!C:C,"produto",'input investimento'!G:G,'fluxo de investimento'!C84)</f>
        <v>0</v>
      </c>
      <c r="F84" s="262">
        <f>SUMIFS('input investimento'!F:F,'input investimento'!C:C,"serviço",'input investimento'!G:G,'fluxo de investimento'!C84)</f>
        <v>0</v>
      </c>
      <c r="G84" s="172">
        <f t="shared" si="2"/>
        <v>0</v>
      </c>
      <c r="H84" s="27"/>
      <c r="I84" s="172">
        <f t="shared" si="3"/>
        <v>0</v>
      </c>
    </row>
    <row r="85" spans="1:9" ht="17.25" thickBot="1" x14ac:dyDescent="0.35">
      <c r="A85" s="17">
        <f>calendário!A85</f>
        <v>84</v>
      </c>
      <c r="B85" s="17">
        <f>calendário!B85</f>
        <v>7</v>
      </c>
      <c r="C85" s="19">
        <f>calendário!C85</f>
        <v>44445</v>
      </c>
      <c r="D85" s="18" t="str">
        <f>calendário!D85:D140</f>
        <v>fase IV</v>
      </c>
      <c r="E85" s="262">
        <f>SUMIFS('input investimento'!F:F,'input investimento'!C:C,"produto",'input investimento'!G:G,'fluxo de investimento'!C85)</f>
        <v>0</v>
      </c>
      <c r="F85" s="262">
        <f>SUMIFS('input investimento'!F:F,'input investimento'!C:C,"serviço",'input investimento'!G:G,'fluxo de investimento'!C85)</f>
        <v>0</v>
      </c>
      <c r="G85" s="172">
        <f t="shared" si="2"/>
        <v>0</v>
      </c>
      <c r="H85" s="27"/>
      <c r="I85" s="172">
        <f t="shared" si="3"/>
        <v>0</v>
      </c>
    </row>
    <row r="86" spans="1:9" ht="17.25" thickBot="1" x14ac:dyDescent="0.35">
      <c r="A86" s="17">
        <f>calendário!A86</f>
        <v>85</v>
      </c>
      <c r="B86" s="17">
        <f>calendário!B86</f>
        <v>8</v>
      </c>
      <c r="C86" s="16">
        <f>calendário!C86</f>
        <v>44475</v>
      </c>
      <c r="D86" s="18" t="str">
        <f>calendário!D86:D141</f>
        <v>fase V</v>
      </c>
      <c r="E86" s="262">
        <f>SUMIFS('input investimento'!F:F,'input investimento'!C:C,"produto",'input investimento'!G:G,'fluxo de investimento'!C86)</f>
        <v>0</v>
      </c>
      <c r="F86" s="262">
        <f>SUMIFS('input investimento'!F:F,'input investimento'!C:C,"serviço",'input investimento'!G:G,'fluxo de investimento'!C86)</f>
        <v>0</v>
      </c>
      <c r="G86" s="172">
        <f t="shared" si="2"/>
        <v>0</v>
      </c>
      <c r="H86" s="27"/>
      <c r="I86" s="172">
        <f t="shared" si="3"/>
        <v>0</v>
      </c>
    </row>
    <row r="87" spans="1:9" ht="17.25" thickBot="1" x14ac:dyDescent="0.35">
      <c r="A87" s="17">
        <f>calendário!A87</f>
        <v>86</v>
      </c>
      <c r="B87" s="17">
        <f>calendário!B87</f>
        <v>8</v>
      </c>
      <c r="C87" s="19">
        <f>calendário!C87</f>
        <v>44506</v>
      </c>
      <c r="D87" s="18" t="str">
        <f>calendário!D87:D142</f>
        <v>fase V</v>
      </c>
      <c r="E87" s="262">
        <f>SUMIFS('input investimento'!F:F,'input investimento'!C:C,"produto",'input investimento'!G:G,'fluxo de investimento'!C87)</f>
        <v>0</v>
      </c>
      <c r="F87" s="262">
        <f>SUMIFS('input investimento'!F:F,'input investimento'!C:C,"serviço",'input investimento'!G:G,'fluxo de investimento'!C87)</f>
        <v>0</v>
      </c>
      <c r="G87" s="172">
        <f t="shared" si="2"/>
        <v>0</v>
      </c>
      <c r="H87" s="27"/>
      <c r="I87" s="172">
        <f t="shared" si="3"/>
        <v>0</v>
      </c>
    </row>
    <row r="88" spans="1:9" ht="17.25" thickBot="1" x14ac:dyDescent="0.35">
      <c r="A88" s="17">
        <f>calendário!A88</f>
        <v>87</v>
      </c>
      <c r="B88" s="17">
        <f>calendário!B88</f>
        <v>8</v>
      </c>
      <c r="C88" s="16">
        <f>calendário!C88</f>
        <v>44536</v>
      </c>
      <c r="D88" s="18" t="str">
        <f>calendário!D88:D143</f>
        <v>fase V</v>
      </c>
      <c r="E88" s="262">
        <f>SUMIFS('input investimento'!F:F,'input investimento'!C:C,"produto",'input investimento'!G:G,'fluxo de investimento'!C88)</f>
        <v>0</v>
      </c>
      <c r="F88" s="262">
        <f>SUMIFS('input investimento'!F:F,'input investimento'!C:C,"serviço",'input investimento'!G:G,'fluxo de investimento'!C88)</f>
        <v>0</v>
      </c>
      <c r="G88" s="172">
        <f t="shared" si="2"/>
        <v>0</v>
      </c>
      <c r="H88" s="27"/>
      <c r="I88" s="172">
        <f t="shared" si="3"/>
        <v>0</v>
      </c>
    </row>
    <row r="89" spans="1:9" ht="17.25" thickBot="1" x14ac:dyDescent="0.35">
      <c r="A89" s="17">
        <f>calendário!A89</f>
        <v>88</v>
      </c>
      <c r="B89" s="17">
        <f>calendário!B89</f>
        <v>8</v>
      </c>
      <c r="C89" s="19">
        <f>calendário!C89</f>
        <v>44567</v>
      </c>
      <c r="D89" s="18" t="str">
        <f>calendário!D89:D144</f>
        <v>fase V</v>
      </c>
      <c r="E89" s="262">
        <f>SUMIFS('input investimento'!F:F,'input investimento'!C:C,"produto",'input investimento'!G:G,'fluxo de investimento'!C89)</f>
        <v>0</v>
      </c>
      <c r="F89" s="262">
        <f>SUMIFS('input investimento'!F:F,'input investimento'!C:C,"serviço",'input investimento'!G:G,'fluxo de investimento'!C89)</f>
        <v>0</v>
      </c>
      <c r="G89" s="172">
        <f t="shared" si="2"/>
        <v>0</v>
      </c>
      <c r="H89" s="27"/>
      <c r="I89" s="172">
        <f t="shared" si="3"/>
        <v>0</v>
      </c>
    </row>
    <row r="90" spans="1:9" ht="17.25" thickBot="1" x14ac:dyDescent="0.35">
      <c r="A90" s="17">
        <f>calendário!A90</f>
        <v>89</v>
      </c>
      <c r="B90" s="17">
        <f>calendário!B90</f>
        <v>8</v>
      </c>
      <c r="C90" s="16">
        <f>calendário!C90</f>
        <v>44598</v>
      </c>
      <c r="D90" s="18" t="str">
        <f>calendário!D90:D145</f>
        <v>fase V</v>
      </c>
      <c r="E90" s="262">
        <f>SUMIFS('input investimento'!F:F,'input investimento'!C:C,"produto",'input investimento'!G:G,'fluxo de investimento'!C90)</f>
        <v>0</v>
      </c>
      <c r="F90" s="262">
        <f>SUMIFS('input investimento'!F:F,'input investimento'!C:C,"serviço",'input investimento'!G:G,'fluxo de investimento'!C90)</f>
        <v>0</v>
      </c>
      <c r="G90" s="172">
        <f t="shared" si="2"/>
        <v>0</v>
      </c>
      <c r="H90" s="27"/>
      <c r="I90" s="172">
        <f t="shared" si="3"/>
        <v>0</v>
      </c>
    </row>
    <row r="91" spans="1:9" ht="17.25" thickBot="1" x14ac:dyDescent="0.35">
      <c r="A91" s="17">
        <f>calendário!A91</f>
        <v>90</v>
      </c>
      <c r="B91" s="17">
        <f>calendário!B91</f>
        <v>8</v>
      </c>
      <c r="C91" s="19">
        <f>calendário!C91</f>
        <v>44626</v>
      </c>
      <c r="D91" s="18" t="str">
        <f>calendário!D91:D146</f>
        <v>fase V</v>
      </c>
      <c r="E91" s="262">
        <f>SUMIFS('input investimento'!F:F,'input investimento'!C:C,"produto",'input investimento'!G:G,'fluxo de investimento'!C91)</f>
        <v>0</v>
      </c>
      <c r="F91" s="262">
        <f>SUMIFS('input investimento'!F:F,'input investimento'!C:C,"serviço",'input investimento'!G:G,'fluxo de investimento'!C91)</f>
        <v>0</v>
      </c>
      <c r="G91" s="172">
        <f t="shared" si="2"/>
        <v>0</v>
      </c>
      <c r="H91" s="27"/>
      <c r="I91" s="172">
        <f t="shared" si="3"/>
        <v>0</v>
      </c>
    </row>
    <row r="92" spans="1:9" ht="17.25" thickBot="1" x14ac:dyDescent="0.35">
      <c r="A92" s="17">
        <f>calendário!A92</f>
        <v>91</v>
      </c>
      <c r="B92" s="17">
        <f>calendário!B92</f>
        <v>8</v>
      </c>
      <c r="C92" s="16">
        <f>calendário!C92</f>
        <v>44657</v>
      </c>
      <c r="D92" s="18" t="str">
        <f>calendário!D92:D147</f>
        <v>fase V</v>
      </c>
      <c r="E92" s="262">
        <f>SUMIFS('input investimento'!F:F,'input investimento'!C:C,"produto",'input investimento'!G:G,'fluxo de investimento'!C92)</f>
        <v>0</v>
      </c>
      <c r="F92" s="262">
        <f>SUMIFS('input investimento'!F:F,'input investimento'!C:C,"serviço",'input investimento'!G:G,'fluxo de investimento'!C92)</f>
        <v>0</v>
      </c>
      <c r="G92" s="172">
        <f t="shared" si="2"/>
        <v>0</v>
      </c>
      <c r="H92" s="27"/>
      <c r="I92" s="172">
        <f t="shared" si="3"/>
        <v>0</v>
      </c>
    </row>
    <row r="93" spans="1:9" ht="17.25" thickBot="1" x14ac:dyDescent="0.35">
      <c r="A93" s="17">
        <f>calendário!A93</f>
        <v>92</v>
      </c>
      <c r="B93" s="17">
        <f>calendário!B93</f>
        <v>8</v>
      </c>
      <c r="C93" s="19">
        <f>calendário!C93</f>
        <v>44687</v>
      </c>
      <c r="D93" s="18" t="str">
        <f>calendário!D93:D148</f>
        <v>fase V</v>
      </c>
      <c r="E93" s="262">
        <f>SUMIFS('input investimento'!F:F,'input investimento'!C:C,"produto",'input investimento'!G:G,'fluxo de investimento'!C93)</f>
        <v>0</v>
      </c>
      <c r="F93" s="262">
        <f>SUMIFS('input investimento'!F:F,'input investimento'!C:C,"serviço",'input investimento'!G:G,'fluxo de investimento'!C93)</f>
        <v>0</v>
      </c>
      <c r="G93" s="172">
        <f t="shared" si="2"/>
        <v>0</v>
      </c>
      <c r="H93" s="27"/>
      <c r="I93" s="172">
        <f t="shared" si="3"/>
        <v>0</v>
      </c>
    </row>
    <row r="94" spans="1:9" ht="17.25" thickBot="1" x14ac:dyDescent="0.35">
      <c r="A94" s="17">
        <f>calendário!A94</f>
        <v>93</v>
      </c>
      <c r="B94" s="17">
        <f>calendário!B94</f>
        <v>8</v>
      </c>
      <c r="C94" s="16">
        <f>calendário!C94</f>
        <v>44718</v>
      </c>
      <c r="D94" s="18" t="str">
        <f>calendário!D94:D149</f>
        <v>fase V</v>
      </c>
      <c r="E94" s="262">
        <f>SUMIFS('input investimento'!F:F,'input investimento'!C:C,"produto",'input investimento'!G:G,'fluxo de investimento'!C94)</f>
        <v>0</v>
      </c>
      <c r="F94" s="262">
        <f>SUMIFS('input investimento'!F:F,'input investimento'!C:C,"serviço",'input investimento'!G:G,'fluxo de investimento'!C94)</f>
        <v>0</v>
      </c>
      <c r="G94" s="172">
        <f t="shared" si="2"/>
        <v>0</v>
      </c>
      <c r="H94" s="27"/>
      <c r="I94" s="172">
        <f t="shared" si="3"/>
        <v>0</v>
      </c>
    </row>
    <row r="95" spans="1:9" ht="17.25" thickBot="1" x14ac:dyDescent="0.35">
      <c r="A95" s="17">
        <f>calendário!A95</f>
        <v>94</v>
      </c>
      <c r="B95" s="17">
        <f>calendário!B95</f>
        <v>8</v>
      </c>
      <c r="C95" s="19">
        <f>calendário!C95</f>
        <v>44748</v>
      </c>
      <c r="D95" s="18" t="str">
        <f>calendário!D95:D150</f>
        <v>fase V</v>
      </c>
      <c r="E95" s="262">
        <f>SUMIFS('input investimento'!F:F,'input investimento'!C:C,"produto",'input investimento'!G:G,'fluxo de investimento'!C95)</f>
        <v>0</v>
      </c>
      <c r="F95" s="262">
        <f>SUMIFS('input investimento'!F:F,'input investimento'!C:C,"serviço",'input investimento'!G:G,'fluxo de investimento'!C95)</f>
        <v>0</v>
      </c>
      <c r="G95" s="172">
        <f t="shared" si="2"/>
        <v>0</v>
      </c>
      <c r="H95" s="27"/>
      <c r="I95" s="172">
        <f t="shared" si="3"/>
        <v>0</v>
      </c>
    </row>
    <row r="96" spans="1:9" ht="17.25" thickBot="1" x14ac:dyDescent="0.35">
      <c r="A96" s="17">
        <f>calendário!A96</f>
        <v>95</v>
      </c>
      <c r="B96" s="17">
        <f>calendário!B96</f>
        <v>8</v>
      </c>
      <c r="C96" s="16">
        <f>calendário!C96</f>
        <v>44779</v>
      </c>
      <c r="D96" s="18" t="str">
        <f>calendário!D96:D151</f>
        <v>fase V</v>
      </c>
      <c r="E96" s="262">
        <f>SUMIFS('input investimento'!F:F,'input investimento'!C:C,"produto",'input investimento'!G:G,'fluxo de investimento'!C96)</f>
        <v>0</v>
      </c>
      <c r="F96" s="262">
        <f>SUMIFS('input investimento'!F:F,'input investimento'!C:C,"serviço",'input investimento'!G:G,'fluxo de investimento'!C96)</f>
        <v>0</v>
      </c>
      <c r="G96" s="172">
        <f t="shared" si="2"/>
        <v>0</v>
      </c>
      <c r="H96" s="27"/>
      <c r="I96" s="172">
        <f t="shared" si="3"/>
        <v>0</v>
      </c>
    </row>
    <row r="97" spans="1:9" ht="17.25" thickBot="1" x14ac:dyDescent="0.35">
      <c r="A97" s="17">
        <f>calendário!A97</f>
        <v>96</v>
      </c>
      <c r="B97" s="17">
        <f>calendário!B97</f>
        <v>8</v>
      </c>
      <c r="C97" s="19">
        <f>calendário!C97</f>
        <v>44810</v>
      </c>
      <c r="D97" s="18" t="str">
        <f>calendário!D97:D152</f>
        <v>fase V</v>
      </c>
      <c r="E97" s="262">
        <f>SUMIFS('input investimento'!F:F,'input investimento'!C:C,"produto",'input investimento'!G:G,'fluxo de investimento'!C97)</f>
        <v>0</v>
      </c>
      <c r="F97" s="262">
        <f>SUMIFS('input investimento'!F:F,'input investimento'!C:C,"serviço",'input investimento'!G:G,'fluxo de investimento'!C97)</f>
        <v>0</v>
      </c>
      <c r="G97" s="172">
        <f t="shared" si="2"/>
        <v>0</v>
      </c>
      <c r="H97" s="27"/>
      <c r="I97" s="172">
        <f t="shared" si="3"/>
        <v>0</v>
      </c>
    </row>
    <row r="98" spans="1:9" ht="17.25" thickBot="1" x14ac:dyDescent="0.35">
      <c r="A98" s="17">
        <f>calendário!A98</f>
        <v>97</v>
      </c>
      <c r="B98" s="17">
        <f>calendário!B98</f>
        <v>9</v>
      </c>
      <c r="C98" s="16">
        <f>calendário!C98</f>
        <v>0</v>
      </c>
      <c r="D98" s="18">
        <f>calendário!D98:D153</f>
        <v>0</v>
      </c>
      <c r="E98" s="262">
        <f>SUMIFS('input investimento'!F:F,'input investimento'!C:C,"produto",'input investimento'!G:G,'fluxo de investimento'!C98)</f>
        <v>0</v>
      </c>
      <c r="F98" s="262">
        <f>SUMIFS('input investimento'!F:F,'input investimento'!C:C,"serviço",'input investimento'!G:G,'fluxo de investimento'!C98)</f>
        <v>0</v>
      </c>
      <c r="G98" s="172">
        <f t="shared" si="2"/>
        <v>0</v>
      </c>
      <c r="H98" s="27"/>
      <c r="I98" s="172">
        <f t="shared" si="3"/>
        <v>0</v>
      </c>
    </row>
    <row r="99" spans="1:9" ht="17.25" thickBot="1" x14ac:dyDescent="0.35">
      <c r="A99" s="17">
        <f>calendário!A99</f>
        <v>98</v>
      </c>
      <c r="B99" s="17">
        <f>calendário!B99</f>
        <v>9</v>
      </c>
      <c r="C99" s="19">
        <f>calendário!C99</f>
        <v>0</v>
      </c>
      <c r="D99" s="18">
        <f>calendário!D99:D154</f>
        <v>0</v>
      </c>
      <c r="E99" s="262">
        <f>SUMIFS('input investimento'!F:F,'input investimento'!C:C,"produto",'input investimento'!G:G,'fluxo de investimento'!C99)</f>
        <v>0</v>
      </c>
      <c r="F99" s="262">
        <f>SUMIFS('input investimento'!F:F,'input investimento'!C:C,"serviço",'input investimento'!G:G,'fluxo de investimento'!C99)</f>
        <v>0</v>
      </c>
      <c r="G99" s="172">
        <f t="shared" si="2"/>
        <v>0</v>
      </c>
      <c r="H99" s="27"/>
      <c r="I99" s="172">
        <f t="shared" si="3"/>
        <v>0</v>
      </c>
    </row>
    <row r="100" spans="1:9" ht="17.25" thickBot="1" x14ac:dyDescent="0.35">
      <c r="A100" s="17">
        <f>calendário!A100</f>
        <v>99</v>
      </c>
      <c r="B100" s="17">
        <f>calendário!B100</f>
        <v>9</v>
      </c>
      <c r="C100" s="16">
        <f>calendário!C100</f>
        <v>0</v>
      </c>
      <c r="D100" s="18">
        <f>calendário!D100:D155</f>
        <v>0</v>
      </c>
      <c r="E100" s="262">
        <f>SUMIFS('input investimento'!F:F,'input investimento'!C:C,"produto",'input investimento'!G:G,'fluxo de investimento'!C100)</f>
        <v>0</v>
      </c>
      <c r="F100" s="262">
        <f>SUMIFS('input investimento'!F:F,'input investimento'!C:C,"serviço",'input investimento'!G:G,'fluxo de investimento'!C100)</f>
        <v>0</v>
      </c>
      <c r="G100" s="172">
        <f t="shared" si="2"/>
        <v>0</v>
      </c>
      <c r="H100" s="27"/>
      <c r="I100" s="172">
        <f t="shared" si="3"/>
        <v>0</v>
      </c>
    </row>
    <row r="101" spans="1:9" ht="17.25" thickBot="1" x14ac:dyDescent="0.35">
      <c r="A101" s="17">
        <f>calendário!A101</f>
        <v>100</v>
      </c>
      <c r="B101" s="17">
        <f>calendário!B101</f>
        <v>9</v>
      </c>
      <c r="C101" s="19">
        <f>calendário!C101</f>
        <v>0</v>
      </c>
      <c r="D101" s="18">
        <f>calendário!D101:D156</f>
        <v>0</v>
      </c>
      <c r="E101" s="262">
        <f>SUMIFS('input investimento'!F:F,'input investimento'!C:C,"produto",'input investimento'!G:G,'fluxo de investimento'!C101)</f>
        <v>0</v>
      </c>
      <c r="F101" s="262">
        <f>SUMIFS('input investimento'!F:F,'input investimento'!C:C,"serviço",'input investimento'!G:G,'fluxo de investimento'!C101)</f>
        <v>0</v>
      </c>
      <c r="G101" s="172">
        <f t="shared" si="2"/>
        <v>0</v>
      </c>
      <c r="H101" s="27"/>
      <c r="I101" s="172">
        <f t="shared" si="3"/>
        <v>0</v>
      </c>
    </row>
    <row r="102" spans="1:9" ht="17.25" thickBot="1" x14ac:dyDescent="0.35">
      <c r="A102" s="17">
        <f>calendário!A102</f>
        <v>101</v>
      </c>
      <c r="B102" s="17">
        <f>calendário!B102</f>
        <v>9</v>
      </c>
      <c r="C102" s="16">
        <f>calendário!C102</f>
        <v>0</v>
      </c>
      <c r="D102" s="18">
        <f>calendário!D102:D157</f>
        <v>0</v>
      </c>
      <c r="E102" s="262">
        <f>SUMIFS('input investimento'!F:F,'input investimento'!C:C,"produto",'input investimento'!G:G,'fluxo de investimento'!C102)</f>
        <v>0</v>
      </c>
      <c r="F102" s="262">
        <f>SUMIFS('input investimento'!F:F,'input investimento'!C:C,"serviço",'input investimento'!G:G,'fluxo de investimento'!C102)</f>
        <v>0</v>
      </c>
      <c r="G102" s="172">
        <f t="shared" si="2"/>
        <v>0</v>
      </c>
      <c r="H102" s="27"/>
      <c r="I102" s="172">
        <f t="shared" si="3"/>
        <v>0</v>
      </c>
    </row>
    <row r="103" spans="1:9" ht="17.25" thickBot="1" x14ac:dyDescent="0.35">
      <c r="A103" s="17">
        <f>calendário!A103</f>
        <v>102</v>
      </c>
      <c r="B103" s="17">
        <f>calendário!B103</f>
        <v>9</v>
      </c>
      <c r="C103" s="19">
        <f>calendário!C103</f>
        <v>0</v>
      </c>
      <c r="D103" s="18">
        <f>calendário!D103:D158</f>
        <v>0</v>
      </c>
      <c r="E103" s="262">
        <f>SUMIFS('input investimento'!F:F,'input investimento'!C:C,"produto",'input investimento'!G:G,'fluxo de investimento'!C103)</f>
        <v>0</v>
      </c>
      <c r="F103" s="262">
        <f>SUMIFS('input investimento'!F:F,'input investimento'!C:C,"serviço",'input investimento'!G:G,'fluxo de investimento'!C103)</f>
        <v>0</v>
      </c>
      <c r="G103" s="172">
        <f t="shared" si="2"/>
        <v>0</v>
      </c>
      <c r="H103" s="27"/>
      <c r="I103" s="172">
        <f t="shared" si="3"/>
        <v>0</v>
      </c>
    </row>
    <row r="104" spans="1:9" ht="17.25" thickBot="1" x14ac:dyDescent="0.35">
      <c r="A104" s="17">
        <f>calendário!A104</f>
        <v>103</v>
      </c>
      <c r="B104" s="17">
        <f>calendário!B104</f>
        <v>9</v>
      </c>
      <c r="C104" s="16">
        <f>calendário!C104</f>
        <v>0</v>
      </c>
      <c r="D104" s="18">
        <f>calendário!D104:D159</f>
        <v>0</v>
      </c>
      <c r="E104" s="262">
        <f>SUMIFS('input investimento'!F:F,'input investimento'!C:C,"produto",'input investimento'!G:G,'fluxo de investimento'!C104)</f>
        <v>0</v>
      </c>
      <c r="F104" s="262">
        <f>SUMIFS('input investimento'!F:F,'input investimento'!C:C,"serviço",'input investimento'!G:G,'fluxo de investimento'!C104)</f>
        <v>0</v>
      </c>
      <c r="G104" s="172">
        <f t="shared" si="2"/>
        <v>0</v>
      </c>
      <c r="H104" s="27"/>
      <c r="I104" s="172">
        <f t="shared" si="3"/>
        <v>0</v>
      </c>
    </row>
    <row r="105" spans="1:9" ht="17.25" thickBot="1" x14ac:dyDescent="0.35">
      <c r="A105" s="17">
        <f>calendário!A105</f>
        <v>104</v>
      </c>
      <c r="B105" s="17">
        <f>calendário!B105</f>
        <v>9</v>
      </c>
      <c r="C105" s="19">
        <f>calendário!C105</f>
        <v>0</v>
      </c>
      <c r="D105" s="18">
        <f>calendário!D105:D160</f>
        <v>0</v>
      </c>
      <c r="E105" s="262">
        <f>SUMIFS('input investimento'!F:F,'input investimento'!C:C,"produto",'input investimento'!G:G,'fluxo de investimento'!C105)</f>
        <v>0</v>
      </c>
      <c r="F105" s="262">
        <f>SUMIFS('input investimento'!F:F,'input investimento'!C:C,"serviço",'input investimento'!G:G,'fluxo de investimento'!C105)</f>
        <v>0</v>
      </c>
      <c r="G105" s="172">
        <f t="shared" si="2"/>
        <v>0</v>
      </c>
      <c r="H105" s="27"/>
      <c r="I105" s="172">
        <f t="shared" si="3"/>
        <v>0</v>
      </c>
    </row>
    <row r="106" spans="1:9" ht="17.25" thickBot="1" x14ac:dyDescent="0.35">
      <c r="A106" s="17">
        <f>calendário!A106</f>
        <v>105</v>
      </c>
      <c r="B106" s="17">
        <f>calendário!B106</f>
        <v>9</v>
      </c>
      <c r="C106" s="16">
        <f>calendário!C106</f>
        <v>0</v>
      </c>
      <c r="D106" s="18">
        <f>calendário!D106:D161</f>
        <v>0</v>
      </c>
      <c r="E106" s="262">
        <f>SUMIFS('input investimento'!F:F,'input investimento'!C:C,"produto",'input investimento'!G:G,'fluxo de investimento'!C106)</f>
        <v>0</v>
      </c>
      <c r="F106" s="262">
        <f>SUMIFS('input investimento'!F:F,'input investimento'!C:C,"serviço",'input investimento'!G:G,'fluxo de investimento'!C106)</f>
        <v>0</v>
      </c>
      <c r="G106" s="172">
        <f t="shared" si="2"/>
        <v>0</v>
      </c>
      <c r="H106" s="27"/>
      <c r="I106" s="172">
        <f t="shared" si="3"/>
        <v>0</v>
      </c>
    </row>
    <row r="107" spans="1:9" ht="17.25" thickBot="1" x14ac:dyDescent="0.35">
      <c r="A107" s="17">
        <f>calendário!A107</f>
        <v>106</v>
      </c>
      <c r="B107" s="17">
        <f>calendário!B107</f>
        <v>9</v>
      </c>
      <c r="C107" s="19">
        <f>calendário!C107</f>
        <v>0</v>
      </c>
      <c r="D107" s="18">
        <f>calendário!D107:D162</f>
        <v>0</v>
      </c>
      <c r="E107" s="262">
        <f>SUMIFS('input investimento'!F:F,'input investimento'!C:C,"produto",'input investimento'!G:G,'fluxo de investimento'!C107)</f>
        <v>0</v>
      </c>
      <c r="F107" s="262">
        <f>SUMIFS('input investimento'!F:F,'input investimento'!C:C,"serviço",'input investimento'!G:G,'fluxo de investimento'!C107)</f>
        <v>0</v>
      </c>
      <c r="G107" s="172">
        <f t="shared" si="2"/>
        <v>0</v>
      </c>
      <c r="H107" s="27"/>
      <c r="I107" s="172">
        <f t="shared" si="3"/>
        <v>0</v>
      </c>
    </row>
    <row r="108" spans="1:9" ht="17.25" thickBot="1" x14ac:dyDescent="0.35">
      <c r="A108" s="17">
        <f>calendário!A108</f>
        <v>107</v>
      </c>
      <c r="B108" s="17">
        <f>calendário!B108</f>
        <v>9</v>
      </c>
      <c r="C108" s="16">
        <f>calendário!C108</f>
        <v>0</v>
      </c>
      <c r="D108" s="18">
        <f>calendário!D108:D163</f>
        <v>0</v>
      </c>
      <c r="E108" s="262">
        <f>SUMIFS('input investimento'!F:F,'input investimento'!C:C,"produto",'input investimento'!G:G,'fluxo de investimento'!C108)</f>
        <v>0</v>
      </c>
      <c r="F108" s="262">
        <f>SUMIFS('input investimento'!F:F,'input investimento'!C:C,"serviço",'input investimento'!G:G,'fluxo de investimento'!C108)</f>
        <v>0</v>
      </c>
      <c r="G108" s="172">
        <f t="shared" si="2"/>
        <v>0</v>
      </c>
      <c r="H108" s="27"/>
      <c r="I108" s="172">
        <f t="shared" si="3"/>
        <v>0</v>
      </c>
    </row>
    <row r="109" spans="1:9" ht="17.25" thickBot="1" x14ac:dyDescent="0.35">
      <c r="A109" s="17">
        <f>calendário!A109</f>
        <v>108</v>
      </c>
      <c r="B109" s="17">
        <f>calendário!B109</f>
        <v>9</v>
      </c>
      <c r="C109" s="19">
        <f>calendário!C109</f>
        <v>0</v>
      </c>
      <c r="D109" s="18">
        <f>calendário!D109:D164</f>
        <v>0</v>
      </c>
      <c r="E109" s="262">
        <f>SUMIFS('input investimento'!F:F,'input investimento'!C:C,"produto",'input investimento'!G:G,'fluxo de investimento'!C109)</f>
        <v>0</v>
      </c>
      <c r="F109" s="262">
        <f>SUMIFS('input investimento'!F:F,'input investimento'!C:C,"serviço",'input investimento'!G:G,'fluxo de investimento'!C109)</f>
        <v>0</v>
      </c>
      <c r="G109" s="172">
        <f t="shared" si="2"/>
        <v>0</v>
      </c>
      <c r="H109" s="27"/>
      <c r="I109" s="172">
        <f t="shared" si="3"/>
        <v>0</v>
      </c>
    </row>
    <row r="110" spans="1:9" ht="17.25" thickBot="1" x14ac:dyDescent="0.35">
      <c r="A110" s="17">
        <f>calendário!A110</f>
        <v>109</v>
      </c>
      <c r="B110" s="17">
        <f>calendário!B110</f>
        <v>10</v>
      </c>
      <c r="C110" s="16">
        <f>calendário!C110</f>
        <v>0</v>
      </c>
      <c r="D110" s="18">
        <f>calendário!D110:D165</f>
        <v>0</v>
      </c>
      <c r="E110" s="262">
        <f>SUMIFS('input investimento'!F:F,'input investimento'!C:C,"produto",'input investimento'!G:G,'fluxo de investimento'!C110)</f>
        <v>0</v>
      </c>
      <c r="F110" s="262">
        <f>SUMIFS('input investimento'!F:F,'input investimento'!C:C,"serviço",'input investimento'!G:G,'fluxo de investimento'!C110)</f>
        <v>0</v>
      </c>
      <c r="G110" s="172">
        <f t="shared" si="2"/>
        <v>0</v>
      </c>
      <c r="H110" s="27"/>
      <c r="I110" s="172">
        <f t="shared" si="3"/>
        <v>0</v>
      </c>
    </row>
    <row r="111" spans="1:9" ht="17.25" thickBot="1" x14ac:dyDescent="0.35">
      <c r="A111" s="17">
        <f>calendário!A111</f>
        <v>110</v>
      </c>
      <c r="B111" s="17">
        <f>calendário!B111</f>
        <v>10</v>
      </c>
      <c r="C111" s="19">
        <f>calendário!C111</f>
        <v>0</v>
      </c>
      <c r="D111" s="18">
        <f>calendário!D111:D166</f>
        <v>0</v>
      </c>
      <c r="E111" s="262">
        <f>SUMIFS('input investimento'!F:F,'input investimento'!C:C,"produto",'input investimento'!G:G,'fluxo de investimento'!C111)</f>
        <v>0</v>
      </c>
      <c r="F111" s="262">
        <f>SUMIFS('input investimento'!F:F,'input investimento'!C:C,"serviço",'input investimento'!G:G,'fluxo de investimento'!C111)</f>
        <v>0</v>
      </c>
      <c r="G111" s="172">
        <f t="shared" si="2"/>
        <v>0</v>
      </c>
      <c r="H111" s="27"/>
      <c r="I111" s="172">
        <f t="shared" si="3"/>
        <v>0</v>
      </c>
    </row>
    <row r="112" spans="1:9" ht="17.25" thickBot="1" x14ac:dyDescent="0.35">
      <c r="A112" s="17">
        <f>calendário!A112</f>
        <v>111</v>
      </c>
      <c r="B112" s="17">
        <f>calendário!B112</f>
        <v>10</v>
      </c>
      <c r="C112" s="16">
        <f>calendário!C112</f>
        <v>0</v>
      </c>
      <c r="D112" s="18">
        <f>calendário!D112:D167</f>
        <v>0</v>
      </c>
      <c r="E112" s="262">
        <f>SUMIFS('input investimento'!F:F,'input investimento'!C:C,"produto",'input investimento'!G:G,'fluxo de investimento'!C112)</f>
        <v>0</v>
      </c>
      <c r="F112" s="262">
        <f>SUMIFS('input investimento'!F:F,'input investimento'!C:C,"serviço",'input investimento'!G:G,'fluxo de investimento'!C112)</f>
        <v>0</v>
      </c>
      <c r="G112" s="172">
        <f t="shared" si="2"/>
        <v>0</v>
      </c>
      <c r="H112" s="27"/>
      <c r="I112" s="172">
        <f t="shared" si="3"/>
        <v>0</v>
      </c>
    </row>
    <row r="113" spans="1:11" ht="17.25" thickBot="1" x14ac:dyDescent="0.35">
      <c r="A113" s="17">
        <f>calendário!A113</f>
        <v>112</v>
      </c>
      <c r="B113" s="17">
        <f>calendário!B113</f>
        <v>10</v>
      </c>
      <c r="C113" s="19">
        <f>calendário!C113</f>
        <v>0</v>
      </c>
      <c r="D113" s="18">
        <f>calendário!D113:D168</f>
        <v>0</v>
      </c>
      <c r="E113" s="262">
        <f>SUMIFS('input investimento'!F:F,'input investimento'!C:C,"produto",'input investimento'!G:G,'fluxo de investimento'!C113)</f>
        <v>0</v>
      </c>
      <c r="F113" s="262">
        <f>SUMIFS('input investimento'!F:F,'input investimento'!C:C,"serviço",'input investimento'!G:G,'fluxo de investimento'!C113)</f>
        <v>0</v>
      </c>
      <c r="G113" s="172">
        <f t="shared" si="2"/>
        <v>0</v>
      </c>
      <c r="H113" s="27"/>
      <c r="I113" s="172">
        <f t="shared" si="3"/>
        <v>0</v>
      </c>
    </row>
    <row r="114" spans="1:11" ht="17.25" thickBot="1" x14ac:dyDescent="0.35">
      <c r="A114" s="17">
        <f>calendário!A114</f>
        <v>113</v>
      </c>
      <c r="B114" s="17">
        <f>calendário!B114</f>
        <v>10</v>
      </c>
      <c r="C114" s="16">
        <f>calendário!C114</f>
        <v>0</v>
      </c>
      <c r="D114" s="18">
        <f>calendário!D114:D169</f>
        <v>0</v>
      </c>
      <c r="E114" s="262">
        <f>SUMIFS('input investimento'!F:F,'input investimento'!C:C,"produto",'input investimento'!G:G,'fluxo de investimento'!C114)</f>
        <v>0</v>
      </c>
      <c r="F114" s="262">
        <f>SUMIFS('input investimento'!F:F,'input investimento'!C:C,"serviço",'input investimento'!G:G,'fluxo de investimento'!C114)</f>
        <v>0</v>
      </c>
      <c r="G114" s="172">
        <f t="shared" si="2"/>
        <v>0</v>
      </c>
      <c r="H114" s="27"/>
      <c r="I114" s="172">
        <f t="shared" si="3"/>
        <v>0</v>
      </c>
    </row>
    <row r="115" spans="1:11" ht="17.25" thickBot="1" x14ac:dyDescent="0.35">
      <c r="A115" s="17">
        <f>calendário!A115</f>
        <v>114</v>
      </c>
      <c r="B115" s="17">
        <f>calendário!B115</f>
        <v>10</v>
      </c>
      <c r="C115" s="19">
        <f>calendário!C115</f>
        <v>0</v>
      </c>
      <c r="D115" s="18">
        <f>calendário!D115:D170</f>
        <v>0</v>
      </c>
      <c r="E115" s="262">
        <f>SUMIFS('input investimento'!F:F,'input investimento'!C:C,"produto",'input investimento'!G:G,'fluxo de investimento'!C115)</f>
        <v>0</v>
      </c>
      <c r="F115" s="262">
        <f>SUMIFS('input investimento'!F:F,'input investimento'!C:C,"serviço",'input investimento'!G:G,'fluxo de investimento'!C115)</f>
        <v>0</v>
      </c>
      <c r="G115" s="172">
        <f t="shared" si="2"/>
        <v>0</v>
      </c>
      <c r="H115" s="27"/>
      <c r="I115" s="172">
        <f t="shared" si="3"/>
        <v>0</v>
      </c>
    </row>
    <row r="116" spans="1:11" ht="17.25" thickBot="1" x14ac:dyDescent="0.35">
      <c r="A116" s="17">
        <f>calendário!A116</f>
        <v>115</v>
      </c>
      <c r="B116" s="17">
        <f>calendário!B116</f>
        <v>10</v>
      </c>
      <c r="C116" s="16">
        <f>calendário!C116</f>
        <v>0</v>
      </c>
      <c r="D116" s="18">
        <f>calendário!D116:D171</f>
        <v>0</v>
      </c>
      <c r="E116" s="262">
        <f>SUMIFS('input investimento'!F:F,'input investimento'!C:C,"produto",'input investimento'!G:G,'fluxo de investimento'!C116)</f>
        <v>0</v>
      </c>
      <c r="F116" s="262">
        <f>SUMIFS('input investimento'!F:F,'input investimento'!C:C,"serviço",'input investimento'!G:G,'fluxo de investimento'!C116)</f>
        <v>0</v>
      </c>
      <c r="G116" s="172">
        <f t="shared" si="2"/>
        <v>0</v>
      </c>
      <c r="H116" s="27"/>
      <c r="I116" s="172">
        <f t="shared" si="3"/>
        <v>0</v>
      </c>
    </row>
    <row r="117" spans="1:11" ht="17.25" thickBot="1" x14ac:dyDescent="0.35">
      <c r="A117" s="17">
        <f>calendário!A117</f>
        <v>116</v>
      </c>
      <c r="B117" s="17">
        <f>calendário!B117</f>
        <v>10</v>
      </c>
      <c r="C117" s="19">
        <f>calendário!C117</f>
        <v>0</v>
      </c>
      <c r="D117" s="18">
        <f>calendário!D117:D172</f>
        <v>0</v>
      </c>
      <c r="E117" s="262">
        <f>SUMIFS('input investimento'!F:F,'input investimento'!C:C,"produto",'input investimento'!G:G,'fluxo de investimento'!C117)</f>
        <v>0</v>
      </c>
      <c r="F117" s="262">
        <f>SUMIFS('input investimento'!F:F,'input investimento'!C:C,"serviço",'input investimento'!G:G,'fluxo de investimento'!C117)</f>
        <v>0</v>
      </c>
      <c r="G117" s="172">
        <f t="shared" si="2"/>
        <v>0</v>
      </c>
      <c r="H117" s="27"/>
      <c r="I117" s="172">
        <f t="shared" si="3"/>
        <v>0</v>
      </c>
    </row>
    <row r="118" spans="1:11" ht="17.25" thickBot="1" x14ac:dyDescent="0.35">
      <c r="A118" s="17">
        <f>calendário!A118</f>
        <v>117</v>
      </c>
      <c r="B118" s="17">
        <f>calendário!B118</f>
        <v>10</v>
      </c>
      <c r="C118" s="16">
        <f>calendário!C118</f>
        <v>0</v>
      </c>
      <c r="D118" s="18">
        <f>calendário!D118:D173</f>
        <v>0</v>
      </c>
      <c r="E118" s="262">
        <f>SUMIFS('input investimento'!F:F,'input investimento'!C:C,"produto",'input investimento'!G:G,'fluxo de investimento'!C118)</f>
        <v>0</v>
      </c>
      <c r="F118" s="262">
        <f>SUMIFS('input investimento'!F:F,'input investimento'!C:C,"serviço",'input investimento'!G:G,'fluxo de investimento'!C118)</f>
        <v>0</v>
      </c>
      <c r="G118" s="172">
        <f t="shared" si="2"/>
        <v>0</v>
      </c>
      <c r="H118" s="27"/>
      <c r="I118" s="172">
        <f t="shared" si="3"/>
        <v>0</v>
      </c>
    </row>
    <row r="119" spans="1:11" ht="17.25" thickBot="1" x14ac:dyDescent="0.35">
      <c r="A119" s="17">
        <f>calendário!A119</f>
        <v>118</v>
      </c>
      <c r="B119" s="17">
        <f>calendário!B119</f>
        <v>10</v>
      </c>
      <c r="C119" s="19">
        <f>calendário!C119</f>
        <v>0</v>
      </c>
      <c r="D119" s="18">
        <f>calendário!D119:D174</f>
        <v>0</v>
      </c>
      <c r="E119" s="262">
        <f>SUMIFS('input investimento'!F:F,'input investimento'!C:C,"produto",'input investimento'!G:G,'fluxo de investimento'!C119)</f>
        <v>0</v>
      </c>
      <c r="F119" s="262">
        <f>SUMIFS('input investimento'!F:F,'input investimento'!C:C,"serviço",'input investimento'!G:G,'fluxo de investimento'!C119)</f>
        <v>0</v>
      </c>
      <c r="G119" s="172">
        <f t="shared" si="2"/>
        <v>0</v>
      </c>
      <c r="H119" s="27"/>
      <c r="I119" s="172">
        <f t="shared" si="3"/>
        <v>0</v>
      </c>
    </row>
    <row r="120" spans="1:11" ht="17.25" thickBot="1" x14ac:dyDescent="0.35">
      <c r="A120" s="17">
        <f>calendário!A120</f>
        <v>119</v>
      </c>
      <c r="B120" s="17">
        <f>calendário!B120</f>
        <v>10</v>
      </c>
      <c r="C120" s="16">
        <f>calendário!C120</f>
        <v>0</v>
      </c>
      <c r="D120" s="18">
        <f>calendário!D120:D175</f>
        <v>0</v>
      </c>
      <c r="E120" s="262">
        <f>SUMIFS('input investimento'!F:F,'input investimento'!C:C,"produto",'input investimento'!G:G,'fluxo de investimento'!C120)</f>
        <v>0</v>
      </c>
      <c r="F120" s="262">
        <f>SUMIFS('input investimento'!F:F,'input investimento'!C:C,"serviço",'input investimento'!G:G,'fluxo de investimento'!C120)</f>
        <v>0</v>
      </c>
      <c r="G120" s="172">
        <f t="shared" si="2"/>
        <v>0</v>
      </c>
      <c r="H120" s="27"/>
      <c r="I120" s="172">
        <f t="shared" si="3"/>
        <v>0</v>
      </c>
    </row>
    <row r="121" spans="1:11" ht="17.25" thickBot="1" x14ac:dyDescent="0.35">
      <c r="A121" s="17">
        <f>calendário!A121</f>
        <v>120</v>
      </c>
      <c r="B121" s="17">
        <f>calendário!B121</f>
        <v>10</v>
      </c>
      <c r="C121" s="19">
        <f>calendário!C121</f>
        <v>0</v>
      </c>
      <c r="D121" s="18">
        <f>calendário!D121:D176</f>
        <v>0</v>
      </c>
      <c r="E121" s="262">
        <f>SUMIFS('input investimento'!F:F,'input investimento'!C:C,"produto",'input investimento'!G:G,'fluxo de investimento'!C121)</f>
        <v>0</v>
      </c>
      <c r="F121" s="262">
        <f>SUMIFS('input investimento'!F:F,'input investimento'!C:C,"serviço",'input investimento'!G:G,'fluxo de investimento'!C121)</f>
        <v>0</v>
      </c>
      <c r="G121" s="172">
        <f t="shared" si="2"/>
        <v>0</v>
      </c>
      <c r="H121" s="119"/>
      <c r="I121" s="175">
        <f>G121*(1+H121)</f>
        <v>0</v>
      </c>
      <c r="K121" s="70"/>
    </row>
  </sheetData>
  <protectedRanges>
    <protectedRange sqref="H1:H1048576" name="Intervalo1"/>
  </protectedRanges>
  <dataValidations count="1">
    <dataValidation allowBlank="1" showInputMessage="1" showErrorMessage="1" prompt="Se achar necessário, insira um percentual de ajuste do investimento. " sqref="H2:H121"/>
  </dataValidations>
  <pageMargins left="0.511811024" right="0.511811024" top="0.78740157499999996" bottom="0.78740157499999996" header="0.31496062000000002" footer="0.3149606200000000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B3D7"/>
  </sheetPr>
  <dimension ref="A1:P126"/>
  <sheetViews>
    <sheetView showGridLines="0" zoomScale="90" zoomScaleNormal="90" workbookViewId="0">
      <pane xSplit="4" ySplit="2" topLeftCell="E3" activePane="bottomRight" state="frozen"/>
      <selection pane="topRight" activeCell="E1" sqref="E1"/>
      <selection pane="bottomLeft" activeCell="A2" sqref="A2"/>
      <selection pane="bottomRight" activeCell="L14" sqref="L14"/>
    </sheetView>
  </sheetViews>
  <sheetFormatPr defaultRowHeight="15" x14ac:dyDescent="0.25"/>
  <cols>
    <col min="1" max="3" width="10.7109375" style="66" customWidth="1"/>
    <col min="4" max="4" width="10.7109375" style="69" customWidth="1"/>
    <col min="5" max="5" width="14.42578125" style="69" customWidth="1"/>
    <col min="6" max="6" width="16.7109375" style="103" customWidth="1"/>
    <col min="7" max="7" width="16.7109375" style="102" customWidth="1"/>
    <col min="8" max="8" width="15.28515625" style="102" customWidth="1"/>
    <col min="9" max="12" width="16.7109375" style="102" customWidth="1"/>
    <col min="13" max="16" width="9.140625" style="62"/>
    <col min="17" max="16384" width="9.140625" style="66"/>
  </cols>
  <sheetData>
    <row r="1" spans="1:12" ht="16.5" customHeight="1" x14ac:dyDescent="0.25">
      <c r="A1" s="64"/>
      <c r="B1" s="64"/>
      <c r="C1" s="64"/>
      <c r="D1" s="65"/>
      <c r="E1" s="339" t="s">
        <v>118</v>
      </c>
      <c r="F1" s="339"/>
      <c r="G1" s="340"/>
      <c r="H1" s="334" t="s">
        <v>119</v>
      </c>
      <c r="I1" s="335"/>
      <c r="J1" s="341"/>
      <c r="K1" s="188"/>
      <c r="L1" s="190"/>
    </row>
    <row r="2" spans="1:12" ht="66.75" thickBot="1" x14ac:dyDescent="0.3">
      <c r="A2" s="51" t="s">
        <v>3</v>
      </c>
      <c r="B2" s="51" t="s">
        <v>4</v>
      </c>
      <c r="C2" s="51" t="s">
        <v>5</v>
      </c>
      <c r="D2" s="51" t="s">
        <v>54</v>
      </c>
      <c r="E2" s="189" t="s">
        <v>192</v>
      </c>
      <c r="F2" s="91" t="s">
        <v>191</v>
      </c>
      <c r="G2" s="91" t="s">
        <v>190</v>
      </c>
      <c r="H2" s="189" t="s">
        <v>192</v>
      </c>
      <c r="I2" s="91" t="s">
        <v>191</v>
      </c>
      <c r="J2" s="91" t="s">
        <v>190</v>
      </c>
      <c r="K2" s="92" t="s">
        <v>266</v>
      </c>
      <c r="L2" s="92" t="s">
        <v>156</v>
      </c>
    </row>
    <row r="3" spans="1:12" ht="17.25" thickBot="1" x14ac:dyDescent="0.35">
      <c r="A3" s="40">
        <f>calendário!A2</f>
        <v>1</v>
      </c>
      <c r="B3" s="40">
        <f>calendário!B2</f>
        <v>1</v>
      </c>
      <c r="C3" s="41">
        <f>calendário!C2</f>
        <v>41918</v>
      </c>
      <c r="D3" s="42" t="str">
        <f>calendário!D2</f>
        <v>fase I</v>
      </c>
      <c r="E3" s="169">
        <f>'fluxo de salário'!K3</f>
        <v>32150</v>
      </c>
      <c r="F3" s="169">
        <f>'fluxo de custos e despesas'!G4</f>
        <v>0</v>
      </c>
      <c r="G3" s="169">
        <f>'fluxo de custos e despesas'!K4</f>
        <v>0</v>
      </c>
      <c r="H3" s="169">
        <f>'fluxo de salário'!R3</f>
        <v>0</v>
      </c>
      <c r="I3" s="169">
        <f>'fluxo de custos e despesas'!N4</f>
        <v>0</v>
      </c>
      <c r="J3" s="169">
        <f>'fluxo de custos e despesas'!R4</f>
        <v>0</v>
      </c>
      <c r="K3" s="169">
        <f>SUM(E3:J3)</f>
        <v>32150</v>
      </c>
      <c r="L3" s="169">
        <f>'fluxo de investimento'!I2</f>
        <v>0</v>
      </c>
    </row>
    <row r="4" spans="1:12" ht="17.25" thickBot="1" x14ac:dyDescent="0.35">
      <c r="A4" s="40">
        <f>calendário!A3</f>
        <v>2</v>
      </c>
      <c r="B4" s="40">
        <f>calendário!B3</f>
        <v>1</v>
      </c>
      <c r="C4" s="43">
        <f>calendário!C3</f>
        <v>41949</v>
      </c>
      <c r="D4" s="42" t="str">
        <f>calendário!D3</f>
        <v>fase I</v>
      </c>
      <c r="E4" s="169">
        <f>'fluxo de salário'!K4</f>
        <v>32150</v>
      </c>
      <c r="F4" s="169">
        <f>'fluxo de custos e despesas'!G5</f>
        <v>0</v>
      </c>
      <c r="G4" s="169">
        <f>'fluxo de custos e despesas'!K5</f>
        <v>0</v>
      </c>
      <c r="H4" s="169">
        <f>'fluxo de salário'!R4</f>
        <v>0</v>
      </c>
      <c r="I4" s="169">
        <f>'fluxo de custos e despesas'!N5</f>
        <v>0</v>
      </c>
      <c r="J4" s="169">
        <f>'fluxo de custos e despesas'!R5</f>
        <v>0</v>
      </c>
      <c r="K4" s="169">
        <f t="shared" ref="K4:K67" si="0">SUM(E4:J4)</f>
        <v>32150</v>
      </c>
      <c r="L4" s="169">
        <f>'fluxo de investimento'!I3</f>
        <v>0</v>
      </c>
    </row>
    <row r="5" spans="1:12" ht="17.25" thickBot="1" x14ac:dyDescent="0.35">
      <c r="A5" s="40">
        <f>calendário!A4</f>
        <v>3</v>
      </c>
      <c r="B5" s="40">
        <f>calendário!B4</f>
        <v>1</v>
      </c>
      <c r="C5" s="41">
        <f>calendário!C4</f>
        <v>41979</v>
      </c>
      <c r="D5" s="42" t="str">
        <f>calendário!D4</f>
        <v>fase I</v>
      </c>
      <c r="E5" s="169">
        <f>'fluxo de salário'!K5</f>
        <v>32150</v>
      </c>
      <c r="F5" s="169">
        <f>'fluxo de custos e despesas'!G6</f>
        <v>0</v>
      </c>
      <c r="G5" s="169">
        <f>'fluxo de custos e despesas'!K6</f>
        <v>0</v>
      </c>
      <c r="H5" s="169">
        <f>'fluxo de salário'!R5</f>
        <v>0</v>
      </c>
      <c r="I5" s="169">
        <f>'fluxo de custos e despesas'!N6</f>
        <v>0</v>
      </c>
      <c r="J5" s="169">
        <f>'fluxo de custos e despesas'!R6</f>
        <v>0</v>
      </c>
      <c r="K5" s="169">
        <f t="shared" si="0"/>
        <v>32150</v>
      </c>
      <c r="L5" s="169">
        <f>'fluxo de investimento'!I4</f>
        <v>30000</v>
      </c>
    </row>
    <row r="6" spans="1:12" ht="17.25" thickBot="1" x14ac:dyDescent="0.35">
      <c r="A6" s="40">
        <f>calendário!A5</f>
        <v>4</v>
      </c>
      <c r="B6" s="40">
        <f>calendário!B5</f>
        <v>1</v>
      </c>
      <c r="C6" s="43">
        <f>calendário!C5</f>
        <v>42010</v>
      </c>
      <c r="D6" s="42" t="str">
        <f>calendário!D5</f>
        <v>fase I</v>
      </c>
      <c r="E6" s="169">
        <f>'fluxo de salário'!K6</f>
        <v>32150</v>
      </c>
      <c r="F6" s="169">
        <f>'fluxo de custos e despesas'!G7</f>
        <v>0</v>
      </c>
      <c r="G6" s="169">
        <f>'fluxo de custos e despesas'!K7</f>
        <v>0</v>
      </c>
      <c r="H6" s="169">
        <f>'fluxo de salário'!R6</f>
        <v>0</v>
      </c>
      <c r="I6" s="169">
        <f>'fluxo de custos e despesas'!N7</f>
        <v>0</v>
      </c>
      <c r="J6" s="169">
        <f>'fluxo de custos e despesas'!R7</f>
        <v>0</v>
      </c>
      <c r="K6" s="169">
        <f t="shared" si="0"/>
        <v>32150</v>
      </c>
      <c r="L6" s="169">
        <f>'fluxo de investimento'!I5</f>
        <v>537600</v>
      </c>
    </row>
    <row r="7" spans="1:12" ht="17.25" thickBot="1" x14ac:dyDescent="0.35">
      <c r="A7" s="40">
        <f>calendário!A6</f>
        <v>5</v>
      </c>
      <c r="B7" s="40">
        <f>calendário!B6</f>
        <v>1</v>
      </c>
      <c r="C7" s="41">
        <f>calendário!C6</f>
        <v>42041</v>
      </c>
      <c r="D7" s="42" t="str">
        <f>calendário!D6</f>
        <v>fase I</v>
      </c>
      <c r="E7" s="169">
        <f>'fluxo de salário'!K7</f>
        <v>32150</v>
      </c>
      <c r="F7" s="169">
        <f>'fluxo de custos e despesas'!G8</f>
        <v>0</v>
      </c>
      <c r="G7" s="169">
        <f>'fluxo de custos e despesas'!K8</f>
        <v>0</v>
      </c>
      <c r="H7" s="169">
        <f>'fluxo de salário'!R7</f>
        <v>0</v>
      </c>
      <c r="I7" s="169">
        <f>'fluxo de custos e despesas'!N8</f>
        <v>0</v>
      </c>
      <c r="J7" s="169">
        <f>'fluxo de custos e despesas'!R8</f>
        <v>0</v>
      </c>
      <c r="K7" s="169">
        <f t="shared" si="0"/>
        <v>32150</v>
      </c>
      <c r="L7" s="169">
        <f>'fluxo de investimento'!I6</f>
        <v>0</v>
      </c>
    </row>
    <row r="8" spans="1:12" ht="17.25" thickBot="1" x14ac:dyDescent="0.35">
      <c r="A8" s="40">
        <f>calendário!A7</f>
        <v>6</v>
      </c>
      <c r="B8" s="40">
        <f>calendário!B7</f>
        <v>1</v>
      </c>
      <c r="C8" s="43">
        <f>calendário!C7</f>
        <v>42069</v>
      </c>
      <c r="D8" s="42" t="str">
        <f>calendário!D7</f>
        <v>fase I</v>
      </c>
      <c r="E8" s="169">
        <f>'fluxo de salário'!K8</f>
        <v>32150</v>
      </c>
      <c r="F8" s="169">
        <f>'fluxo de custos e despesas'!G9</f>
        <v>0</v>
      </c>
      <c r="G8" s="169">
        <f>'fluxo de custos e despesas'!K9</f>
        <v>0</v>
      </c>
      <c r="H8" s="169">
        <f>'fluxo de salário'!R8</f>
        <v>0</v>
      </c>
      <c r="I8" s="169">
        <f>'fluxo de custos e despesas'!N9</f>
        <v>0</v>
      </c>
      <c r="J8" s="169">
        <f>'fluxo de custos e despesas'!R9</f>
        <v>0</v>
      </c>
      <c r="K8" s="169">
        <f t="shared" si="0"/>
        <v>32150</v>
      </c>
      <c r="L8" s="169">
        <f>'fluxo de investimento'!I7</f>
        <v>0</v>
      </c>
    </row>
    <row r="9" spans="1:12" ht="17.25" thickBot="1" x14ac:dyDescent="0.35">
      <c r="A9" s="40">
        <f>calendário!A8</f>
        <v>7</v>
      </c>
      <c r="B9" s="40">
        <f>calendário!B8</f>
        <v>1</v>
      </c>
      <c r="C9" s="41">
        <f>calendário!C8</f>
        <v>42100</v>
      </c>
      <c r="D9" s="42" t="str">
        <f>calendário!D8</f>
        <v>fase I</v>
      </c>
      <c r="E9" s="169">
        <f>'fluxo de salário'!K9</f>
        <v>32150</v>
      </c>
      <c r="F9" s="169">
        <f>'fluxo de custos e despesas'!G10</f>
        <v>0</v>
      </c>
      <c r="G9" s="169">
        <f>'fluxo de custos e despesas'!K10</f>
        <v>0</v>
      </c>
      <c r="H9" s="169">
        <f>'fluxo de salário'!R9</f>
        <v>0</v>
      </c>
      <c r="I9" s="169">
        <f>'fluxo de custos e despesas'!N10</f>
        <v>0</v>
      </c>
      <c r="J9" s="169">
        <f>'fluxo de custos e despesas'!R10</f>
        <v>0</v>
      </c>
      <c r="K9" s="169">
        <f t="shared" si="0"/>
        <v>32150</v>
      </c>
      <c r="L9" s="169">
        <f>'fluxo de investimento'!I8</f>
        <v>30000</v>
      </c>
    </row>
    <row r="10" spans="1:12" ht="17.25" thickBot="1" x14ac:dyDescent="0.35">
      <c r="A10" s="40">
        <f>calendário!A9</f>
        <v>8</v>
      </c>
      <c r="B10" s="40">
        <f>calendário!B9</f>
        <v>1</v>
      </c>
      <c r="C10" s="43">
        <f>calendário!C9</f>
        <v>42130</v>
      </c>
      <c r="D10" s="42" t="str">
        <f>calendário!D9</f>
        <v>fase I</v>
      </c>
      <c r="E10" s="169">
        <f>'fluxo de salário'!K10</f>
        <v>32150</v>
      </c>
      <c r="F10" s="169">
        <f>'fluxo de custos e despesas'!G11</f>
        <v>0</v>
      </c>
      <c r="G10" s="169">
        <f>'fluxo de custos e despesas'!K11</f>
        <v>0</v>
      </c>
      <c r="H10" s="169">
        <f>'fluxo de salário'!R10</f>
        <v>0</v>
      </c>
      <c r="I10" s="169">
        <f>'fluxo de custos e despesas'!N11</f>
        <v>0</v>
      </c>
      <c r="J10" s="169">
        <f>'fluxo de custos e despesas'!R11</f>
        <v>0</v>
      </c>
      <c r="K10" s="169">
        <f t="shared" si="0"/>
        <v>32150</v>
      </c>
      <c r="L10" s="169">
        <f>'fluxo de investimento'!I9</f>
        <v>6000</v>
      </c>
    </row>
    <row r="11" spans="1:12" ht="17.25" thickBot="1" x14ac:dyDescent="0.35">
      <c r="A11" s="40">
        <f>calendário!A10</f>
        <v>9</v>
      </c>
      <c r="B11" s="40">
        <f>calendário!B10</f>
        <v>1</v>
      </c>
      <c r="C11" s="41">
        <f>calendário!C10</f>
        <v>42161</v>
      </c>
      <c r="D11" s="42" t="str">
        <f>calendário!D10</f>
        <v>fase I</v>
      </c>
      <c r="E11" s="169">
        <f>'fluxo de salário'!K11</f>
        <v>32150</v>
      </c>
      <c r="F11" s="169">
        <f>'fluxo de custos e despesas'!G12</f>
        <v>0</v>
      </c>
      <c r="G11" s="169">
        <f>'fluxo de custos e despesas'!K12</f>
        <v>0</v>
      </c>
      <c r="H11" s="169">
        <f>'fluxo de salário'!R11</f>
        <v>0</v>
      </c>
      <c r="I11" s="169">
        <f>'fluxo de custos e despesas'!N12</f>
        <v>0</v>
      </c>
      <c r="J11" s="169">
        <f>'fluxo de custos e despesas'!R12</f>
        <v>0</v>
      </c>
      <c r="K11" s="169">
        <f t="shared" si="0"/>
        <v>32150</v>
      </c>
      <c r="L11" s="169">
        <f>'fluxo de investimento'!I10</f>
        <v>0</v>
      </c>
    </row>
    <row r="12" spans="1:12" ht="17.25" thickBot="1" x14ac:dyDescent="0.35">
      <c r="A12" s="40">
        <f>calendário!A11</f>
        <v>10</v>
      </c>
      <c r="B12" s="40">
        <f>calendário!B11</f>
        <v>1</v>
      </c>
      <c r="C12" s="43">
        <f>calendário!C11</f>
        <v>42191</v>
      </c>
      <c r="D12" s="42" t="str">
        <f>calendário!D11</f>
        <v>fase I</v>
      </c>
      <c r="E12" s="169">
        <f>'fluxo de salário'!K12</f>
        <v>32150</v>
      </c>
      <c r="F12" s="169">
        <f>'fluxo de custos e despesas'!G13</f>
        <v>0</v>
      </c>
      <c r="G12" s="169">
        <f>'fluxo de custos e despesas'!K13</f>
        <v>0</v>
      </c>
      <c r="H12" s="169">
        <f>'fluxo de salário'!R12</f>
        <v>0</v>
      </c>
      <c r="I12" s="169">
        <f>'fluxo de custos e despesas'!N13</f>
        <v>0</v>
      </c>
      <c r="J12" s="169">
        <f>'fluxo de custos e despesas'!R13</f>
        <v>0</v>
      </c>
      <c r="K12" s="169">
        <f t="shared" si="0"/>
        <v>32150</v>
      </c>
      <c r="L12" s="169">
        <f>'fluxo de investimento'!I11</f>
        <v>0</v>
      </c>
    </row>
    <row r="13" spans="1:12" ht="17.25" thickBot="1" x14ac:dyDescent="0.35">
      <c r="A13" s="40">
        <f>calendário!A12</f>
        <v>11</v>
      </c>
      <c r="B13" s="40">
        <f>calendário!B12</f>
        <v>1</v>
      </c>
      <c r="C13" s="41">
        <f>calendário!C12</f>
        <v>42222</v>
      </c>
      <c r="D13" s="42" t="str">
        <f>calendário!D12</f>
        <v>fase I</v>
      </c>
      <c r="E13" s="169">
        <f>'fluxo de salário'!K13</f>
        <v>32150</v>
      </c>
      <c r="F13" s="169">
        <f>'fluxo de custos e despesas'!G14</f>
        <v>0</v>
      </c>
      <c r="G13" s="169">
        <f>'fluxo de custos e despesas'!K14</f>
        <v>0</v>
      </c>
      <c r="H13" s="169">
        <f>'fluxo de salário'!R13</f>
        <v>0</v>
      </c>
      <c r="I13" s="169">
        <f>'fluxo de custos e despesas'!N14</f>
        <v>0</v>
      </c>
      <c r="J13" s="169">
        <f>'fluxo de custos e despesas'!R14</f>
        <v>0</v>
      </c>
      <c r="K13" s="169">
        <f t="shared" si="0"/>
        <v>32150</v>
      </c>
      <c r="L13" s="169">
        <f>'fluxo de investimento'!I12</f>
        <v>30000</v>
      </c>
    </row>
    <row r="14" spans="1:12" ht="17.25" thickBot="1" x14ac:dyDescent="0.35">
      <c r="A14" s="40">
        <f>calendário!A13</f>
        <v>12</v>
      </c>
      <c r="B14" s="40">
        <f>calendário!B13</f>
        <v>1</v>
      </c>
      <c r="C14" s="43">
        <f>calendário!C13</f>
        <v>42253</v>
      </c>
      <c r="D14" s="42" t="str">
        <f>calendário!D13</f>
        <v>fase I</v>
      </c>
      <c r="E14" s="169">
        <f>'fluxo de salário'!K14</f>
        <v>32150</v>
      </c>
      <c r="F14" s="169">
        <f>'fluxo de custos e despesas'!G15</f>
        <v>0</v>
      </c>
      <c r="G14" s="169">
        <f>'fluxo de custos e despesas'!K15</f>
        <v>0</v>
      </c>
      <c r="H14" s="169">
        <f>'fluxo de salário'!R14</f>
        <v>0</v>
      </c>
      <c r="I14" s="169">
        <f>'fluxo de custos e despesas'!N15</f>
        <v>0</v>
      </c>
      <c r="J14" s="169">
        <f>'fluxo de custos e despesas'!R15</f>
        <v>0</v>
      </c>
      <c r="K14" s="169">
        <f t="shared" si="0"/>
        <v>32150</v>
      </c>
      <c r="L14" s="169">
        <f>'fluxo de investimento'!I13</f>
        <v>0</v>
      </c>
    </row>
    <row r="15" spans="1:12" ht="17.25" thickBot="1" x14ac:dyDescent="0.35">
      <c r="A15" s="40">
        <f>calendário!A14</f>
        <v>13</v>
      </c>
      <c r="B15" s="40">
        <f>calendário!B14</f>
        <v>2</v>
      </c>
      <c r="C15" s="41">
        <f>calendário!C14</f>
        <v>42283</v>
      </c>
      <c r="D15" s="42" t="str">
        <f>calendário!D14</f>
        <v>fase II</v>
      </c>
      <c r="E15" s="169">
        <f>'fluxo de salário'!K15</f>
        <v>80381.776000000013</v>
      </c>
      <c r="F15" s="169">
        <f>'fluxo de custos e despesas'!G16</f>
        <v>330</v>
      </c>
      <c r="G15" s="169">
        <f>'fluxo de custos e despesas'!K16</f>
        <v>2150</v>
      </c>
      <c r="H15" s="169">
        <f>'fluxo de salário'!R15</f>
        <v>8024.64</v>
      </c>
      <c r="I15" s="169">
        <f>'fluxo de custos e despesas'!N16</f>
        <v>600</v>
      </c>
      <c r="J15" s="169">
        <f>'fluxo de custos e despesas'!R16</f>
        <v>2500</v>
      </c>
      <c r="K15" s="169">
        <f t="shared" si="0"/>
        <v>93986.416000000012</v>
      </c>
      <c r="L15" s="169">
        <f>'fluxo de investimento'!I14</f>
        <v>0</v>
      </c>
    </row>
    <row r="16" spans="1:12" ht="17.25" thickBot="1" x14ac:dyDescent="0.35">
      <c r="A16" s="40">
        <f>calendário!A15</f>
        <v>14</v>
      </c>
      <c r="B16" s="40">
        <f>calendário!B15</f>
        <v>2</v>
      </c>
      <c r="C16" s="43">
        <f>calendário!C15</f>
        <v>42314</v>
      </c>
      <c r="D16" s="42" t="str">
        <f>calendário!D15</f>
        <v>fase II</v>
      </c>
      <c r="E16" s="169">
        <f>'fluxo de salário'!K16</f>
        <v>80381.776000000013</v>
      </c>
      <c r="F16" s="169">
        <f>'fluxo de custos e despesas'!G17</f>
        <v>330</v>
      </c>
      <c r="G16" s="169">
        <f>'fluxo de custos e despesas'!K17</f>
        <v>2236</v>
      </c>
      <c r="H16" s="169">
        <f>'fluxo de salário'!R16</f>
        <v>8024.64</v>
      </c>
      <c r="I16" s="169">
        <f>'fluxo de custos e despesas'!N17</f>
        <v>600</v>
      </c>
      <c r="J16" s="169">
        <f>'fluxo de custos e despesas'!R17</f>
        <v>2600</v>
      </c>
      <c r="K16" s="169">
        <f t="shared" si="0"/>
        <v>94172.416000000012</v>
      </c>
      <c r="L16" s="169">
        <f>'fluxo de investimento'!I15</f>
        <v>0</v>
      </c>
    </row>
    <row r="17" spans="1:12" ht="17.25" thickBot="1" x14ac:dyDescent="0.35">
      <c r="A17" s="40">
        <f>calendário!A16</f>
        <v>15</v>
      </c>
      <c r="B17" s="40">
        <f>calendário!B16</f>
        <v>2</v>
      </c>
      <c r="C17" s="41">
        <f>calendário!C16</f>
        <v>42344</v>
      </c>
      <c r="D17" s="42" t="str">
        <f>calendário!D16</f>
        <v>fase II</v>
      </c>
      <c r="E17" s="169">
        <f>'fluxo de salário'!K17</f>
        <v>80381.776000000013</v>
      </c>
      <c r="F17" s="169">
        <f>'fluxo de custos e despesas'!G18</f>
        <v>330</v>
      </c>
      <c r="G17" s="169">
        <f>'fluxo de custos e despesas'!K18</f>
        <v>2279</v>
      </c>
      <c r="H17" s="169">
        <f>'fluxo de salário'!R17</f>
        <v>8024.64</v>
      </c>
      <c r="I17" s="169">
        <f>'fluxo de custos e despesas'!N18</f>
        <v>600</v>
      </c>
      <c r="J17" s="169">
        <f>'fluxo de custos e despesas'!R18</f>
        <v>2650</v>
      </c>
      <c r="K17" s="169">
        <f t="shared" si="0"/>
        <v>94265.416000000012</v>
      </c>
      <c r="L17" s="169">
        <f>'fluxo de investimento'!I16</f>
        <v>0</v>
      </c>
    </row>
    <row r="18" spans="1:12" ht="17.25" thickBot="1" x14ac:dyDescent="0.35">
      <c r="A18" s="40">
        <f>calendário!A17</f>
        <v>16</v>
      </c>
      <c r="B18" s="40">
        <f>calendário!B17</f>
        <v>2</v>
      </c>
      <c r="C18" s="43">
        <f>calendário!C17</f>
        <v>42375</v>
      </c>
      <c r="D18" s="42" t="str">
        <f>calendário!D17</f>
        <v>fase II</v>
      </c>
      <c r="E18" s="169">
        <f>'fluxo de salário'!K18</f>
        <v>80381.776000000013</v>
      </c>
      <c r="F18" s="169">
        <f>'fluxo de custos e despesas'!G19</f>
        <v>330</v>
      </c>
      <c r="G18" s="169">
        <f>'fluxo de custos e despesas'!K19</f>
        <v>2365</v>
      </c>
      <c r="H18" s="169">
        <f>'fluxo de salário'!R18</f>
        <v>8024.64</v>
      </c>
      <c r="I18" s="169">
        <f>'fluxo de custos e despesas'!N19</f>
        <v>600</v>
      </c>
      <c r="J18" s="169">
        <f>'fluxo de custos e despesas'!R19</f>
        <v>2750</v>
      </c>
      <c r="K18" s="169">
        <f t="shared" si="0"/>
        <v>94451.416000000012</v>
      </c>
      <c r="L18" s="169">
        <f>'fluxo de investimento'!I17</f>
        <v>0</v>
      </c>
    </row>
    <row r="19" spans="1:12" ht="17.25" thickBot="1" x14ac:dyDescent="0.35">
      <c r="A19" s="40">
        <f>calendário!A18</f>
        <v>17</v>
      </c>
      <c r="B19" s="40">
        <f>calendário!B18</f>
        <v>2</v>
      </c>
      <c r="C19" s="41">
        <f>calendário!C18</f>
        <v>42406</v>
      </c>
      <c r="D19" s="42" t="str">
        <f>calendário!D18</f>
        <v>fase II</v>
      </c>
      <c r="E19" s="169">
        <f>'fluxo de salário'!K19</f>
        <v>80381.776000000013</v>
      </c>
      <c r="F19" s="169">
        <f>'fluxo de custos e despesas'!G20</f>
        <v>330</v>
      </c>
      <c r="G19" s="169">
        <f>'fluxo de custos e despesas'!K20</f>
        <v>2494</v>
      </c>
      <c r="H19" s="169">
        <f>'fluxo de salário'!R19</f>
        <v>8024.64</v>
      </c>
      <c r="I19" s="169">
        <f>'fluxo de custos e despesas'!N20</f>
        <v>600</v>
      </c>
      <c r="J19" s="169">
        <f>'fluxo de custos e despesas'!R20</f>
        <v>2900</v>
      </c>
      <c r="K19" s="169">
        <f t="shared" si="0"/>
        <v>94730.416000000012</v>
      </c>
      <c r="L19" s="169">
        <f>'fluxo de investimento'!I18</f>
        <v>0</v>
      </c>
    </row>
    <row r="20" spans="1:12" ht="17.25" thickBot="1" x14ac:dyDescent="0.35">
      <c r="A20" s="40">
        <f>calendário!A19</f>
        <v>18</v>
      </c>
      <c r="B20" s="40">
        <f>calendário!B19</f>
        <v>2</v>
      </c>
      <c r="C20" s="43">
        <f>calendário!C19</f>
        <v>42435</v>
      </c>
      <c r="D20" s="42" t="str">
        <f>calendário!D19</f>
        <v>fase II</v>
      </c>
      <c r="E20" s="169">
        <f>'fluxo de salário'!K20</f>
        <v>80381.776000000013</v>
      </c>
      <c r="F20" s="169">
        <f>'fluxo de custos e despesas'!G21</f>
        <v>330</v>
      </c>
      <c r="G20" s="169">
        <f>'fluxo de custos e despesas'!K21</f>
        <v>2752</v>
      </c>
      <c r="H20" s="169">
        <f>'fluxo de salário'!R20</f>
        <v>8024.64</v>
      </c>
      <c r="I20" s="169">
        <f>'fluxo de custos e despesas'!N21</f>
        <v>600</v>
      </c>
      <c r="J20" s="169">
        <f>'fluxo de custos e despesas'!R21</f>
        <v>3200</v>
      </c>
      <c r="K20" s="169">
        <f t="shared" si="0"/>
        <v>95288.416000000012</v>
      </c>
      <c r="L20" s="169">
        <f>'fluxo de investimento'!I19</f>
        <v>0</v>
      </c>
    </row>
    <row r="21" spans="1:12" ht="17.25" thickBot="1" x14ac:dyDescent="0.35">
      <c r="A21" s="40">
        <f>calendário!A20</f>
        <v>19</v>
      </c>
      <c r="B21" s="40">
        <f>calendário!B20</f>
        <v>2</v>
      </c>
      <c r="C21" s="41">
        <f>calendário!C20</f>
        <v>42466</v>
      </c>
      <c r="D21" s="42" t="str">
        <f>calendário!D20</f>
        <v>fase II</v>
      </c>
      <c r="E21" s="169">
        <f>'fluxo de salário'!K21</f>
        <v>80381.776000000013</v>
      </c>
      <c r="F21" s="169">
        <f>'fluxo de custos e despesas'!G22</f>
        <v>330</v>
      </c>
      <c r="G21" s="169">
        <f>'fluxo de custos e despesas'!K22</f>
        <v>3010</v>
      </c>
      <c r="H21" s="169">
        <f>'fluxo de salário'!R21</f>
        <v>8024.64</v>
      </c>
      <c r="I21" s="169">
        <f>'fluxo de custos e despesas'!N22</f>
        <v>600</v>
      </c>
      <c r="J21" s="169">
        <f>'fluxo de custos e despesas'!R22</f>
        <v>3500</v>
      </c>
      <c r="K21" s="169">
        <f t="shared" si="0"/>
        <v>95846.416000000012</v>
      </c>
      <c r="L21" s="169">
        <f>'fluxo de investimento'!I20</f>
        <v>0</v>
      </c>
    </row>
    <row r="22" spans="1:12" ht="17.25" thickBot="1" x14ac:dyDescent="0.35">
      <c r="A22" s="40">
        <f>calendário!A21</f>
        <v>20</v>
      </c>
      <c r="B22" s="40">
        <f>calendário!B21</f>
        <v>2</v>
      </c>
      <c r="C22" s="43">
        <f>calendário!C21</f>
        <v>42496</v>
      </c>
      <c r="D22" s="42" t="str">
        <f>calendário!D21</f>
        <v>fase II</v>
      </c>
      <c r="E22" s="169">
        <f>'fluxo de salário'!K22</f>
        <v>80381.776000000013</v>
      </c>
      <c r="F22" s="169">
        <f>'fluxo de custos e despesas'!G23</f>
        <v>330</v>
      </c>
      <c r="G22" s="169">
        <f>'fluxo de custos e despesas'!K23</f>
        <v>3311</v>
      </c>
      <c r="H22" s="169">
        <f>'fluxo de salário'!R22</f>
        <v>8024.64</v>
      </c>
      <c r="I22" s="169">
        <f>'fluxo de custos e despesas'!N23</f>
        <v>600</v>
      </c>
      <c r="J22" s="169">
        <f>'fluxo de custos e despesas'!R23</f>
        <v>3850</v>
      </c>
      <c r="K22" s="169">
        <f t="shared" si="0"/>
        <v>96497.416000000012</v>
      </c>
      <c r="L22" s="169">
        <f>'fluxo de investimento'!I21</f>
        <v>0</v>
      </c>
    </row>
    <row r="23" spans="1:12" ht="17.25" thickBot="1" x14ac:dyDescent="0.35">
      <c r="A23" s="40">
        <f>calendário!A22</f>
        <v>21</v>
      </c>
      <c r="B23" s="40">
        <f>calendário!B22</f>
        <v>2</v>
      </c>
      <c r="C23" s="41">
        <f>calendário!C22</f>
        <v>42527</v>
      </c>
      <c r="D23" s="42" t="str">
        <f>calendário!D22</f>
        <v>fase II</v>
      </c>
      <c r="E23" s="169">
        <f>'fluxo de salário'!K23</f>
        <v>80381.776000000013</v>
      </c>
      <c r="F23" s="169">
        <f>'fluxo de custos e despesas'!G24</f>
        <v>330</v>
      </c>
      <c r="G23" s="169">
        <f>'fluxo de custos e despesas'!K24</f>
        <v>3612</v>
      </c>
      <c r="H23" s="169">
        <f>'fluxo de salário'!R23</f>
        <v>8024.64</v>
      </c>
      <c r="I23" s="169">
        <f>'fluxo de custos e despesas'!N24</f>
        <v>600</v>
      </c>
      <c r="J23" s="169">
        <f>'fluxo de custos e despesas'!R24</f>
        <v>4200</v>
      </c>
      <c r="K23" s="169">
        <f t="shared" si="0"/>
        <v>97148.416000000012</v>
      </c>
      <c r="L23" s="169">
        <f>'fluxo de investimento'!I22</f>
        <v>0</v>
      </c>
    </row>
    <row r="24" spans="1:12" ht="17.25" thickBot="1" x14ac:dyDescent="0.35">
      <c r="A24" s="40">
        <f>calendário!A23</f>
        <v>22</v>
      </c>
      <c r="B24" s="40">
        <f>calendário!B23</f>
        <v>2</v>
      </c>
      <c r="C24" s="43">
        <f>calendário!C23</f>
        <v>42557</v>
      </c>
      <c r="D24" s="42" t="str">
        <f>calendário!D23</f>
        <v>fase II</v>
      </c>
      <c r="E24" s="169">
        <f>'fluxo de salário'!K24</f>
        <v>80381.776000000013</v>
      </c>
      <c r="F24" s="169">
        <f>'fluxo de custos e despesas'!G25</f>
        <v>330</v>
      </c>
      <c r="G24" s="169">
        <f>'fluxo de custos e despesas'!K25</f>
        <v>3956</v>
      </c>
      <c r="H24" s="169">
        <f>'fluxo de salário'!R24</f>
        <v>8024.64</v>
      </c>
      <c r="I24" s="169">
        <f>'fluxo de custos e despesas'!N25</f>
        <v>600</v>
      </c>
      <c r="J24" s="169">
        <f>'fluxo de custos e despesas'!R25</f>
        <v>4600</v>
      </c>
      <c r="K24" s="169">
        <f t="shared" si="0"/>
        <v>97892.416000000012</v>
      </c>
      <c r="L24" s="169">
        <f>'fluxo de investimento'!I23</f>
        <v>0</v>
      </c>
    </row>
    <row r="25" spans="1:12" ht="17.25" thickBot="1" x14ac:dyDescent="0.35">
      <c r="A25" s="40">
        <f>calendário!A24</f>
        <v>23</v>
      </c>
      <c r="B25" s="40">
        <f>calendário!B24</f>
        <v>2</v>
      </c>
      <c r="C25" s="41">
        <f>calendário!C24</f>
        <v>42588</v>
      </c>
      <c r="D25" s="42" t="str">
        <f>calendário!D24</f>
        <v>fase II</v>
      </c>
      <c r="E25" s="169">
        <f>'fluxo de salário'!K25</f>
        <v>80381.776000000013</v>
      </c>
      <c r="F25" s="169">
        <f>'fluxo de custos e despesas'!G26</f>
        <v>330</v>
      </c>
      <c r="G25" s="169">
        <f>'fluxo de custos e despesas'!K26</f>
        <v>4257</v>
      </c>
      <c r="H25" s="169">
        <f>'fluxo de salário'!R25</f>
        <v>8024.64</v>
      </c>
      <c r="I25" s="169">
        <f>'fluxo de custos e despesas'!N26</f>
        <v>600</v>
      </c>
      <c r="J25" s="169">
        <f>'fluxo de custos e despesas'!R26</f>
        <v>4950</v>
      </c>
      <c r="K25" s="169">
        <f t="shared" si="0"/>
        <v>98543.416000000012</v>
      </c>
      <c r="L25" s="169">
        <f>'fluxo de investimento'!I24</f>
        <v>0</v>
      </c>
    </row>
    <row r="26" spans="1:12" ht="17.25" thickBot="1" x14ac:dyDescent="0.35">
      <c r="A26" s="40">
        <f>calendário!A25</f>
        <v>24</v>
      </c>
      <c r="B26" s="40">
        <f>calendário!B25</f>
        <v>2</v>
      </c>
      <c r="C26" s="43">
        <f>calendário!C25</f>
        <v>42619</v>
      </c>
      <c r="D26" s="42" t="str">
        <f>calendário!D25</f>
        <v>fase II</v>
      </c>
      <c r="E26" s="169">
        <f>'fluxo de salário'!K26</f>
        <v>80381.776000000013</v>
      </c>
      <c r="F26" s="169">
        <f>'fluxo de custos e despesas'!G27</f>
        <v>330</v>
      </c>
      <c r="G26" s="169">
        <f>'fluxo de custos e despesas'!K27</f>
        <v>4601</v>
      </c>
      <c r="H26" s="169">
        <f>'fluxo de salário'!R26</f>
        <v>8024.64</v>
      </c>
      <c r="I26" s="169">
        <f>'fluxo de custos e despesas'!N27</f>
        <v>600</v>
      </c>
      <c r="J26" s="169">
        <f>'fluxo de custos e despesas'!R27</f>
        <v>5350</v>
      </c>
      <c r="K26" s="169">
        <f t="shared" si="0"/>
        <v>99287.416000000012</v>
      </c>
      <c r="L26" s="169">
        <f>'fluxo de investimento'!I25</f>
        <v>0</v>
      </c>
    </row>
    <row r="27" spans="1:12" ht="17.25" thickBot="1" x14ac:dyDescent="0.35">
      <c r="A27" s="40">
        <f>calendário!A26</f>
        <v>25</v>
      </c>
      <c r="B27" s="40">
        <f>calendário!B26</f>
        <v>3</v>
      </c>
      <c r="C27" s="41">
        <f>calendário!C26</f>
        <v>42649</v>
      </c>
      <c r="D27" s="42" t="str">
        <f>calendário!D26</f>
        <v>fase II</v>
      </c>
      <c r="E27" s="169">
        <f>'fluxo de salário'!K27</f>
        <v>80381.776000000013</v>
      </c>
      <c r="F27" s="169">
        <f>'fluxo de custos e despesas'!G28</f>
        <v>330</v>
      </c>
      <c r="G27" s="169">
        <f>'fluxo de custos e despesas'!K28</f>
        <v>4988</v>
      </c>
      <c r="H27" s="169">
        <f>'fluxo de salário'!R27</f>
        <v>8024.64</v>
      </c>
      <c r="I27" s="169">
        <f>'fluxo de custos e despesas'!N28</f>
        <v>600</v>
      </c>
      <c r="J27" s="169">
        <f>'fluxo de custos e despesas'!R28</f>
        <v>5800</v>
      </c>
      <c r="K27" s="169">
        <f t="shared" si="0"/>
        <v>100124.41600000001</v>
      </c>
      <c r="L27" s="169">
        <f>'fluxo de investimento'!I26</f>
        <v>0</v>
      </c>
    </row>
    <row r="28" spans="1:12" ht="17.25" thickBot="1" x14ac:dyDescent="0.35">
      <c r="A28" s="40">
        <f>calendário!A27</f>
        <v>26</v>
      </c>
      <c r="B28" s="40">
        <f>calendário!B27</f>
        <v>3</v>
      </c>
      <c r="C28" s="43">
        <f>calendário!C27</f>
        <v>42680</v>
      </c>
      <c r="D28" s="42" t="str">
        <f>calendário!D27</f>
        <v>fase II</v>
      </c>
      <c r="E28" s="169">
        <f>'fluxo de salário'!K28</f>
        <v>80381.776000000013</v>
      </c>
      <c r="F28" s="169">
        <f>'fluxo de custos e despesas'!G29</f>
        <v>330</v>
      </c>
      <c r="G28" s="169">
        <f>'fluxo de custos e despesas'!K29</f>
        <v>5332</v>
      </c>
      <c r="H28" s="169">
        <f>'fluxo de salário'!R28</f>
        <v>8024.64</v>
      </c>
      <c r="I28" s="169">
        <f>'fluxo de custos e despesas'!N29</f>
        <v>600</v>
      </c>
      <c r="J28" s="169">
        <f>'fluxo de custos e despesas'!R29</f>
        <v>6200</v>
      </c>
      <c r="K28" s="169">
        <f t="shared" si="0"/>
        <v>100868.41600000001</v>
      </c>
      <c r="L28" s="169">
        <f>'fluxo de investimento'!I27</f>
        <v>0</v>
      </c>
    </row>
    <row r="29" spans="1:12" ht="17.25" thickBot="1" x14ac:dyDescent="0.35">
      <c r="A29" s="40">
        <f>calendário!A28</f>
        <v>27</v>
      </c>
      <c r="B29" s="40">
        <f>calendário!B28</f>
        <v>3</v>
      </c>
      <c r="C29" s="41">
        <f>calendário!C28</f>
        <v>42710</v>
      </c>
      <c r="D29" s="42" t="str">
        <f>calendário!D28</f>
        <v>fase II</v>
      </c>
      <c r="E29" s="169">
        <f>'fluxo de salário'!K29</f>
        <v>80381.776000000013</v>
      </c>
      <c r="F29" s="169">
        <f>'fluxo de custos e despesas'!G30</f>
        <v>330</v>
      </c>
      <c r="G29" s="169">
        <f>'fluxo de custos e despesas'!K30</f>
        <v>5719</v>
      </c>
      <c r="H29" s="169">
        <f>'fluxo de salário'!R29</f>
        <v>8024.64</v>
      </c>
      <c r="I29" s="169">
        <f>'fluxo de custos e despesas'!N30</f>
        <v>600</v>
      </c>
      <c r="J29" s="169">
        <f>'fluxo de custos e despesas'!R30</f>
        <v>6650</v>
      </c>
      <c r="K29" s="169">
        <f t="shared" si="0"/>
        <v>101705.41600000001</v>
      </c>
      <c r="L29" s="169">
        <f>'fluxo de investimento'!I28</f>
        <v>0</v>
      </c>
    </row>
    <row r="30" spans="1:12" ht="17.25" thickBot="1" x14ac:dyDescent="0.35">
      <c r="A30" s="40">
        <f>calendário!A29</f>
        <v>28</v>
      </c>
      <c r="B30" s="40">
        <f>calendário!B29</f>
        <v>3</v>
      </c>
      <c r="C30" s="43">
        <f>calendário!C29</f>
        <v>42741</v>
      </c>
      <c r="D30" s="42" t="str">
        <f>calendário!D29</f>
        <v>fase II</v>
      </c>
      <c r="E30" s="169">
        <f>'fluxo de salário'!K30</f>
        <v>80381.776000000013</v>
      </c>
      <c r="F30" s="169">
        <f>'fluxo de custos e despesas'!G31</f>
        <v>330</v>
      </c>
      <c r="G30" s="169">
        <f>'fluxo de custos e despesas'!K31</f>
        <v>6020</v>
      </c>
      <c r="H30" s="169">
        <f>'fluxo de salário'!R30</f>
        <v>8024.64</v>
      </c>
      <c r="I30" s="169">
        <f>'fluxo de custos e despesas'!N31</f>
        <v>600</v>
      </c>
      <c r="J30" s="169">
        <f>'fluxo de custos e despesas'!R31</f>
        <v>7000</v>
      </c>
      <c r="K30" s="169">
        <f t="shared" si="0"/>
        <v>102356.41600000001</v>
      </c>
      <c r="L30" s="169">
        <f>'fluxo de investimento'!I29</f>
        <v>0</v>
      </c>
    </row>
    <row r="31" spans="1:12" ht="17.25" thickBot="1" x14ac:dyDescent="0.35">
      <c r="A31" s="40">
        <f>calendário!A30</f>
        <v>29</v>
      </c>
      <c r="B31" s="40">
        <f>calendário!B30</f>
        <v>3</v>
      </c>
      <c r="C31" s="41">
        <f>calendário!C30</f>
        <v>42772</v>
      </c>
      <c r="D31" s="42" t="str">
        <f>calendário!D30</f>
        <v>fase II</v>
      </c>
      <c r="E31" s="169">
        <f>'fluxo de salário'!K31</f>
        <v>80381.776000000013</v>
      </c>
      <c r="F31" s="169">
        <f>'fluxo de custos e despesas'!G32</f>
        <v>330</v>
      </c>
      <c r="G31" s="169">
        <f>'fluxo de custos e despesas'!K32</f>
        <v>6364</v>
      </c>
      <c r="H31" s="169">
        <f>'fluxo de salário'!R31</f>
        <v>8024.64</v>
      </c>
      <c r="I31" s="169">
        <f>'fluxo de custos e despesas'!N32</f>
        <v>600</v>
      </c>
      <c r="J31" s="169">
        <f>'fluxo de custos e despesas'!R32</f>
        <v>7400</v>
      </c>
      <c r="K31" s="169">
        <f t="shared" si="0"/>
        <v>103100.41600000001</v>
      </c>
      <c r="L31" s="169">
        <f>'fluxo de investimento'!I30</f>
        <v>0</v>
      </c>
    </row>
    <row r="32" spans="1:12" ht="17.25" thickBot="1" x14ac:dyDescent="0.35">
      <c r="A32" s="40">
        <f>calendário!A31</f>
        <v>30</v>
      </c>
      <c r="B32" s="40">
        <f>calendário!B31</f>
        <v>3</v>
      </c>
      <c r="C32" s="43">
        <f>calendário!C31</f>
        <v>42800</v>
      </c>
      <c r="D32" s="42" t="str">
        <f>calendário!D31</f>
        <v>fase II</v>
      </c>
      <c r="E32" s="169">
        <f>'fluxo de salário'!K32</f>
        <v>80381.776000000013</v>
      </c>
      <c r="F32" s="169">
        <f>'fluxo de custos e despesas'!G33</f>
        <v>330</v>
      </c>
      <c r="G32" s="169">
        <f>'fluxo de custos e despesas'!K33</f>
        <v>6665</v>
      </c>
      <c r="H32" s="169">
        <f>'fluxo de salário'!R32</f>
        <v>8024.64</v>
      </c>
      <c r="I32" s="169">
        <f>'fluxo de custos e despesas'!N33</f>
        <v>600</v>
      </c>
      <c r="J32" s="169">
        <f>'fluxo de custos e despesas'!R33</f>
        <v>7750</v>
      </c>
      <c r="K32" s="169">
        <f t="shared" si="0"/>
        <v>103751.41600000001</v>
      </c>
      <c r="L32" s="169">
        <f>'fluxo de investimento'!I31</f>
        <v>0</v>
      </c>
    </row>
    <row r="33" spans="1:12" ht="17.25" thickBot="1" x14ac:dyDescent="0.35">
      <c r="A33" s="40">
        <f>calendário!A32</f>
        <v>31</v>
      </c>
      <c r="B33" s="40">
        <f>calendário!B32</f>
        <v>3</v>
      </c>
      <c r="C33" s="41">
        <f>calendário!C32</f>
        <v>42831</v>
      </c>
      <c r="D33" s="42" t="str">
        <f>calendário!D32</f>
        <v>fase II</v>
      </c>
      <c r="E33" s="169">
        <f>'fluxo de salário'!K33</f>
        <v>80381.776000000013</v>
      </c>
      <c r="F33" s="169">
        <f>'fluxo de custos e despesas'!G34</f>
        <v>330</v>
      </c>
      <c r="G33" s="169">
        <f>'fluxo de custos e despesas'!K34</f>
        <v>7009</v>
      </c>
      <c r="H33" s="169">
        <f>'fluxo de salário'!R33</f>
        <v>8024.64</v>
      </c>
      <c r="I33" s="169">
        <f>'fluxo de custos e despesas'!N34</f>
        <v>600</v>
      </c>
      <c r="J33" s="169">
        <f>'fluxo de custos e despesas'!R34</f>
        <v>8150</v>
      </c>
      <c r="K33" s="169">
        <f t="shared" si="0"/>
        <v>104495.41600000001</v>
      </c>
      <c r="L33" s="169">
        <f>'fluxo de investimento'!I32</f>
        <v>0</v>
      </c>
    </row>
    <row r="34" spans="1:12" ht="17.25" thickBot="1" x14ac:dyDescent="0.35">
      <c r="A34" s="40">
        <f>calendário!A33</f>
        <v>32</v>
      </c>
      <c r="B34" s="40">
        <f>calendário!B33</f>
        <v>3</v>
      </c>
      <c r="C34" s="43">
        <f>calendário!C33</f>
        <v>42861</v>
      </c>
      <c r="D34" s="42" t="str">
        <f>calendário!D33</f>
        <v>fase II</v>
      </c>
      <c r="E34" s="169">
        <f>'fluxo de salário'!K34</f>
        <v>80381.776000000013</v>
      </c>
      <c r="F34" s="169">
        <f>'fluxo de custos e despesas'!G35</f>
        <v>330</v>
      </c>
      <c r="G34" s="169">
        <f>'fluxo de custos e despesas'!K35</f>
        <v>7353</v>
      </c>
      <c r="H34" s="169">
        <f>'fluxo de salário'!R34</f>
        <v>8024.64</v>
      </c>
      <c r="I34" s="169">
        <f>'fluxo de custos e despesas'!N35</f>
        <v>600</v>
      </c>
      <c r="J34" s="169">
        <f>'fluxo de custos e despesas'!R35</f>
        <v>8550</v>
      </c>
      <c r="K34" s="169">
        <f t="shared" si="0"/>
        <v>105239.41600000001</v>
      </c>
      <c r="L34" s="169">
        <f>'fluxo de investimento'!I33</f>
        <v>0</v>
      </c>
    </row>
    <row r="35" spans="1:12" ht="17.25" thickBot="1" x14ac:dyDescent="0.35">
      <c r="A35" s="40">
        <f>calendário!A34</f>
        <v>33</v>
      </c>
      <c r="B35" s="40">
        <f>calendário!B34</f>
        <v>3</v>
      </c>
      <c r="C35" s="41">
        <f>calendário!C34</f>
        <v>42892</v>
      </c>
      <c r="D35" s="42" t="str">
        <f>calendário!D34</f>
        <v>fase II</v>
      </c>
      <c r="E35" s="169">
        <f>'fluxo de salário'!K35</f>
        <v>80381.776000000013</v>
      </c>
      <c r="F35" s="169">
        <f>'fluxo de custos e despesas'!G36</f>
        <v>330</v>
      </c>
      <c r="G35" s="169">
        <f>'fluxo de custos e despesas'!K36</f>
        <v>7783</v>
      </c>
      <c r="H35" s="169">
        <f>'fluxo de salário'!R35</f>
        <v>8024.64</v>
      </c>
      <c r="I35" s="169">
        <f>'fluxo de custos e despesas'!N36</f>
        <v>600</v>
      </c>
      <c r="J35" s="169">
        <f>'fluxo de custos e despesas'!R36</f>
        <v>9050</v>
      </c>
      <c r="K35" s="169">
        <f t="shared" si="0"/>
        <v>106169.41600000001</v>
      </c>
      <c r="L35" s="169">
        <f>'fluxo de investimento'!I34</f>
        <v>0</v>
      </c>
    </row>
    <row r="36" spans="1:12" ht="17.25" thickBot="1" x14ac:dyDescent="0.35">
      <c r="A36" s="40">
        <f>calendário!A35</f>
        <v>34</v>
      </c>
      <c r="B36" s="40">
        <f>calendário!B35</f>
        <v>3</v>
      </c>
      <c r="C36" s="43">
        <f>calendário!C35</f>
        <v>42922</v>
      </c>
      <c r="D36" s="42" t="str">
        <f>calendário!D35</f>
        <v>fase II</v>
      </c>
      <c r="E36" s="169">
        <f>'fluxo de salário'!K36</f>
        <v>80381.776000000013</v>
      </c>
      <c r="F36" s="169">
        <f>'fluxo de custos e despesas'!G37</f>
        <v>330</v>
      </c>
      <c r="G36" s="169">
        <f>'fluxo de custos e despesas'!K37</f>
        <v>8299</v>
      </c>
      <c r="H36" s="169">
        <f>'fluxo de salário'!R36</f>
        <v>8024.64</v>
      </c>
      <c r="I36" s="169">
        <f>'fluxo de custos e despesas'!N37</f>
        <v>600</v>
      </c>
      <c r="J36" s="169">
        <f>'fluxo de custos e despesas'!R37</f>
        <v>9650</v>
      </c>
      <c r="K36" s="169">
        <f t="shared" si="0"/>
        <v>107285.41600000001</v>
      </c>
      <c r="L36" s="169">
        <f>'fluxo de investimento'!I35</f>
        <v>0</v>
      </c>
    </row>
    <row r="37" spans="1:12" ht="17.25" thickBot="1" x14ac:dyDescent="0.35">
      <c r="A37" s="40">
        <f>calendário!A36</f>
        <v>35</v>
      </c>
      <c r="B37" s="40">
        <f>calendário!B36</f>
        <v>3</v>
      </c>
      <c r="C37" s="41">
        <f>calendário!C36</f>
        <v>42953</v>
      </c>
      <c r="D37" s="42" t="str">
        <f>calendário!D36</f>
        <v>fase II</v>
      </c>
      <c r="E37" s="169">
        <f>'fluxo de salário'!K37</f>
        <v>80381.776000000013</v>
      </c>
      <c r="F37" s="169">
        <f>'fluxo de custos e despesas'!G38</f>
        <v>330</v>
      </c>
      <c r="G37" s="169">
        <f>'fluxo de custos e despesas'!K38</f>
        <v>8772</v>
      </c>
      <c r="H37" s="169">
        <f>'fluxo de salário'!R37</f>
        <v>8024.64</v>
      </c>
      <c r="I37" s="169">
        <f>'fluxo de custos e despesas'!N38</f>
        <v>600</v>
      </c>
      <c r="J37" s="169">
        <f>'fluxo de custos e despesas'!R38</f>
        <v>10200</v>
      </c>
      <c r="K37" s="169">
        <f t="shared" si="0"/>
        <v>108308.41600000001</v>
      </c>
      <c r="L37" s="169">
        <f>'fluxo de investimento'!I36</f>
        <v>0</v>
      </c>
    </row>
    <row r="38" spans="1:12" ht="17.25" thickBot="1" x14ac:dyDescent="0.35">
      <c r="A38" s="40">
        <f>calendário!A37</f>
        <v>36</v>
      </c>
      <c r="B38" s="40">
        <f>calendário!B37</f>
        <v>3</v>
      </c>
      <c r="C38" s="43">
        <f>calendário!C37</f>
        <v>42984</v>
      </c>
      <c r="D38" s="42" t="str">
        <f>calendário!D37</f>
        <v>fase II</v>
      </c>
      <c r="E38" s="169">
        <f>'fluxo de salário'!K38</f>
        <v>80381.776000000013</v>
      </c>
      <c r="F38" s="169">
        <f>'fluxo de custos e despesas'!G39</f>
        <v>330</v>
      </c>
      <c r="G38" s="169">
        <f>'fluxo de custos e despesas'!K39</f>
        <v>9288</v>
      </c>
      <c r="H38" s="169">
        <f>'fluxo de salário'!R38</f>
        <v>8024.64</v>
      </c>
      <c r="I38" s="169">
        <f>'fluxo de custos e despesas'!N39</f>
        <v>600</v>
      </c>
      <c r="J38" s="169">
        <f>'fluxo de custos e despesas'!R39</f>
        <v>10800</v>
      </c>
      <c r="K38" s="169">
        <f t="shared" si="0"/>
        <v>109424.41600000001</v>
      </c>
      <c r="L38" s="169">
        <f>'fluxo de investimento'!I37</f>
        <v>0</v>
      </c>
    </row>
    <row r="39" spans="1:12" ht="17.25" thickBot="1" x14ac:dyDescent="0.35">
      <c r="A39" s="40">
        <f>calendário!A38</f>
        <v>37</v>
      </c>
      <c r="B39" s="40">
        <f>calendário!B38</f>
        <v>4</v>
      </c>
      <c r="C39" s="41">
        <f>calendário!C38</f>
        <v>43014</v>
      </c>
      <c r="D39" s="42" t="str">
        <f>calendário!D38</f>
        <v>fase III</v>
      </c>
      <c r="E39" s="169">
        <f>'fluxo de salário'!K39</f>
        <v>95927.488000000012</v>
      </c>
      <c r="F39" s="169">
        <f>'fluxo de custos e despesas'!G40</f>
        <v>330</v>
      </c>
      <c r="G39" s="169">
        <f>'fluxo de custos e despesas'!K40</f>
        <v>9847</v>
      </c>
      <c r="H39" s="169">
        <f>'fluxo de salário'!R39</f>
        <v>12036.960000000001</v>
      </c>
      <c r="I39" s="169">
        <f>'fluxo de custos e despesas'!N40</f>
        <v>600</v>
      </c>
      <c r="J39" s="169">
        <f>'fluxo de custos e despesas'!R40</f>
        <v>11450</v>
      </c>
      <c r="K39" s="169">
        <f t="shared" si="0"/>
        <v>130191.44800000002</v>
      </c>
      <c r="L39" s="169">
        <f>'fluxo de investimento'!I38</f>
        <v>0</v>
      </c>
    </row>
    <row r="40" spans="1:12" ht="17.25" thickBot="1" x14ac:dyDescent="0.35">
      <c r="A40" s="40">
        <f>calendário!A39</f>
        <v>38</v>
      </c>
      <c r="B40" s="40">
        <f>calendário!B39</f>
        <v>4</v>
      </c>
      <c r="C40" s="43">
        <f>calendário!C39</f>
        <v>43045</v>
      </c>
      <c r="D40" s="42" t="str">
        <f>calendário!D39</f>
        <v>fase III</v>
      </c>
      <c r="E40" s="169">
        <f>'fluxo de salário'!K40</f>
        <v>95927.488000000012</v>
      </c>
      <c r="F40" s="169">
        <f>'fluxo de custos e despesas'!G41</f>
        <v>330</v>
      </c>
      <c r="G40" s="169">
        <f>'fluxo de custos e despesas'!K41</f>
        <v>10406</v>
      </c>
      <c r="H40" s="169">
        <f>'fluxo de salário'!R40</f>
        <v>12036.960000000001</v>
      </c>
      <c r="I40" s="169">
        <f>'fluxo de custos e despesas'!N41</f>
        <v>600</v>
      </c>
      <c r="J40" s="169">
        <f>'fluxo de custos e despesas'!R41</f>
        <v>12100</v>
      </c>
      <c r="K40" s="169">
        <f t="shared" si="0"/>
        <v>131400.44800000003</v>
      </c>
      <c r="L40" s="169">
        <f>'fluxo de investimento'!I39</f>
        <v>0</v>
      </c>
    </row>
    <row r="41" spans="1:12" ht="17.25" thickBot="1" x14ac:dyDescent="0.35">
      <c r="A41" s="40">
        <f>calendário!A40</f>
        <v>39</v>
      </c>
      <c r="B41" s="40">
        <f>calendário!B40</f>
        <v>4</v>
      </c>
      <c r="C41" s="41">
        <f>calendário!C40</f>
        <v>43075</v>
      </c>
      <c r="D41" s="42" t="str">
        <f>calendário!D40</f>
        <v>fase III</v>
      </c>
      <c r="E41" s="169">
        <f>'fluxo de salário'!K41</f>
        <v>95927.488000000012</v>
      </c>
      <c r="F41" s="169">
        <f>'fluxo de custos e despesas'!G42</f>
        <v>330</v>
      </c>
      <c r="G41" s="169">
        <f>'fluxo de custos e despesas'!K42</f>
        <v>11008</v>
      </c>
      <c r="H41" s="169">
        <f>'fluxo de salário'!R41</f>
        <v>12036.960000000001</v>
      </c>
      <c r="I41" s="169">
        <f>'fluxo de custos e despesas'!N42</f>
        <v>600</v>
      </c>
      <c r="J41" s="169">
        <f>'fluxo de custos e despesas'!R42</f>
        <v>12800</v>
      </c>
      <c r="K41" s="169">
        <f t="shared" si="0"/>
        <v>132702.44800000003</v>
      </c>
      <c r="L41" s="169">
        <f>'fluxo de investimento'!I40</f>
        <v>0</v>
      </c>
    </row>
    <row r="42" spans="1:12" ht="17.25" thickBot="1" x14ac:dyDescent="0.35">
      <c r="A42" s="40">
        <f>calendário!A41</f>
        <v>40</v>
      </c>
      <c r="B42" s="40">
        <f>calendário!B41</f>
        <v>4</v>
      </c>
      <c r="C42" s="43">
        <f>calendário!C41</f>
        <v>43106</v>
      </c>
      <c r="D42" s="42" t="str">
        <f>calendário!D41</f>
        <v>fase III</v>
      </c>
      <c r="E42" s="169">
        <f>'fluxo de salário'!K42</f>
        <v>95927.488000000012</v>
      </c>
      <c r="F42" s="169">
        <f>'fluxo de custos e despesas'!G43</f>
        <v>330</v>
      </c>
      <c r="G42" s="169">
        <f>'fluxo de custos e despesas'!K43</f>
        <v>11610</v>
      </c>
      <c r="H42" s="169">
        <f>'fluxo de salário'!R42</f>
        <v>12036.960000000001</v>
      </c>
      <c r="I42" s="169">
        <f>'fluxo de custos e despesas'!N43</f>
        <v>600</v>
      </c>
      <c r="J42" s="169">
        <f>'fluxo de custos e despesas'!R43</f>
        <v>13500</v>
      </c>
      <c r="K42" s="169">
        <f t="shared" si="0"/>
        <v>134004.44800000003</v>
      </c>
      <c r="L42" s="169">
        <f>'fluxo de investimento'!I41</f>
        <v>0</v>
      </c>
    </row>
    <row r="43" spans="1:12" ht="17.25" thickBot="1" x14ac:dyDescent="0.35">
      <c r="A43" s="40">
        <f>calendário!A42</f>
        <v>41</v>
      </c>
      <c r="B43" s="40">
        <f>calendário!B42</f>
        <v>4</v>
      </c>
      <c r="C43" s="41">
        <f>calendário!C42</f>
        <v>43137</v>
      </c>
      <c r="D43" s="42" t="str">
        <f>calendário!D42</f>
        <v>fase III</v>
      </c>
      <c r="E43" s="169">
        <f>'fluxo de salário'!K43</f>
        <v>95927.488000000012</v>
      </c>
      <c r="F43" s="169">
        <f>'fluxo de custos e despesas'!G44</f>
        <v>330</v>
      </c>
      <c r="G43" s="169">
        <f>'fluxo de custos e despesas'!K44</f>
        <v>12255</v>
      </c>
      <c r="H43" s="169">
        <f>'fluxo de salário'!R43</f>
        <v>12036.960000000001</v>
      </c>
      <c r="I43" s="169">
        <f>'fluxo de custos e despesas'!N44</f>
        <v>600</v>
      </c>
      <c r="J43" s="169">
        <f>'fluxo de custos e despesas'!R44</f>
        <v>14250</v>
      </c>
      <c r="K43" s="169">
        <f t="shared" si="0"/>
        <v>135399.44800000003</v>
      </c>
      <c r="L43" s="169">
        <f>'fluxo de investimento'!I42</f>
        <v>0</v>
      </c>
    </row>
    <row r="44" spans="1:12" ht="17.25" thickBot="1" x14ac:dyDescent="0.35">
      <c r="A44" s="40">
        <f>calendário!A43</f>
        <v>42</v>
      </c>
      <c r="B44" s="40">
        <f>calendário!B43</f>
        <v>4</v>
      </c>
      <c r="C44" s="43">
        <f>calendário!C43</f>
        <v>43165</v>
      </c>
      <c r="D44" s="42" t="str">
        <f>calendário!D43</f>
        <v>fase III</v>
      </c>
      <c r="E44" s="169">
        <f>'fluxo de salário'!K44</f>
        <v>95927.488000000012</v>
      </c>
      <c r="F44" s="169">
        <f>'fluxo de custos e despesas'!G45</f>
        <v>330</v>
      </c>
      <c r="G44" s="169">
        <f>'fluxo de custos e despesas'!K45</f>
        <v>13072</v>
      </c>
      <c r="H44" s="169">
        <f>'fluxo de salário'!R44</f>
        <v>12036.960000000001</v>
      </c>
      <c r="I44" s="169">
        <f>'fluxo de custos e despesas'!N45</f>
        <v>600</v>
      </c>
      <c r="J44" s="169">
        <f>'fluxo de custos e despesas'!R45</f>
        <v>15200</v>
      </c>
      <c r="K44" s="169">
        <f t="shared" si="0"/>
        <v>137166.44800000003</v>
      </c>
      <c r="L44" s="169">
        <f>'fluxo de investimento'!I43</f>
        <v>0</v>
      </c>
    </row>
    <row r="45" spans="1:12" ht="17.25" thickBot="1" x14ac:dyDescent="0.35">
      <c r="A45" s="40">
        <f>calendário!A44</f>
        <v>43</v>
      </c>
      <c r="B45" s="40">
        <f>calendário!B44</f>
        <v>4</v>
      </c>
      <c r="C45" s="41">
        <f>calendário!C44</f>
        <v>43196</v>
      </c>
      <c r="D45" s="42" t="str">
        <f>calendário!D44</f>
        <v>fase III</v>
      </c>
      <c r="E45" s="169">
        <f>'fluxo de salário'!K45</f>
        <v>95927.488000000012</v>
      </c>
      <c r="F45" s="169">
        <f>'fluxo de custos e despesas'!G46</f>
        <v>330</v>
      </c>
      <c r="G45" s="169">
        <f>'fluxo de custos e despesas'!K46</f>
        <v>13932</v>
      </c>
      <c r="H45" s="169">
        <f>'fluxo de salário'!R45</f>
        <v>12036.960000000001</v>
      </c>
      <c r="I45" s="169">
        <f>'fluxo de custos e despesas'!N46</f>
        <v>600</v>
      </c>
      <c r="J45" s="169">
        <f>'fluxo de custos e despesas'!R46</f>
        <v>16200</v>
      </c>
      <c r="K45" s="169">
        <f t="shared" si="0"/>
        <v>139026.44800000003</v>
      </c>
      <c r="L45" s="169">
        <f>'fluxo de investimento'!I44</f>
        <v>0</v>
      </c>
    </row>
    <row r="46" spans="1:12" ht="17.25" thickBot="1" x14ac:dyDescent="0.35">
      <c r="A46" s="40">
        <f>calendário!A45</f>
        <v>44</v>
      </c>
      <c r="B46" s="40">
        <f>calendário!B45</f>
        <v>4</v>
      </c>
      <c r="C46" s="43">
        <f>calendário!C45</f>
        <v>43226</v>
      </c>
      <c r="D46" s="42" t="str">
        <f>calendário!D45</f>
        <v>fase III</v>
      </c>
      <c r="E46" s="169">
        <f>'fluxo de salário'!K46</f>
        <v>95927.488000000012</v>
      </c>
      <c r="F46" s="169">
        <f>'fluxo de custos e despesas'!G47</f>
        <v>330</v>
      </c>
      <c r="G46" s="169">
        <f>'fluxo de custos e despesas'!K47</f>
        <v>14878</v>
      </c>
      <c r="H46" s="169">
        <f>'fluxo de salário'!R46</f>
        <v>12036.960000000001</v>
      </c>
      <c r="I46" s="169">
        <f>'fluxo de custos e despesas'!N47</f>
        <v>600</v>
      </c>
      <c r="J46" s="169">
        <f>'fluxo de custos e despesas'!R47</f>
        <v>17300</v>
      </c>
      <c r="K46" s="169">
        <f t="shared" si="0"/>
        <v>141072.44800000003</v>
      </c>
      <c r="L46" s="169">
        <f>'fluxo de investimento'!I45</f>
        <v>0</v>
      </c>
    </row>
    <row r="47" spans="1:12" ht="17.25" thickBot="1" x14ac:dyDescent="0.35">
      <c r="A47" s="40">
        <f>calendário!A46</f>
        <v>45</v>
      </c>
      <c r="B47" s="40">
        <f>calendário!B46</f>
        <v>4</v>
      </c>
      <c r="C47" s="41">
        <f>calendário!C46</f>
        <v>43257</v>
      </c>
      <c r="D47" s="42" t="str">
        <f>calendário!D46</f>
        <v>fase III</v>
      </c>
      <c r="E47" s="169">
        <f>'fluxo de salário'!K47</f>
        <v>95927.488000000012</v>
      </c>
      <c r="F47" s="169">
        <f>'fluxo de custos e despesas'!G48</f>
        <v>330</v>
      </c>
      <c r="G47" s="169">
        <f>'fluxo de custos e despesas'!K48</f>
        <v>15824</v>
      </c>
      <c r="H47" s="169">
        <f>'fluxo de salário'!R47</f>
        <v>12036.960000000001</v>
      </c>
      <c r="I47" s="169">
        <f>'fluxo de custos e despesas'!N48</f>
        <v>600</v>
      </c>
      <c r="J47" s="169">
        <f>'fluxo de custos e despesas'!R48</f>
        <v>18400</v>
      </c>
      <c r="K47" s="169">
        <f t="shared" si="0"/>
        <v>143118.44800000003</v>
      </c>
      <c r="L47" s="169">
        <f>'fluxo de investimento'!I46</f>
        <v>0</v>
      </c>
    </row>
    <row r="48" spans="1:12" ht="17.25" thickBot="1" x14ac:dyDescent="0.35">
      <c r="A48" s="40">
        <f>calendário!A47</f>
        <v>46</v>
      </c>
      <c r="B48" s="40">
        <f>calendário!B47</f>
        <v>4</v>
      </c>
      <c r="C48" s="43">
        <f>calendário!C47</f>
        <v>43287</v>
      </c>
      <c r="D48" s="42" t="str">
        <f>calendário!D47</f>
        <v>fase III</v>
      </c>
      <c r="E48" s="169">
        <f>'fluxo de salário'!K48</f>
        <v>95927.488000000012</v>
      </c>
      <c r="F48" s="169">
        <f>'fluxo de custos e despesas'!G49</f>
        <v>330</v>
      </c>
      <c r="G48" s="169">
        <f>'fluxo de custos e despesas'!K49</f>
        <v>16813</v>
      </c>
      <c r="H48" s="169">
        <f>'fluxo de salário'!R48</f>
        <v>12036.960000000001</v>
      </c>
      <c r="I48" s="169">
        <f>'fluxo de custos e despesas'!N49</f>
        <v>600</v>
      </c>
      <c r="J48" s="169">
        <f>'fluxo de custos e despesas'!R49</f>
        <v>19550</v>
      </c>
      <c r="K48" s="169">
        <f t="shared" si="0"/>
        <v>145257.44800000003</v>
      </c>
      <c r="L48" s="169">
        <f>'fluxo de investimento'!I47</f>
        <v>0</v>
      </c>
    </row>
    <row r="49" spans="1:12" ht="17.25" thickBot="1" x14ac:dyDescent="0.35">
      <c r="A49" s="40">
        <f>calendário!A48</f>
        <v>47</v>
      </c>
      <c r="B49" s="40">
        <f>calendário!B48</f>
        <v>4</v>
      </c>
      <c r="C49" s="41">
        <f>calendário!C48</f>
        <v>43318</v>
      </c>
      <c r="D49" s="42" t="str">
        <f>calendário!D48</f>
        <v>fase III</v>
      </c>
      <c r="E49" s="169">
        <f>'fluxo de salário'!K49</f>
        <v>95927.488000000012</v>
      </c>
      <c r="F49" s="169">
        <f>'fluxo de custos e despesas'!G50</f>
        <v>330</v>
      </c>
      <c r="G49" s="169">
        <f>'fluxo de custos e despesas'!K50</f>
        <v>17888</v>
      </c>
      <c r="H49" s="169">
        <f>'fluxo de salário'!R49</f>
        <v>12036.960000000001</v>
      </c>
      <c r="I49" s="169">
        <f>'fluxo de custos e despesas'!N50</f>
        <v>600</v>
      </c>
      <c r="J49" s="169">
        <f>'fluxo de custos e despesas'!R50</f>
        <v>20800</v>
      </c>
      <c r="K49" s="169">
        <f t="shared" si="0"/>
        <v>147582.44800000003</v>
      </c>
      <c r="L49" s="169">
        <f>'fluxo de investimento'!I48</f>
        <v>0</v>
      </c>
    </row>
    <row r="50" spans="1:12" ht="17.25" thickBot="1" x14ac:dyDescent="0.35">
      <c r="A50" s="40">
        <f>calendário!A49</f>
        <v>48</v>
      </c>
      <c r="B50" s="40">
        <f>calendário!B49</f>
        <v>4</v>
      </c>
      <c r="C50" s="43">
        <f>calendário!C49</f>
        <v>43349</v>
      </c>
      <c r="D50" s="42" t="str">
        <f>calendário!D49</f>
        <v>fase III</v>
      </c>
      <c r="E50" s="169">
        <f>'fluxo de salário'!K50</f>
        <v>95927.488000000012</v>
      </c>
      <c r="F50" s="169">
        <f>'fluxo de custos e despesas'!G51</f>
        <v>330</v>
      </c>
      <c r="G50" s="169">
        <f>'fluxo de custos e despesas'!K51</f>
        <v>19221</v>
      </c>
      <c r="H50" s="169">
        <f>'fluxo de salário'!R50</f>
        <v>12036.960000000001</v>
      </c>
      <c r="I50" s="169">
        <f>'fluxo de custos e despesas'!N51</f>
        <v>600</v>
      </c>
      <c r="J50" s="169">
        <f>'fluxo de custos e despesas'!R51</f>
        <v>22350</v>
      </c>
      <c r="K50" s="169">
        <f t="shared" si="0"/>
        <v>150465.44800000003</v>
      </c>
      <c r="L50" s="169">
        <f>'fluxo de investimento'!I49</f>
        <v>0</v>
      </c>
    </row>
    <row r="51" spans="1:12" ht="17.25" thickBot="1" x14ac:dyDescent="0.35">
      <c r="A51" s="40">
        <f>calendário!A50</f>
        <v>49</v>
      </c>
      <c r="B51" s="40">
        <f>calendário!B50</f>
        <v>5</v>
      </c>
      <c r="C51" s="41">
        <f>calendário!C50</f>
        <v>43379</v>
      </c>
      <c r="D51" s="42" t="str">
        <f>calendário!D50</f>
        <v>fase III</v>
      </c>
      <c r="E51" s="169">
        <f>'fluxo de salário'!K51</f>
        <v>95927.488000000012</v>
      </c>
      <c r="F51" s="169">
        <f>'fluxo de custos e despesas'!G52</f>
        <v>330</v>
      </c>
      <c r="G51" s="169">
        <f>'fluxo de custos e despesas'!K52</f>
        <v>20640</v>
      </c>
      <c r="H51" s="169">
        <f>'fluxo de salário'!R51</f>
        <v>12036.960000000001</v>
      </c>
      <c r="I51" s="169">
        <f>'fluxo de custos e despesas'!N52</f>
        <v>600</v>
      </c>
      <c r="J51" s="169">
        <f>'fluxo de custos e despesas'!R52</f>
        <v>24000</v>
      </c>
      <c r="K51" s="169">
        <f t="shared" si="0"/>
        <v>153534.44800000003</v>
      </c>
      <c r="L51" s="169">
        <f>'fluxo de investimento'!I50</f>
        <v>0</v>
      </c>
    </row>
    <row r="52" spans="1:12" ht="17.25" thickBot="1" x14ac:dyDescent="0.35">
      <c r="A52" s="40">
        <f>calendário!A51</f>
        <v>50</v>
      </c>
      <c r="B52" s="40">
        <f>calendário!B51</f>
        <v>5</v>
      </c>
      <c r="C52" s="43">
        <f>calendário!C51</f>
        <v>43410</v>
      </c>
      <c r="D52" s="42" t="str">
        <f>calendário!D51</f>
        <v>fase III</v>
      </c>
      <c r="E52" s="169">
        <f>'fluxo de salário'!K52</f>
        <v>95927.488000000012</v>
      </c>
      <c r="F52" s="169">
        <f>'fluxo de custos e despesas'!G53</f>
        <v>330</v>
      </c>
      <c r="G52" s="169">
        <f>'fluxo de custos e despesas'!K53</f>
        <v>22145</v>
      </c>
      <c r="H52" s="169">
        <f>'fluxo de salário'!R52</f>
        <v>12036.960000000001</v>
      </c>
      <c r="I52" s="169">
        <f>'fluxo de custos e despesas'!N53</f>
        <v>600</v>
      </c>
      <c r="J52" s="169">
        <f>'fluxo de custos e despesas'!R53</f>
        <v>25750</v>
      </c>
      <c r="K52" s="169">
        <f t="shared" si="0"/>
        <v>156789.44800000003</v>
      </c>
      <c r="L52" s="169">
        <f>'fluxo de investimento'!I51</f>
        <v>0</v>
      </c>
    </row>
    <row r="53" spans="1:12" ht="17.25" thickBot="1" x14ac:dyDescent="0.35">
      <c r="A53" s="40">
        <f>calendário!A52</f>
        <v>51</v>
      </c>
      <c r="B53" s="40">
        <f>calendário!B52</f>
        <v>5</v>
      </c>
      <c r="C53" s="41">
        <f>calendário!C52</f>
        <v>43440</v>
      </c>
      <c r="D53" s="42" t="str">
        <f>calendário!D52</f>
        <v>fase III</v>
      </c>
      <c r="E53" s="169">
        <f>'fluxo de salário'!K53</f>
        <v>95927.488000000012</v>
      </c>
      <c r="F53" s="169">
        <f>'fluxo de custos e despesas'!G54</f>
        <v>330</v>
      </c>
      <c r="G53" s="169">
        <f>'fluxo de custos e despesas'!K54</f>
        <v>23693</v>
      </c>
      <c r="H53" s="169">
        <f>'fluxo de salário'!R53</f>
        <v>12036.960000000001</v>
      </c>
      <c r="I53" s="169">
        <f>'fluxo de custos e despesas'!N54</f>
        <v>600</v>
      </c>
      <c r="J53" s="169">
        <f>'fluxo de custos e despesas'!R54</f>
        <v>27550</v>
      </c>
      <c r="K53" s="169">
        <f t="shared" si="0"/>
        <v>160137.448</v>
      </c>
      <c r="L53" s="169">
        <f>'fluxo de investimento'!I52</f>
        <v>0</v>
      </c>
    </row>
    <row r="54" spans="1:12" ht="17.25" thickBot="1" x14ac:dyDescent="0.35">
      <c r="A54" s="40">
        <f>calendário!A53</f>
        <v>52</v>
      </c>
      <c r="B54" s="40">
        <f>calendário!B53</f>
        <v>5</v>
      </c>
      <c r="C54" s="43">
        <f>calendário!C53</f>
        <v>43471</v>
      </c>
      <c r="D54" s="42" t="str">
        <f>calendário!D53</f>
        <v>fase III</v>
      </c>
      <c r="E54" s="169">
        <f>'fluxo de salário'!K54</f>
        <v>95927.488000000012</v>
      </c>
      <c r="F54" s="169">
        <f>'fluxo de custos e despesas'!G55</f>
        <v>330</v>
      </c>
      <c r="G54" s="169">
        <f>'fluxo de custos e despesas'!K55</f>
        <v>25112</v>
      </c>
      <c r="H54" s="169">
        <f>'fluxo de salário'!R54</f>
        <v>12036.960000000001</v>
      </c>
      <c r="I54" s="169">
        <f>'fluxo de custos e despesas'!N55</f>
        <v>600</v>
      </c>
      <c r="J54" s="169">
        <f>'fluxo de custos e despesas'!R55</f>
        <v>29200</v>
      </c>
      <c r="K54" s="169">
        <f t="shared" si="0"/>
        <v>163206.448</v>
      </c>
      <c r="L54" s="169">
        <f>'fluxo de investimento'!I53</f>
        <v>0</v>
      </c>
    </row>
    <row r="55" spans="1:12" ht="17.25" thickBot="1" x14ac:dyDescent="0.35">
      <c r="A55" s="40">
        <f>calendário!A54</f>
        <v>53</v>
      </c>
      <c r="B55" s="40">
        <f>calendário!B54</f>
        <v>5</v>
      </c>
      <c r="C55" s="41">
        <f>calendário!C54</f>
        <v>43502</v>
      </c>
      <c r="D55" s="42" t="str">
        <f>calendário!D54</f>
        <v>fase III</v>
      </c>
      <c r="E55" s="169">
        <f>'fluxo de salário'!K55</f>
        <v>95927.488000000012</v>
      </c>
      <c r="F55" s="169">
        <f>'fluxo de custos e despesas'!G56</f>
        <v>330</v>
      </c>
      <c r="G55" s="169">
        <f>'fluxo de custos e despesas'!K56</f>
        <v>26574</v>
      </c>
      <c r="H55" s="169">
        <f>'fluxo de salário'!R55</f>
        <v>12036.960000000001</v>
      </c>
      <c r="I55" s="169">
        <f>'fluxo de custos e despesas'!N56</f>
        <v>600</v>
      </c>
      <c r="J55" s="169">
        <f>'fluxo de custos e despesas'!R56</f>
        <v>30900</v>
      </c>
      <c r="K55" s="169">
        <f t="shared" si="0"/>
        <v>166368.448</v>
      </c>
      <c r="L55" s="169">
        <f>'fluxo de investimento'!I54</f>
        <v>0</v>
      </c>
    </row>
    <row r="56" spans="1:12" ht="17.25" thickBot="1" x14ac:dyDescent="0.35">
      <c r="A56" s="40">
        <f>calendário!A55</f>
        <v>54</v>
      </c>
      <c r="B56" s="40">
        <f>calendário!B55</f>
        <v>5</v>
      </c>
      <c r="C56" s="43">
        <f>calendário!C55</f>
        <v>43530</v>
      </c>
      <c r="D56" s="42" t="str">
        <f>calendário!D55</f>
        <v>fase III</v>
      </c>
      <c r="E56" s="169">
        <f>'fluxo de salário'!K56</f>
        <v>95927.488000000012</v>
      </c>
      <c r="F56" s="169">
        <f>'fluxo de custos e despesas'!G57</f>
        <v>330</v>
      </c>
      <c r="G56" s="169">
        <f>'fluxo de custos e despesas'!K57</f>
        <v>28122</v>
      </c>
      <c r="H56" s="169">
        <f>'fluxo de salário'!R56</f>
        <v>12036.960000000001</v>
      </c>
      <c r="I56" s="169">
        <f>'fluxo de custos e despesas'!N57</f>
        <v>600</v>
      </c>
      <c r="J56" s="169">
        <f>'fluxo de custos e despesas'!R57</f>
        <v>32700</v>
      </c>
      <c r="K56" s="169">
        <f t="shared" si="0"/>
        <v>169716.448</v>
      </c>
      <c r="L56" s="169">
        <f>'fluxo de investimento'!I55</f>
        <v>0</v>
      </c>
    </row>
    <row r="57" spans="1:12" ht="17.25" thickBot="1" x14ac:dyDescent="0.35">
      <c r="A57" s="40">
        <f>calendário!A56</f>
        <v>55</v>
      </c>
      <c r="B57" s="40">
        <f>calendário!B56</f>
        <v>5</v>
      </c>
      <c r="C57" s="41">
        <f>calendário!C56</f>
        <v>43561</v>
      </c>
      <c r="D57" s="42" t="str">
        <f>calendário!D56</f>
        <v>fase III</v>
      </c>
      <c r="E57" s="169">
        <f>'fluxo de salário'!K57</f>
        <v>95927.488000000012</v>
      </c>
      <c r="F57" s="169">
        <f>'fluxo de custos e despesas'!G58</f>
        <v>330</v>
      </c>
      <c r="G57" s="169">
        <f>'fluxo de custos e despesas'!K58</f>
        <v>29756</v>
      </c>
      <c r="H57" s="169">
        <f>'fluxo de salário'!R57</f>
        <v>12036.960000000001</v>
      </c>
      <c r="I57" s="169">
        <f>'fluxo de custos e despesas'!N58</f>
        <v>600</v>
      </c>
      <c r="J57" s="169">
        <f>'fluxo de custos e despesas'!R58</f>
        <v>34600</v>
      </c>
      <c r="K57" s="169">
        <f t="shared" si="0"/>
        <v>173250.448</v>
      </c>
      <c r="L57" s="169">
        <f>'fluxo de investimento'!I56</f>
        <v>0</v>
      </c>
    </row>
    <row r="58" spans="1:12" ht="17.25" thickBot="1" x14ac:dyDescent="0.35">
      <c r="A58" s="40">
        <f>calendário!A57</f>
        <v>56</v>
      </c>
      <c r="B58" s="40">
        <f>calendário!B57</f>
        <v>5</v>
      </c>
      <c r="C58" s="43">
        <f>calendário!C57</f>
        <v>43591</v>
      </c>
      <c r="D58" s="42" t="str">
        <f>calendário!D57</f>
        <v>fase III</v>
      </c>
      <c r="E58" s="169">
        <f>'fluxo de salário'!K58</f>
        <v>95927.488000000012</v>
      </c>
      <c r="F58" s="169">
        <f>'fluxo de custos e despesas'!G59</f>
        <v>330</v>
      </c>
      <c r="G58" s="169">
        <f>'fluxo de custos e despesas'!K59</f>
        <v>30788</v>
      </c>
      <c r="H58" s="169">
        <f>'fluxo de salário'!R58</f>
        <v>12036.960000000001</v>
      </c>
      <c r="I58" s="169">
        <f>'fluxo de custos e despesas'!N59</f>
        <v>600</v>
      </c>
      <c r="J58" s="169">
        <f>'fluxo de custos e despesas'!R59</f>
        <v>35800</v>
      </c>
      <c r="K58" s="169">
        <f t="shared" si="0"/>
        <v>175482.448</v>
      </c>
      <c r="L58" s="169">
        <f>'fluxo de investimento'!I57</f>
        <v>0</v>
      </c>
    </row>
    <row r="59" spans="1:12" ht="17.25" thickBot="1" x14ac:dyDescent="0.35">
      <c r="A59" s="40">
        <f>calendário!A58</f>
        <v>57</v>
      </c>
      <c r="B59" s="40">
        <f>calendário!B58</f>
        <v>5</v>
      </c>
      <c r="C59" s="41">
        <f>calendário!C58</f>
        <v>43622</v>
      </c>
      <c r="D59" s="42" t="str">
        <f>calendário!D58</f>
        <v>fase III</v>
      </c>
      <c r="E59" s="169">
        <f>'fluxo de salário'!K59</f>
        <v>95927.488000000012</v>
      </c>
      <c r="F59" s="169">
        <f>'fluxo de custos e despesas'!G60</f>
        <v>330</v>
      </c>
      <c r="G59" s="169">
        <f>'fluxo de custos e despesas'!K60</f>
        <v>31476</v>
      </c>
      <c r="H59" s="169">
        <f>'fluxo de salário'!R59</f>
        <v>12036.960000000001</v>
      </c>
      <c r="I59" s="169">
        <f>'fluxo de custos e despesas'!N60</f>
        <v>600</v>
      </c>
      <c r="J59" s="169">
        <f>'fluxo de custos e despesas'!R60</f>
        <v>36600</v>
      </c>
      <c r="K59" s="169">
        <f t="shared" si="0"/>
        <v>176970.448</v>
      </c>
      <c r="L59" s="169">
        <f>'fluxo de investimento'!I58</f>
        <v>0</v>
      </c>
    </row>
    <row r="60" spans="1:12" ht="17.25" thickBot="1" x14ac:dyDescent="0.35">
      <c r="A60" s="40">
        <f>calendário!A59</f>
        <v>58</v>
      </c>
      <c r="B60" s="40">
        <f>calendário!B59</f>
        <v>5</v>
      </c>
      <c r="C60" s="43">
        <f>calendário!C59</f>
        <v>43652</v>
      </c>
      <c r="D60" s="42" t="str">
        <f>calendário!D59</f>
        <v>fase III</v>
      </c>
      <c r="E60" s="169">
        <f>'fluxo de salário'!K60</f>
        <v>95927.488000000012</v>
      </c>
      <c r="F60" s="169">
        <f>'fluxo de custos e despesas'!G61</f>
        <v>330</v>
      </c>
      <c r="G60" s="169">
        <f>'fluxo de custos e despesas'!K61</f>
        <v>32164</v>
      </c>
      <c r="H60" s="169">
        <f>'fluxo de salário'!R60</f>
        <v>12036.960000000001</v>
      </c>
      <c r="I60" s="169">
        <f>'fluxo de custos e despesas'!N61</f>
        <v>600</v>
      </c>
      <c r="J60" s="169">
        <f>'fluxo de custos e despesas'!R61</f>
        <v>37400</v>
      </c>
      <c r="K60" s="169">
        <f t="shared" si="0"/>
        <v>178458.448</v>
      </c>
      <c r="L60" s="169">
        <f>'fluxo de investimento'!I59</f>
        <v>0</v>
      </c>
    </row>
    <row r="61" spans="1:12" ht="17.25" thickBot="1" x14ac:dyDescent="0.35">
      <c r="A61" s="40">
        <f>calendário!A60</f>
        <v>59</v>
      </c>
      <c r="B61" s="40">
        <f>calendário!B60</f>
        <v>5</v>
      </c>
      <c r="C61" s="41">
        <f>calendário!C60</f>
        <v>43683</v>
      </c>
      <c r="D61" s="42" t="str">
        <f>calendário!D60</f>
        <v>fase III</v>
      </c>
      <c r="E61" s="169">
        <f>'fluxo de salário'!K61</f>
        <v>95927.488000000012</v>
      </c>
      <c r="F61" s="169">
        <f>'fluxo de custos e despesas'!G62</f>
        <v>330</v>
      </c>
      <c r="G61" s="169">
        <f>'fluxo de custos e despesas'!K62</f>
        <v>32895</v>
      </c>
      <c r="H61" s="169">
        <f>'fluxo de salário'!R61</f>
        <v>12036.960000000001</v>
      </c>
      <c r="I61" s="169">
        <f>'fluxo de custos e despesas'!N62</f>
        <v>600</v>
      </c>
      <c r="J61" s="169">
        <f>'fluxo de custos e despesas'!R62</f>
        <v>38250</v>
      </c>
      <c r="K61" s="169">
        <f t="shared" si="0"/>
        <v>180039.448</v>
      </c>
      <c r="L61" s="169">
        <f>'fluxo de investimento'!I60</f>
        <v>0</v>
      </c>
    </row>
    <row r="62" spans="1:12" ht="17.25" thickBot="1" x14ac:dyDescent="0.35">
      <c r="A62" s="40">
        <f>calendário!A61</f>
        <v>60</v>
      </c>
      <c r="B62" s="40">
        <f>calendário!B61</f>
        <v>5</v>
      </c>
      <c r="C62" s="43">
        <f>calendário!C61</f>
        <v>43714</v>
      </c>
      <c r="D62" s="42" t="str">
        <f>calendário!D61</f>
        <v>fase III</v>
      </c>
      <c r="E62" s="169">
        <f>'fluxo de salário'!K62</f>
        <v>95927.488000000012</v>
      </c>
      <c r="F62" s="169">
        <f>'fluxo de custos e despesas'!G63</f>
        <v>330</v>
      </c>
      <c r="G62" s="169">
        <f>'fluxo de custos e despesas'!K63</f>
        <v>33669</v>
      </c>
      <c r="H62" s="169">
        <f>'fluxo de salário'!R62</f>
        <v>12036.960000000001</v>
      </c>
      <c r="I62" s="169">
        <f>'fluxo de custos e despesas'!N63</f>
        <v>600</v>
      </c>
      <c r="J62" s="169">
        <f>'fluxo de custos e despesas'!R63</f>
        <v>39150</v>
      </c>
      <c r="K62" s="169">
        <f t="shared" si="0"/>
        <v>181713.448</v>
      </c>
      <c r="L62" s="169">
        <f>'fluxo de investimento'!I61</f>
        <v>0</v>
      </c>
    </row>
    <row r="63" spans="1:12" ht="17.25" thickBot="1" x14ac:dyDescent="0.35">
      <c r="A63" s="40">
        <f>calendário!A62</f>
        <v>61</v>
      </c>
      <c r="B63" s="40">
        <f>calendário!B62</f>
        <v>6</v>
      </c>
      <c r="C63" s="41">
        <f>calendário!C62</f>
        <v>43744</v>
      </c>
      <c r="D63" s="42" t="str">
        <f>calendário!D62</f>
        <v>fase IV</v>
      </c>
      <c r="E63" s="169">
        <f>'fluxo de salário'!K63</f>
        <v>74615.08</v>
      </c>
      <c r="F63" s="169">
        <f>'fluxo de custos e despesas'!G64</f>
        <v>330</v>
      </c>
      <c r="G63" s="169">
        <f>'fluxo de custos e despesas'!K64</f>
        <v>34400</v>
      </c>
      <c r="H63" s="169">
        <f>'fluxo de salário'!R63</f>
        <v>12036.960000000001</v>
      </c>
      <c r="I63" s="169">
        <f>'fluxo de custos e despesas'!N64</f>
        <v>600</v>
      </c>
      <c r="J63" s="169">
        <f>'fluxo de custos e despesas'!R64</f>
        <v>40000</v>
      </c>
      <c r="K63" s="169">
        <f t="shared" si="0"/>
        <v>161982.04</v>
      </c>
      <c r="L63" s="169">
        <f>'fluxo de investimento'!I62</f>
        <v>0</v>
      </c>
    </row>
    <row r="64" spans="1:12" ht="17.25" thickBot="1" x14ac:dyDescent="0.35">
      <c r="A64" s="40">
        <f>calendário!A63</f>
        <v>62</v>
      </c>
      <c r="B64" s="40">
        <f>calendário!B63</f>
        <v>6</v>
      </c>
      <c r="C64" s="43">
        <f>calendário!C63</f>
        <v>43775</v>
      </c>
      <c r="D64" s="42" t="str">
        <f>calendário!D63</f>
        <v>fase IV</v>
      </c>
      <c r="E64" s="169">
        <f>'fluxo de salário'!K64</f>
        <v>74615.08</v>
      </c>
      <c r="F64" s="169">
        <f>'fluxo de custos e despesas'!G65</f>
        <v>330</v>
      </c>
      <c r="G64" s="169">
        <f>'fluxo de custos e despesas'!K65</f>
        <v>35174</v>
      </c>
      <c r="H64" s="169">
        <f>'fluxo de salário'!R64</f>
        <v>12036.960000000001</v>
      </c>
      <c r="I64" s="169">
        <f>'fluxo de custos e despesas'!N65</f>
        <v>600</v>
      </c>
      <c r="J64" s="169">
        <f>'fluxo de custos e despesas'!R65</f>
        <v>40900</v>
      </c>
      <c r="K64" s="169">
        <f t="shared" si="0"/>
        <v>163656.04</v>
      </c>
      <c r="L64" s="169">
        <f>'fluxo de investimento'!I63</f>
        <v>0</v>
      </c>
    </row>
    <row r="65" spans="1:12" ht="17.25" thickBot="1" x14ac:dyDescent="0.35">
      <c r="A65" s="40">
        <f>calendário!A64</f>
        <v>63</v>
      </c>
      <c r="B65" s="40">
        <f>calendário!B64</f>
        <v>6</v>
      </c>
      <c r="C65" s="41">
        <f>calendário!C64</f>
        <v>43805</v>
      </c>
      <c r="D65" s="42" t="str">
        <f>calendário!D64</f>
        <v>fase IV</v>
      </c>
      <c r="E65" s="169">
        <f>'fluxo de salário'!K65</f>
        <v>74615.08</v>
      </c>
      <c r="F65" s="169">
        <f>'fluxo de custos e despesas'!G66</f>
        <v>330</v>
      </c>
      <c r="G65" s="169">
        <f>'fluxo de custos e despesas'!K66</f>
        <v>35991</v>
      </c>
      <c r="H65" s="169">
        <f>'fluxo de salário'!R65</f>
        <v>12036.960000000001</v>
      </c>
      <c r="I65" s="169">
        <f>'fluxo de custos e despesas'!N66</f>
        <v>600</v>
      </c>
      <c r="J65" s="169">
        <f>'fluxo de custos e despesas'!R66</f>
        <v>41850</v>
      </c>
      <c r="K65" s="169">
        <f t="shared" si="0"/>
        <v>165423.04000000001</v>
      </c>
      <c r="L65" s="169">
        <f>'fluxo de investimento'!I64</f>
        <v>0</v>
      </c>
    </row>
    <row r="66" spans="1:12" ht="17.25" thickBot="1" x14ac:dyDescent="0.35">
      <c r="A66" s="40">
        <f>calendário!A65</f>
        <v>64</v>
      </c>
      <c r="B66" s="40">
        <f>calendário!B65</f>
        <v>6</v>
      </c>
      <c r="C66" s="43">
        <f>calendário!C65</f>
        <v>43836</v>
      </c>
      <c r="D66" s="42" t="str">
        <f>calendário!D65</f>
        <v>fase IV</v>
      </c>
      <c r="E66" s="169">
        <f>'fluxo de salário'!K66</f>
        <v>74615.08</v>
      </c>
      <c r="F66" s="169">
        <f>'fluxo de custos e despesas'!G67</f>
        <v>330</v>
      </c>
      <c r="G66" s="169">
        <f>'fluxo de custos e despesas'!K67</f>
        <v>36765</v>
      </c>
      <c r="H66" s="169">
        <f>'fluxo de salário'!R66</f>
        <v>12036.960000000001</v>
      </c>
      <c r="I66" s="169">
        <f>'fluxo de custos e despesas'!N67</f>
        <v>600</v>
      </c>
      <c r="J66" s="169">
        <f>'fluxo de custos e despesas'!R67</f>
        <v>42750</v>
      </c>
      <c r="K66" s="169">
        <f t="shared" si="0"/>
        <v>167097.04</v>
      </c>
      <c r="L66" s="169">
        <f>'fluxo de investimento'!I65</f>
        <v>0</v>
      </c>
    </row>
    <row r="67" spans="1:12" ht="17.25" thickBot="1" x14ac:dyDescent="0.35">
      <c r="A67" s="40">
        <f>calendário!A66</f>
        <v>65</v>
      </c>
      <c r="B67" s="40">
        <f>calendário!B66</f>
        <v>6</v>
      </c>
      <c r="C67" s="41">
        <f>calendário!C66</f>
        <v>43867</v>
      </c>
      <c r="D67" s="42" t="str">
        <f>calendário!D66</f>
        <v>fase IV</v>
      </c>
      <c r="E67" s="169">
        <f>'fluxo de salário'!K67</f>
        <v>74615.08</v>
      </c>
      <c r="F67" s="169">
        <f>'fluxo de custos e despesas'!G68</f>
        <v>330</v>
      </c>
      <c r="G67" s="169">
        <f>'fluxo de custos e despesas'!K68</f>
        <v>37625</v>
      </c>
      <c r="H67" s="169">
        <f>'fluxo de salário'!R67</f>
        <v>12036.960000000001</v>
      </c>
      <c r="I67" s="169">
        <f>'fluxo de custos e despesas'!N68</f>
        <v>600</v>
      </c>
      <c r="J67" s="169">
        <f>'fluxo de custos e despesas'!R68</f>
        <v>43750</v>
      </c>
      <c r="K67" s="169">
        <f t="shared" si="0"/>
        <v>168957.04</v>
      </c>
      <c r="L67" s="169">
        <f>'fluxo de investimento'!I66</f>
        <v>0</v>
      </c>
    </row>
    <row r="68" spans="1:12" ht="17.25" thickBot="1" x14ac:dyDescent="0.35">
      <c r="A68" s="40">
        <f>calendário!A67</f>
        <v>66</v>
      </c>
      <c r="B68" s="40">
        <f>calendário!B67</f>
        <v>6</v>
      </c>
      <c r="C68" s="43">
        <f>calendário!C67</f>
        <v>43896</v>
      </c>
      <c r="D68" s="42" t="str">
        <f>calendário!D67</f>
        <v>fase IV</v>
      </c>
      <c r="E68" s="169">
        <f>'fluxo de salário'!K68</f>
        <v>74615.08</v>
      </c>
      <c r="F68" s="169">
        <f>'fluxo de custos e despesas'!G69</f>
        <v>330</v>
      </c>
      <c r="G68" s="169">
        <f>'fluxo de custos e despesas'!K69</f>
        <v>38442</v>
      </c>
      <c r="H68" s="169">
        <f>'fluxo de salário'!R68</f>
        <v>12036.960000000001</v>
      </c>
      <c r="I68" s="169">
        <f>'fluxo de custos e despesas'!N69</f>
        <v>600</v>
      </c>
      <c r="J68" s="169">
        <f>'fluxo de custos e despesas'!R69</f>
        <v>44700</v>
      </c>
      <c r="K68" s="169">
        <f t="shared" ref="K68:K122" si="1">SUM(E68:J68)</f>
        <v>170724.04</v>
      </c>
      <c r="L68" s="169">
        <f>'fluxo de investimento'!I67</f>
        <v>0</v>
      </c>
    </row>
    <row r="69" spans="1:12" ht="17.25" thickBot="1" x14ac:dyDescent="0.35">
      <c r="A69" s="40">
        <f>calendário!A68</f>
        <v>67</v>
      </c>
      <c r="B69" s="40">
        <f>calendário!B68</f>
        <v>6</v>
      </c>
      <c r="C69" s="41">
        <f>calendário!C68</f>
        <v>43927</v>
      </c>
      <c r="D69" s="42" t="str">
        <f>calendário!D68</f>
        <v>fase IV</v>
      </c>
      <c r="E69" s="169">
        <f>'fluxo de salário'!K69</f>
        <v>74615.08</v>
      </c>
      <c r="F69" s="169">
        <f>'fluxo de custos e despesas'!G70</f>
        <v>330</v>
      </c>
      <c r="G69" s="169">
        <f>'fluxo de custos e despesas'!K70</f>
        <v>39302</v>
      </c>
      <c r="H69" s="169">
        <f>'fluxo de salário'!R69</f>
        <v>12036.960000000001</v>
      </c>
      <c r="I69" s="169">
        <f>'fluxo de custos e despesas'!N70</f>
        <v>600</v>
      </c>
      <c r="J69" s="169">
        <f>'fluxo de custos e despesas'!R70</f>
        <v>45700</v>
      </c>
      <c r="K69" s="169">
        <f t="shared" si="1"/>
        <v>172584.04</v>
      </c>
      <c r="L69" s="169">
        <f>'fluxo de investimento'!I68</f>
        <v>0</v>
      </c>
    </row>
    <row r="70" spans="1:12" ht="17.25" thickBot="1" x14ac:dyDescent="0.35">
      <c r="A70" s="40">
        <f>calendário!A69</f>
        <v>68</v>
      </c>
      <c r="B70" s="40">
        <f>calendário!B69</f>
        <v>6</v>
      </c>
      <c r="C70" s="43">
        <f>calendário!C69</f>
        <v>43957</v>
      </c>
      <c r="D70" s="42" t="str">
        <f>calendário!D69</f>
        <v>fase IV</v>
      </c>
      <c r="E70" s="169">
        <f>'fluxo de salário'!K70</f>
        <v>74615.08</v>
      </c>
      <c r="F70" s="169">
        <f>'fluxo de custos e despesas'!G71</f>
        <v>330</v>
      </c>
      <c r="G70" s="169">
        <f>'fluxo de custos e despesas'!K71</f>
        <v>40162</v>
      </c>
      <c r="H70" s="169">
        <f>'fluxo de salário'!R70</f>
        <v>12036.960000000001</v>
      </c>
      <c r="I70" s="169">
        <f>'fluxo de custos e despesas'!N71</f>
        <v>600</v>
      </c>
      <c r="J70" s="169">
        <f>'fluxo de custos e despesas'!R71</f>
        <v>46700</v>
      </c>
      <c r="K70" s="169">
        <f t="shared" si="1"/>
        <v>174444.04</v>
      </c>
      <c r="L70" s="169">
        <f>'fluxo de investimento'!I69</f>
        <v>0</v>
      </c>
    </row>
    <row r="71" spans="1:12" ht="17.25" thickBot="1" x14ac:dyDescent="0.35">
      <c r="A71" s="40">
        <f>calendário!A70</f>
        <v>69</v>
      </c>
      <c r="B71" s="40">
        <f>calendário!B70</f>
        <v>6</v>
      </c>
      <c r="C71" s="41">
        <f>calendário!C70</f>
        <v>43988</v>
      </c>
      <c r="D71" s="42" t="str">
        <f>calendário!D70</f>
        <v>fase IV</v>
      </c>
      <c r="E71" s="169">
        <f>'fluxo de salário'!K71</f>
        <v>74615.08</v>
      </c>
      <c r="F71" s="169">
        <f>'fluxo de custos e despesas'!G72</f>
        <v>330</v>
      </c>
      <c r="G71" s="169">
        <f>'fluxo de custos e despesas'!K72</f>
        <v>40635</v>
      </c>
      <c r="H71" s="169">
        <f>'fluxo de salário'!R71</f>
        <v>12036.960000000001</v>
      </c>
      <c r="I71" s="169">
        <f>'fluxo de custos e despesas'!N72</f>
        <v>600</v>
      </c>
      <c r="J71" s="169">
        <f>'fluxo de custos e despesas'!R72</f>
        <v>47250</v>
      </c>
      <c r="K71" s="169">
        <f t="shared" si="1"/>
        <v>175467.04</v>
      </c>
      <c r="L71" s="169">
        <f>'fluxo de investimento'!I70</f>
        <v>0</v>
      </c>
    </row>
    <row r="72" spans="1:12" ht="17.25" thickBot="1" x14ac:dyDescent="0.35">
      <c r="A72" s="40">
        <f>calendário!A71</f>
        <v>70</v>
      </c>
      <c r="B72" s="40">
        <f>calendário!B71</f>
        <v>6</v>
      </c>
      <c r="C72" s="43">
        <f>calendário!C71</f>
        <v>44018</v>
      </c>
      <c r="D72" s="42" t="str">
        <f>calendário!D71</f>
        <v>fase IV</v>
      </c>
      <c r="E72" s="169">
        <f>'fluxo de salário'!K72</f>
        <v>74615.08</v>
      </c>
      <c r="F72" s="169">
        <f>'fluxo de custos e despesas'!G73</f>
        <v>330</v>
      </c>
      <c r="G72" s="169">
        <f>'fluxo de custos e despesas'!K73</f>
        <v>41065</v>
      </c>
      <c r="H72" s="169">
        <f>'fluxo de salário'!R72</f>
        <v>12036.960000000001</v>
      </c>
      <c r="I72" s="169">
        <f>'fluxo de custos e despesas'!N73</f>
        <v>600</v>
      </c>
      <c r="J72" s="169">
        <f>'fluxo de custos e despesas'!R73</f>
        <v>47750</v>
      </c>
      <c r="K72" s="169">
        <f t="shared" si="1"/>
        <v>176397.04</v>
      </c>
      <c r="L72" s="169">
        <f>'fluxo de investimento'!I71</f>
        <v>0</v>
      </c>
    </row>
    <row r="73" spans="1:12" ht="17.25" thickBot="1" x14ac:dyDescent="0.35">
      <c r="A73" s="40">
        <f>calendário!A72</f>
        <v>71</v>
      </c>
      <c r="B73" s="40">
        <f>calendário!B72</f>
        <v>6</v>
      </c>
      <c r="C73" s="41">
        <f>calendário!C72</f>
        <v>44049</v>
      </c>
      <c r="D73" s="42" t="str">
        <f>calendário!D72</f>
        <v>fase IV</v>
      </c>
      <c r="E73" s="169">
        <f>'fluxo de salário'!K73</f>
        <v>74615.08</v>
      </c>
      <c r="F73" s="169">
        <f>'fluxo de custos e despesas'!G74</f>
        <v>330</v>
      </c>
      <c r="G73" s="169">
        <f>'fluxo de custos e despesas'!K74</f>
        <v>41538</v>
      </c>
      <c r="H73" s="169">
        <f>'fluxo de salário'!R73</f>
        <v>12036.960000000001</v>
      </c>
      <c r="I73" s="169">
        <f>'fluxo de custos e despesas'!N74</f>
        <v>600</v>
      </c>
      <c r="J73" s="169">
        <f>'fluxo de custos e despesas'!R74</f>
        <v>48300</v>
      </c>
      <c r="K73" s="169">
        <f t="shared" si="1"/>
        <v>177420.04</v>
      </c>
      <c r="L73" s="169">
        <f>'fluxo de investimento'!I72</f>
        <v>0</v>
      </c>
    </row>
    <row r="74" spans="1:12" ht="17.25" thickBot="1" x14ac:dyDescent="0.35">
      <c r="A74" s="40">
        <f>calendário!A73</f>
        <v>72</v>
      </c>
      <c r="B74" s="40">
        <f>calendário!B73</f>
        <v>6</v>
      </c>
      <c r="C74" s="43">
        <f>calendário!C73</f>
        <v>44080</v>
      </c>
      <c r="D74" s="42" t="str">
        <f>calendário!D73</f>
        <v>fase IV</v>
      </c>
      <c r="E74" s="169">
        <f>'fluxo de salário'!K74</f>
        <v>74615.08</v>
      </c>
      <c r="F74" s="169">
        <f>'fluxo de custos e despesas'!G75</f>
        <v>330</v>
      </c>
      <c r="G74" s="169">
        <f>'fluxo de custos e despesas'!K75</f>
        <v>41968</v>
      </c>
      <c r="H74" s="169">
        <f>'fluxo de salário'!R74</f>
        <v>12036.960000000001</v>
      </c>
      <c r="I74" s="169">
        <f>'fluxo de custos e despesas'!N75</f>
        <v>600</v>
      </c>
      <c r="J74" s="169">
        <f>'fluxo de custos e despesas'!R75</f>
        <v>48800</v>
      </c>
      <c r="K74" s="169">
        <f t="shared" si="1"/>
        <v>178350.04</v>
      </c>
      <c r="L74" s="169">
        <f>'fluxo de investimento'!I73</f>
        <v>0</v>
      </c>
    </row>
    <row r="75" spans="1:12" ht="17.25" thickBot="1" x14ac:dyDescent="0.35">
      <c r="A75" s="40">
        <f>calendário!A74</f>
        <v>73</v>
      </c>
      <c r="B75" s="40">
        <f>calendário!B74</f>
        <v>7</v>
      </c>
      <c r="C75" s="41">
        <f>calendário!C74</f>
        <v>44110</v>
      </c>
      <c r="D75" s="42" t="str">
        <f>calendário!D74</f>
        <v>fase IV</v>
      </c>
      <c r="E75" s="169">
        <f>'fluxo de salário'!K75</f>
        <v>74615.08</v>
      </c>
      <c r="F75" s="169">
        <f>'fluxo de custos e despesas'!G76</f>
        <v>330</v>
      </c>
      <c r="G75" s="169">
        <f>'fluxo de custos e despesas'!K76</f>
        <v>42441</v>
      </c>
      <c r="H75" s="169">
        <f>'fluxo de salário'!R75</f>
        <v>12036.960000000001</v>
      </c>
      <c r="I75" s="169">
        <f>'fluxo de custos e despesas'!N76</f>
        <v>600</v>
      </c>
      <c r="J75" s="169">
        <f>'fluxo de custos e despesas'!R76</f>
        <v>49350</v>
      </c>
      <c r="K75" s="169">
        <f t="shared" si="1"/>
        <v>179373.04</v>
      </c>
      <c r="L75" s="169">
        <f>'fluxo de investimento'!I74</f>
        <v>0</v>
      </c>
    </row>
    <row r="76" spans="1:12" ht="17.25" thickBot="1" x14ac:dyDescent="0.35">
      <c r="A76" s="40">
        <f>calendário!A75</f>
        <v>74</v>
      </c>
      <c r="B76" s="40">
        <f>calendário!B75</f>
        <v>7</v>
      </c>
      <c r="C76" s="43">
        <f>calendário!C75</f>
        <v>44141</v>
      </c>
      <c r="D76" s="42" t="str">
        <f>calendário!D75</f>
        <v>fase IV</v>
      </c>
      <c r="E76" s="169">
        <f>'fluxo de salário'!K76</f>
        <v>74615.08</v>
      </c>
      <c r="F76" s="169">
        <f>'fluxo de custos e despesas'!G77</f>
        <v>330</v>
      </c>
      <c r="G76" s="169">
        <f>'fluxo de custos e despesas'!K77</f>
        <v>42441</v>
      </c>
      <c r="H76" s="169">
        <f>'fluxo de salário'!R76</f>
        <v>12036.960000000001</v>
      </c>
      <c r="I76" s="169">
        <f>'fluxo de custos e despesas'!N77</f>
        <v>600</v>
      </c>
      <c r="J76" s="169">
        <f>'fluxo de custos e despesas'!R77</f>
        <v>49350</v>
      </c>
      <c r="K76" s="169">
        <f t="shared" si="1"/>
        <v>179373.04</v>
      </c>
      <c r="L76" s="169">
        <f>'fluxo de investimento'!I75</f>
        <v>0</v>
      </c>
    </row>
    <row r="77" spans="1:12" ht="17.25" thickBot="1" x14ac:dyDescent="0.35">
      <c r="A77" s="40">
        <f>calendário!A76</f>
        <v>75</v>
      </c>
      <c r="B77" s="40">
        <f>calendário!B76</f>
        <v>7</v>
      </c>
      <c r="C77" s="41">
        <f>calendário!C76</f>
        <v>44171</v>
      </c>
      <c r="D77" s="42" t="str">
        <f>calendário!D76</f>
        <v>fase IV</v>
      </c>
      <c r="E77" s="169">
        <f>'fluxo de salário'!K77</f>
        <v>74615.08</v>
      </c>
      <c r="F77" s="169">
        <f>'fluxo de custos e despesas'!G78</f>
        <v>330</v>
      </c>
      <c r="G77" s="169">
        <f>'fluxo de custos e despesas'!K78</f>
        <v>42441</v>
      </c>
      <c r="H77" s="169">
        <f>'fluxo de salário'!R77</f>
        <v>12036.960000000001</v>
      </c>
      <c r="I77" s="169">
        <f>'fluxo de custos e despesas'!N78</f>
        <v>600</v>
      </c>
      <c r="J77" s="169">
        <f>'fluxo de custos e despesas'!R78</f>
        <v>49350</v>
      </c>
      <c r="K77" s="169">
        <f t="shared" si="1"/>
        <v>179373.04</v>
      </c>
      <c r="L77" s="169">
        <f>'fluxo de investimento'!I76</f>
        <v>0</v>
      </c>
    </row>
    <row r="78" spans="1:12" ht="17.25" thickBot="1" x14ac:dyDescent="0.35">
      <c r="A78" s="40">
        <f>calendário!A77</f>
        <v>76</v>
      </c>
      <c r="B78" s="40">
        <f>calendário!B77</f>
        <v>7</v>
      </c>
      <c r="C78" s="43">
        <f>calendário!C77</f>
        <v>44202</v>
      </c>
      <c r="D78" s="42" t="str">
        <f>calendário!D77</f>
        <v>fase IV</v>
      </c>
      <c r="E78" s="169">
        <f>'fluxo de salário'!K78</f>
        <v>74615.08</v>
      </c>
      <c r="F78" s="169">
        <f>'fluxo de custos e despesas'!G79</f>
        <v>330</v>
      </c>
      <c r="G78" s="169">
        <f>'fluxo de custos e despesas'!K79</f>
        <v>42441</v>
      </c>
      <c r="H78" s="169">
        <f>'fluxo de salário'!R78</f>
        <v>12036.960000000001</v>
      </c>
      <c r="I78" s="169">
        <f>'fluxo de custos e despesas'!N79</f>
        <v>600</v>
      </c>
      <c r="J78" s="169">
        <f>'fluxo de custos e despesas'!R79</f>
        <v>49350</v>
      </c>
      <c r="K78" s="169">
        <f t="shared" si="1"/>
        <v>179373.04</v>
      </c>
      <c r="L78" s="169">
        <f>'fluxo de investimento'!I77</f>
        <v>0</v>
      </c>
    </row>
    <row r="79" spans="1:12" ht="17.25" thickBot="1" x14ac:dyDescent="0.35">
      <c r="A79" s="40">
        <f>calendário!A78</f>
        <v>77</v>
      </c>
      <c r="B79" s="40">
        <f>calendário!B78</f>
        <v>7</v>
      </c>
      <c r="C79" s="41">
        <f>calendário!C78</f>
        <v>44233</v>
      </c>
      <c r="D79" s="42" t="str">
        <f>calendário!D78</f>
        <v>fase IV</v>
      </c>
      <c r="E79" s="169">
        <f>'fluxo de salário'!K79</f>
        <v>74615.08</v>
      </c>
      <c r="F79" s="169">
        <f>'fluxo de custos e despesas'!G80</f>
        <v>330</v>
      </c>
      <c r="G79" s="169">
        <f>'fluxo de custos e despesas'!K80</f>
        <v>42441</v>
      </c>
      <c r="H79" s="169">
        <f>'fluxo de salário'!R79</f>
        <v>12036.960000000001</v>
      </c>
      <c r="I79" s="169">
        <f>'fluxo de custos e despesas'!N80</f>
        <v>600</v>
      </c>
      <c r="J79" s="169">
        <f>'fluxo de custos e despesas'!R80</f>
        <v>49350</v>
      </c>
      <c r="K79" s="169">
        <f t="shared" si="1"/>
        <v>179373.04</v>
      </c>
      <c r="L79" s="169">
        <f>'fluxo de investimento'!I78</f>
        <v>0</v>
      </c>
    </row>
    <row r="80" spans="1:12" ht="17.25" thickBot="1" x14ac:dyDescent="0.35">
      <c r="A80" s="40">
        <f>calendário!A79</f>
        <v>78</v>
      </c>
      <c r="B80" s="40">
        <f>calendário!B79</f>
        <v>7</v>
      </c>
      <c r="C80" s="43">
        <f>calendário!C79</f>
        <v>44261</v>
      </c>
      <c r="D80" s="42" t="str">
        <f>calendário!D79</f>
        <v>fase IV</v>
      </c>
      <c r="E80" s="169">
        <f>'fluxo de salário'!K80</f>
        <v>74615.08</v>
      </c>
      <c r="F80" s="169">
        <f>'fluxo de custos e despesas'!G81</f>
        <v>330</v>
      </c>
      <c r="G80" s="169">
        <f>'fluxo de custos e despesas'!K81</f>
        <v>42441</v>
      </c>
      <c r="H80" s="169">
        <f>'fluxo de salário'!R80</f>
        <v>12036.960000000001</v>
      </c>
      <c r="I80" s="169">
        <f>'fluxo de custos e despesas'!N81</f>
        <v>600</v>
      </c>
      <c r="J80" s="169">
        <f>'fluxo de custos e despesas'!R81</f>
        <v>49350</v>
      </c>
      <c r="K80" s="169">
        <f t="shared" si="1"/>
        <v>179373.04</v>
      </c>
      <c r="L80" s="169">
        <f>'fluxo de investimento'!I79</f>
        <v>0</v>
      </c>
    </row>
    <row r="81" spans="1:12" ht="17.25" thickBot="1" x14ac:dyDescent="0.35">
      <c r="A81" s="40">
        <f>calendário!A80</f>
        <v>79</v>
      </c>
      <c r="B81" s="40">
        <f>calendário!B80</f>
        <v>7</v>
      </c>
      <c r="C81" s="41">
        <f>calendário!C80</f>
        <v>44292</v>
      </c>
      <c r="D81" s="42" t="str">
        <f>calendário!D80</f>
        <v>fase IV</v>
      </c>
      <c r="E81" s="169">
        <f>'fluxo de salário'!K81</f>
        <v>74615.08</v>
      </c>
      <c r="F81" s="169">
        <f>'fluxo de custos e despesas'!G82</f>
        <v>330</v>
      </c>
      <c r="G81" s="169">
        <f>'fluxo de custos e despesas'!K82</f>
        <v>42441</v>
      </c>
      <c r="H81" s="169">
        <f>'fluxo de salário'!R81</f>
        <v>12036.960000000001</v>
      </c>
      <c r="I81" s="169">
        <f>'fluxo de custos e despesas'!N82</f>
        <v>600</v>
      </c>
      <c r="J81" s="169">
        <f>'fluxo de custos e despesas'!R82</f>
        <v>49350</v>
      </c>
      <c r="K81" s="169">
        <f t="shared" si="1"/>
        <v>179373.04</v>
      </c>
      <c r="L81" s="169">
        <f>'fluxo de investimento'!I80</f>
        <v>0</v>
      </c>
    </row>
    <row r="82" spans="1:12" ht="17.25" thickBot="1" x14ac:dyDescent="0.35">
      <c r="A82" s="40">
        <f>calendário!A81</f>
        <v>80</v>
      </c>
      <c r="B82" s="40">
        <f>calendário!B81</f>
        <v>7</v>
      </c>
      <c r="C82" s="43">
        <f>calendário!C81</f>
        <v>44322</v>
      </c>
      <c r="D82" s="42" t="str">
        <f>calendário!D81</f>
        <v>fase IV</v>
      </c>
      <c r="E82" s="169">
        <f>'fluxo de salário'!K82</f>
        <v>74615.08</v>
      </c>
      <c r="F82" s="169">
        <f>'fluxo de custos e despesas'!G83</f>
        <v>330</v>
      </c>
      <c r="G82" s="169">
        <f>'fluxo de custos e despesas'!K83</f>
        <v>42441</v>
      </c>
      <c r="H82" s="169">
        <f>'fluxo de salário'!R82</f>
        <v>12036.960000000001</v>
      </c>
      <c r="I82" s="169">
        <f>'fluxo de custos e despesas'!N83</f>
        <v>600</v>
      </c>
      <c r="J82" s="169">
        <f>'fluxo de custos e despesas'!R83</f>
        <v>49350</v>
      </c>
      <c r="K82" s="169">
        <f t="shared" si="1"/>
        <v>179373.04</v>
      </c>
      <c r="L82" s="169">
        <f>'fluxo de investimento'!I81</f>
        <v>0</v>
      </c>
    </row>
    <row r="83" spans="1:12" ht="17.25" thickBot="1" x14ac:dyDescent="0.35">
      <c r="A83" s="40">
        <f>calendário!A82</f>
        <v>81</v>
      </c>
      <c r="B83" s="40">
        <f>calendário!B82</f>
        <v>7</v>
      </c>
      <c r="C83" s="41">
        <f>calendário!C82</f>
        <v>44353</v>
      </c>
      <c r="D83" s="42" t="str">
        <f>calendário!D82</f>
        <v>fase IV</v>
      </c>
      <c r="E83" s="169">
        <f>'fluxo de salário'!K83</f>
        <v>74615.08</v>
      </c>
      <c r="F83" s="169">
        <f>'fluxo de custos e despesas'!G84</f>
        <v>330</v>
      </c>
      <c r="G83" s="169">
        <f>'fluxo de custos e despesas'!K84</f>
        <v>42441</v>
      </c>
      <c r="H83" s="169">
        <f>'fluxo de salário'!R83</f>
        <v>12036.960000000001</v>
      </c>
      <c r="I83" s="169">
        <f>'fluxo de custos e despesas'!N84</f>
        <v>600</v>
      </c>
      <c r="J83" s="169">
        <f>'fluxo de custos e despesas'!R84</f>
        <v>49350</v>
      </c>
      <c r="K83" s="169">
        <f t="shared" si="1"/>
        <v>179373.04</v>
      </c>
      <c r="L83" s="169">
        <f>'fluxo de investimento'!I82</f>
        <v>0</v>
      </c>
    </row>
    <row r="84" spans="1:12" ht="17.25" thickBot="1" x14ac:dyDescent="0.35">
      <c r="A84" s="40">
        <f>calendário!A83</f>
        <v>82</v>
      </c>
      <c r="B84" s="40">
        <f>calendário!B83</f>
        <v>7</v>
      </c>
      <c r="C84" s="43">
        <f>calendário!C83</f>
        <v>44383</v>
      </c>
      <c r="D84" s="42" t="str">
        <f>calendário!D83</f>
        <v>fase IV</v>
      </c>
      <c r="E84" s="169">
        <f>'fluxo de salário'!K84</f>
        <v>74615.08</v>
      </c>
      <c r="F84" s="169">
        <f>'fluxo de custos e despesas'!G85</f>
        <v>330</v>
      </c>
      <c r="G84" s="169">
        <f>'fluxo de custos e despesas'!K85</f>
        <v>42441</v>
      </c>
      <c r="H84" s="169">
        <f>'fluxo de salário'!R84</f>
        <v>12036.960000000001</v>
      </c>
      <c r="I84" s="169">
        <f>'fluxo de custos e despesas'!N85</f>
        <v>600</v>
      </c>
      <c r="J84" s="169">
        <f>'fluxo de custos e despesas'!R85</f>
        <v>49350</v>
      </c>
      <c r="K84" s="169">
        <f t="shared" si="1"/>
        <v>179373.04</v>
      </c>
      <c r="L84" s="169">
        <f>'fluxo de investimento'!I83</f>
        <v>0</v>
      </c>
    </row>
    <row r="85" spans="1:12" ht="17.25" thickBot="1" x14ac:dyDescent="0.35">
      <c r="A85" s="40">
        <f>calendário!A84</f>
        <v>83</v>
      </c>
      <c r="B85" s="40">
        <f>calendário!B84</f>
        <v>7</v>
      </c>
      <c r="C85" s="41">
        <f>calendário!C84</f>
        <v>44414</v>
      </c>
      <c r="D85" s="42" t="str">
        <f>calendário!D84</f>
        <v>fase IV</v>
      </c>
      <c r="E85" s="169">
        <f>'fluxo de salário'!K85</f>
        <v>74615.08</v>
      </c>
      <c r="F85" s="169">
        <f>'fluxo de custos e despesas'!G86</f>
        <v>330</v>
      </c>
      <c r="G85" s="169">
        <f>'fluxo de custos e despesas'!K86</f>
        <v>41968</v>
      </c>
      <c r="H85" s="169">
        <f>'fluxo de salário'!R85</f>
        <v>12036.960000000001</v>
      </c>
      <c r="I85" s="169">
        <f>'fluxo de custos e despesas'!N86</f>
        <v>600</v>
      </c>
      <c r="J85" s="169">
        <f>'fluxo de custos e despesas'!R86</f>
        <v>48800</v>
      </c>
      <c r="K85" s="169">
        <f t="shared" si="1"/>
        <v>178350.04</v>
      </c>
      <c r="L85" s="169">
        <f>'fluxo de investimento'!I84</f>
        <v>0</v>
      </c>
    </row>
    <row r="86" spans="1:12" ht="17.25" thickBot="1" x14ac:dyDescent="0.35">
      <c r="A86" s="40">
        <f>calendário!A85</f>
        <v>84</v>
      </c>
      <c r="B86" s="40">
        <f>calendário!B85</f>
        <v>7</v>
      </c>
      <c r="C86" s="43">
        <f>calendário!C85</f>
        <v>44445</v>
      </c>
      <c r="D86" s="42" t="str">
        <f>calendário!D85</f>
        <v>fase IV</v>
      </c>
      <c r="E86" s="169">
        <f>'fluxo de salário'!K86</f>
        <v>74615.08</v>
      </c>
      <c r="F86" s="169">
        <f>'fluxo de custos e despesas'!G87</f>
        <v>330</v>
      </c>
      <c r="G86" s="169">
        <f>'fluxo de custos e despesas'!K87</f>
        <v>41495</v>
      </c>
      <c r="H86" s="169">
        <f>'fluxo de salário'!R86</f>
        <v>12036.960000000001</v>
      </c>
      <c r="I86" s="169">
        <f>'fluxo de custos e despesas'!N87</f>
        <v>600</v>
      </c>
      <c r="J86" s="169">
        <f>'fluxo de custos e despesas'!R87</f>
        <v>48250</v>
      </c>
      <c r="K86" s="169">
        <f t="shared" si="1"/>
        <v>177327.04</v>
      </c>
      <c r="L86" s="169">
        <f>'fluxo de investimento'!I85</f>
        <v>0</v>
      </c>
    </row>
    <row r="87" spans="1:12" ht="17.25" thickBot="1" x14ac:dyDescent="0.35">
      <c r="A87" s="40">
        <f>calendário!A86</f>
        <v>85</v>
      </c>
      <c r="B87" s="40">
        <f>calendário!B86</f>
        <v>8</v>
      </c>
      <c r="C87" s="41">
        <f>calendário!C86</f>
        <v>44475</v>
      </c>
      <c r="D87" s="42" t="str">
        <f>calendário!D86</f>
        <v>fase V</v>
      </c>
      <c r="E87" s="169">
        <f>'fluxo de salário'!K87</f>
        <v>25720</v>
      </c>
      <c r="F87" s="169">
        <f>'fluxo de custos e despesas'!G88</f>
        <v>330</v>
      </c>
      <c r="G87" s="169">
        <f>'fluxo de custos e despesas'!K88</f>
        <v>41065</v>
      </c>
      <c r="H87" s="169">
        <f>'fluxo de salário'!R87</f>
        <v>8024.64</v>
      </c>
      <c r="I87" s="169">
        <f>'fluxo de custos e despesas'!N88</f>
        <v>600</v>
      </c>
      <c r="J87" s="169">
        <f>'fluxo de custos e despesas'!R88</f>
        <v>47750</v>
      </c>
      <c r="K87" s="169">
        <f t="shared" si="1"/>
        <v>123489.64</v>
      </c>
      <c r="L87" s="169">
        <f>'fluxo de investimento'!I86</f>
        <v>0</v>
      </c>
    </row>
    <row r="88" spans="1:12" ht="17.25" thickBot="1" x14ac:dyDescent="0.35">
      <c r="A88" s="40">
        <f>calendário!A87</f>
        <v>86</v>
      </c>
      <c r="B88" s="40">
        <f>calendário!B87</f>
        <v>8</v>
      </c>
      <c r="C88" s="43">
        <f>calendário!C87</f>
        <v>44506</v>
      </c>
      <c r="D88" s="42" t="str">
        <f>calendário!D87</f>
        <v>fase V</v>
      </c>
      <c r="E88" s="169">
        <f>'fluxo de salário'!K88</f>
        <v>25720</v>
      </c>
      <c r="F88" s="169">
        <f>'fluxo de custos e despesas'!G89</f>
        <v>330</v>
      </c>
      <c r="G88" s="169">
        <f>'fluxo de custos e despesas'!K89</f>
        <v>40592</v>
      </c>
      <c r="H88" s="169">
        <f>'fluxo de salário'!R88</f>
        <v>8024.64</v>
      </c>
      <c r="I88" s="169">
        <f>'fluxo de custos e despesas'!N89</f>
        <v>600</v>
      </c>
      <c r="J88" s="169">
        <f>'fluxo de custos e despesas'!R89</f>
        <v>47200</v>
      </c>
      <c r="K88" s="169">
        <f t="shared" si="1"/>
        <v>122466.64</v>
      </c>
      <c r="L88" s="169">
        <f>'fluxo de investimento'!I87</f>
        <v>0</v>
      </c>
    </row>
    <row r="89" spans="1:12" ht="17.25" thickBot="1" x14ac:dyDescent="0.35">
      <c r="A89" s="40">
        <f>calendário!A88</f>
        <v>87</v>
      </c>
      <c r="B89" s="40">
        <f>calendário!B88</f>
        <v>8</v>
      </c>
      <c r="C89" s="41">
        <f>calendário!C88</f>
        <v>44536</v>
      </c>
      <c r="D89" s="42" t="str">
        <f>calendário!D88</f>
        <v>fase V</v>
      </c>
      <c r="E89" s="169">
        <f>'fluxo de salário'!K89</f>
        <v>25720</v>
      </c>
      <c r="F89" s="169">
        <f>'fluxo de custos e despesas'!G90</f>
        <v>330</v>
      </c>
      <c r="G89" s="169">
        <f>'fluxo de custos e despesas'!K90</f>
        <v>40162</v>
      </c>
      <c r="H89" s="169">
        <f>'fluxo de salário'!R89</f>
        <v>8024.64</v>
      </c>
      <c r="I89" s="169">
        <f>'fluxo de custos e despesas'!N90</f>
        <v>600</v>
      </c>
      <c r="J89" s="169">
        <f>'fluxo de custos e despesas'!R90</f>
        <v>46700</v>
      </c>
      <c r="K89" s="169">
        <f t="shared" si="1"/>
        <v>121536.64</v>
      </c>
      <c r="L89" s="169">
        <f>'fluxo de investimento'!I88</f>
        <v>0</v>
      </c>
    </row>
    <row r="90" spans="1:12" ht="17.25" thickBot="1" x14ac:dyDescent="0.35">
      <c r="A90" s="40">
        <f>calendário!A89</f>
        <v>88</v>
      </c>
      <c r="B90" s="40">
        <f>calendário!B89</f>
        <v>8</v>
      </c>
      <c r="C90" s="43">
        <f>calendário!C89</f>
        <v>44567</v>
      </c>
      <c r="D90" s="42" t="str">
        <f>calendário!D89</f>
        <v>fase V</v>
      </c>
      <c r="E90" s="169">
        <f>'fluxo de salário'!K90</f>
        <v>25720</v>
      </c>
      <c r="F90" s="169">
        <f>'fluxo de custos e despesas'!G91</f>
        <v>330</v>
      </c>
      <c r="G90" s="169">
        <f>'fluxo de custos e despesas'!K91</f>
        <v>39689</v>
      </c>
      <c r="H90" s="169">
        <f>'fluxo de salário'!R90</f>
        <v>8024.64</v>
      </c>
      <c r="I90" s="169">
        <f>'fluxo de custos e despesas'!N91</f>
        <v>600</v>
      </c>
      <c r="J90" s="169">
        <f>'fluxo de custos e despesas'!R91</f>
        <v>46150</v>
      </c>
      <c r="K90" s="169">
        <f t="shared" si="1"/>
        <v>120513.64</v>
      </c>
      <c r="L90" s="169">
        <f>'fluxo de investimento'!I89</f>
        <v>0</v>
      </c>
    </row>
    <row r="91" spans="1:12" ht="17.25" thickBot="1" x14ac:dyDescent="0.35">
      <c r="A91" s="40">
        <f>calendário!A90</f>
        <v>89</v>
      </c>
      <c r="B91" s="40">
        <f>calendário!B90</f>
        <v>8</v>
      </c>
      <c r="C91" s="41">
        <f>calendário!C90</f>
        <v>44598</v>
      </c>
      <c r="D91" s="42" t="str">
        <f>calendário!D90</f>
        <v>fase V</v>
      </c>
      <c r="E91" s="169">
        <f>'fluxo de salário'!K91</f>
        <v>25720</v>
      </c>
      <c r="F91" s="169">
        <f>'fluxo de custos e despesas'!G92</f>
        <v>330</v>
      </c>
      <c r="G91" s="169">
        <f>'fluxo de custos e despesas'!K92</f>
        <v>39259</v>
      </c>
      <c r="H91" s="169">
        <f>'fluxo de salário'!R91</f>
        <v>8024.64</v>
      </c>
      <c r="I91" s="169">
        <f>'fluxo de custos e despesas'!N92</f>
        <v>600</v>
      </c>
      <c r="J91" s="169">
        <f>'fluxo de custos e despesas'!R92</f>
        <v>45650</v>
      </c>
      <c r="K91" s="169">
        <f t="shared" si="1"/>
        <v>119583.64</v>
      </c>
      <c r="L91" s="169">
        <f>'fluxo de investimento'!I90</f>
        <v>0</v>
      </c>
    </row>
    <row r="92" spans="1:12" ht="17.25" thickBot="1" x14ac:dyDescent="0.35">
      <c r="A92" s="40">
        <f>calendário!A91</f>
        <v>90</v>
      </c>
      <c r="B92" s="40">
        <f>calendário!B91</f>
        <v>8</v>
      </c>
      <c r="C92" s="43">
        <f>calendário!C91</f>
        <v>44626</v>
      </c>
      <c r="D92" s="42" t="str">
        <f>calendário!D91</f>
        <v>fase V</v>
      </c>
      <c r="E92" s="169">
        <f>'fluxo de salário'!K92</f>
        <v>25720</v>
      </c>
      <c r="F92" s="169">
        <f>'fluxo de custos e despesas'!G93</f>
        <v>330</v>
      </c>
      <c r="G92" s="169">
        <f>'fluxo de custos e despesas'!K93</f>
        <v>38399</v>
      </c>
      <c r="H92" s="169">
        <f>'fluxo de salário'!R92</f>
        <v>8024.64</v>
      </c>
      <c r="I92" s="169">
        <f>'fluxo de custos e despesas'!N93</f>
        <v>600</v>
      </c>
      <c r="J92" s="169">
        <f>'fluxo de custos e despesas'!R93</f>
        <v>44650</v>
      </c>
      <c r="K92" s="169">
        <f t="shared" si="1"/>
        <v>117723.64</v>
      </c>
      <c r="L92" s="169">
        <f>'fluxo de investimento'!I91</f>
        <v>0</v>
      </c>
    </row>
    <row r="93" spans="1:12" ht="17.25" thickBot="1" x14ac:dyDescent="0.35">
      <c r="A93" s="40">
        <f>calendário!A92</f>
        <v>91</v>
      </c>
      <c r="B93" s="40">
        <f>calendário!B92</f>
        <v>8</v>
      </c>
      <c r="C93" s="41">
        <f>calendário!C92</f>
        <v>44657</v>
      </c>
      <c r="D93" s="42" t="str">
        <f>calendário!D92</f>
        <v>fase V</v>
      </c>
      <c r="E93" s="169">
        <f>'fluxo de salário'!K93</f>
        <v>25720</v>
      </c>
      <c r="F93" s="169">
        <f>'fluxo de custos e despesas'!G94</f>
        <v>330</v>
      </c>
      <c r="G93" s="169">
        <f>'fluxo de custos e despesas'!K94</f>
        <v>37539</v>
      </c>
      <c r="H93" s="169">
        <f>'fluxo de salário'!R93</f>
        <v>8024.64</v>
      </c>
      <c r="I93" s="169">
        <f>'fluxo de custos e despesas'!N94</f>
        <v>600</v>
      </c>
      <c r="J93" s="169">
        <f>'fluxo de custos e despesas'!R94</f>
        <v>43650</v>
      </c>
      <c r="K93" s="169">
        <f t="shared" si="1"/>
        <v>115863.64</v>
      </c>
      <c r="L93" s="169">
        <f>'fluxo de investimento'!I92</f>
        <v>0</v>
      </c>
    </row>
    <row r="94" spans="1:12" ht="17.25" thickBot="1" x14ac:dyDescent="0.35">
      <c r="A94" s="40">
        <f>calendário!A93</f>
        <v>92</v>
      </c>
      <c r="B94" s="40">
        <f>calendário!B93</f>
        <v>8</v>
      </c>
      <c r="C94" s="43">
        <f>calendário!C93</f>
        <v>44687</v>
      </c>
      <c r="D94" s="42" t="str">
        <f>calendário!D93</f>
        <v>fase V</v>
      </c>
      <c r="E94" s="169">
        <f>'fluxo de salário'!K94</f>
        <v>25720</v>
      </c>
      <c r="F94" s="169">
        <f>'fluxo de custos e despesas'!G95</f>
        <v>330</v>
      </c>
      <c r="G94" s="169">
        <f>'fluxo de custos e despesas'!K95</f>
        <v>36722</v>
      </c>
      <c r="H94" s="169">
        <f>'fluxo de salário'!R94</f>
        <v>8024.64</v>
      </c>
      <c r="I94" s="169">
        <f>'fluxo de custos e despesas'!N95</f>
        <v>600</v>
      </c>
      <c r="J94" s="169">
        <f>'fluxo de custos e despesas'!R95</f>
        <v>42700</v>
      </c>
      <c r="K94" s="169">
        <f t="shared" si="1"/>
        <v>114096.64</v>
      </c>
      <c r="L94" s="169">
        <f>'fluxo de investimento'!I93</f>
        <v>0</v>
      </c>
    </row>
    <row r="95" spans="1:12" ht="17.25" thickBot="1" x14ac:dyDescent="0.35">
      <c r="A95" s="40">
        <f>calendário!A94</f>
        <v>93</v>
      </c>
      <c r="B95" s="40">
        <f>calendário!B94</f>
        <v>8</v>
      </c>
      <c r="C95" s="41">
        <f>calendário!C94</f>
        <v>44718</v>
      </c>
      <c r="D95" s="42" t="str">
        <f>calendário!D94</f>
        <v>fase V</v>
      </c>
      <c r="E95" s="169">
        <f>'fluxo de salário'!K95</f>
        <v>25720</v>
      </c>
      <c r="F95" s="169">
        <f>'fluxo de custos e despesas'!G96</f>
        <v>330</v>
      </c>
      <c r="G95" s="169">
        <f>'fluxo de custos e despesas'!K96</f>
        <v>35905</v>
      </c>
      <c r="H95" s="169">
        <f>'fluxo de salário'!R95</f>
        <v>8024.64</v>
      </c>
      <c r="I95" s="169">
        <f>'fluxo de custos e despesas'!N96</f>
        <v>600</v>
      </c>
      <c r="J95" s="169">
        <f>'fluxo de custos e despesas'!R96</f>
        <v>41750</v>
      </c>
      <c r="K95" s="169">
        <f t="shared" si="1"/>
        <v>112329.64</v>
      </c>
      <c r="L95" s="169">
        <f>'fluxo de investimento'!I94</f>
        <v>0</v>
      </c>
    </row>
    <row r="96" spans="1:12" ht="17.25" thickBot="1" x14ac:dyDescent="0.35">
      <c r="A96" s="40">
        <f>calendário!A95</f>
        <v>94</v>
      </c>
      <c r="B96" s="40">
        <f>calendário!B95</f>
        <v>8</v>
      </c>
      <c r="C96" s="43">
        <f>calendário!C95</f>
        <v>44748</v>
      </c>
      <c r="D96" s="42" t="str">
        <f>calendário!D95</f>
        <v>fase V</v>
      </c>
      <c r="E96" s="169">
        <f>'fluxo de salário'!K96</f>
        <v>25720</v>
      </c>
      <c r="F96" s="169">
        <f>'fluxo de custos e despesas'!G97</f>
        <v>330</v>
      </c>
      <c r="G96" s="169">
        <f>'fluxo de custos e despesas'!K97</f>
        <v>35088</v>
      </c>
      <c r="H96" s="169">
        <f>'fluxo de salário'!R96</f>
        <v>8024.64</v>
      </c>
      <c r="I96" s="169">
        <f>'fluxo de custos e despesas'!N97</f>
        <v>600</v>
      </c>
      <c r="J96" s="169">
        <f>'fluxo de custos e despesas'!R97</f>
        <v>40800</v>
      </c>
      <c r="K96" s="169">
        <f t="shared" si="1"/>
        <v>110562.64</v>
      </c>
      <c r="L96" s="169">
        <f>'fluxo de investimento'!I95</f>
        <v>0</v>
      </c>
    </row>
    <row r="97" spans="1:12" ht="17.25" thickBot="1" x14ac:dyDescent="0.35">
      <c r="A97" s="40">
        <f>calendário!A96</f>
        <v>95</v>
      </c>
      <c r="B97" s="40">
        <f>calendário!B96</f>
        <v>8</v>
      </c>
      <c r="C97" s="41">
        <f>calendário!C96</f>
        <v>44779</v>
      </c>
      <c r="D97" s="42" t="str">
        <f>calendário!D96</f>
        <v>fase V</v>
      </c>
      <c r="E97" s="169">
        <f>'fluxo de salário'!K97</f>
        <v>25720</v>
      </c>
      <c r="F97" s="169">
        <f>'fluxo de custos e despesas'!G98</f>
        <v>330</v>
      </c>
      <c r="G97" s="169">
        <f>'fluxo de custos e despesas'!K98</f>
        <v>34314</v>
      </c>
      <c r="H97" s="169">
        <f>'fluxo de salário'!R97</f>
        <v>8024.64</v>
      </c>
      <c r="I97" s="169">
        <f>'fluxo de custos e despesas'!N98</f>
        <v>600</v>
      </c>
      <c r="J97" s="169">
        <f>'fluxo de custos e despesas'!R98</f>
        <v>39900</v>
      </c>
      <c r="K97" s="169">
        <f t="shared" si="1"/>
        <v>108888.64</v>
      </c>
      <c r="L97" s="169">
        <f>'fluxo de investimento'!I96</f>
        <v>0</v>
      </c>
    </row>
    <row r="98" spans="1:12" ht="17.25" thickBot="1" x14ac:dyDescent="0.35">
      <c r="A98" s="40">
        <f>calendário!A97</f>
        <v>96</v>
      </c>
      <c r="B98" s="40">
        <f>calendário!B97</f>
        <v>8</v>
      </c>
      <c r="C98" s="43">
        <f>calendário!C97</f>
        <v>44810</v>
      </c>
      <c r="D98" s="42" t="str">
        <f>calendário!D97</f>
        <v>fase V</v>
      </c>
      <c r="E98" s="169">
        <f>'fluxo de salário'!K98</f>
        <v>25720</v>
      </c>
      <c r="F98" s="169">
        <f>'fluxo de custos e despesas'!G99</f>
        <v>330</v>
      </c>
      <c r="G98" s="169">
        <f>'fluxo de custos e despesas'!K99</f>
        <v>33540</v>
      </c>
      <c r="H98" s="169">
        <f>'fluxo de salário'!R98</f>
        <v>8024.64</v>
      </c>
      <c r="I98" s="169">
        <f>'fluxo de custos e despesas'!N99</f>
        <v>600</v>
      </c>
      <c r="J98" s="169">
        <f>'fluxo de custos e despesas'!R99</f>
        <v>39000</v>
      </c>
      <c r="K98" s="169">
        <f t="shared" si="1"/>
        <v>107214.64</v>
      </c>
      <c r="L98" s="169">
        <f>'fluxo de investimento'!I97</f>
        <v>0</v>
      </c>
    </row>
    <row r="99" spans="1:12" ht="17.25" thickBot="1" x14ac:dyDescent="0.35">
      <c r="A99" s="40">
        <f>calendário!A98</f>
        <v>97</v>
      </c>
      <c r="B99" s="40">
        <f>calendário!B98</f>
        <v>9</v>
      </c>
      <c r="C99" s="41">
        <f>calendário!C98</f>
        <v>0</v>
      </c>
      <c r="D99" s="42">
        <f>calendário!D98</f>
        <v>0</v>
      </c>
      <c r="E99" s="169" t="e">
        <f>'fluxo de salário'!K99</f>
        <v>#VALUE!</v>
      </c>
      <c r="F99" s="169">
        <f>'fluxo de custos e despesas'!G100</f>
        <v>0</v>
      </c>
      <c r="G99" s="169">
        <f>'fluxo de custos e despesas'!K100</f>
        <v>0</v>
      </c>
      <c r="H99" s="169">
        <f>'fluxo de salário'!R99</f>
        <v>0</v>
      </c>
      <c r="I99" s="169">
        <f>'fluxo de custos e despesas'!N100</f>
        <v>0</v>
      </c>
      <c r="J99" s="169">
        <f>'fluxo de custos e despesas'!R100</f>
        <v>0</v>
      </c>
      <c r="K99" s="169" t="e">
        <f t="shared" si="1"/>
        <v>#VALUE!</v>
      </c>
      <c r="L99" s="169">
        <f>'fluxo de investimento'!I98</f>
        <v>0</v>
      </c>
    </row>
    <row r="100" spans="1:12" ht="17.25" thickBot="1" x14ac:dyDescent="0.35">
      <c r="A100" s="40">
        <f>calendário!A99</f>
        <v>98</v>
      </c>
      <c r="B100" s="40">
        <f>calendário!B99</f>
        <v>9</v>
      </c>
      <c r="C100" s="43">
        <f>calendário!C99</f>
        <v>0</v>
      </c>
      <c r="D100" s="42">
        <f>calendário!D99</f>
        <v>0</v>
      </c>
      <c r="E100" s="169" t="e">
        <f>'fluxo de salário'!K100</f>
        <v>#VALUE!</v>
      </c>
      <c r="F100" s="169">
        <f>'fluxo de custos e despesas'!G101</f>
        <v>0</v>
      </c>
      <c r="G100" s="169">
        <f>'fluxo de custos e despesas'!K101</f>
        <v>0</v>
      </c>
      <c r="H100" s="169">
        <f>'fluxo de salário'!R100</f>
        <v>0</v>
      </c>
      <c r="I100" s="169">
        <f>'fluxo de custos e despesas'!N101</f>
        <v>0</v>
      </c>
      <c r="J100" s="169">
        <f>'fluxo de custos e despesas'!R101</f>
        <v>0</v>
      </c>
      <c r="K100" s="169" t="e">
        <f t="shared" si="1"/>
        <v>#VALUE!</v>
      </c>
      <c r="L100" s="169">
        <f>'fluxo de investimento'!I99</f>
        <v>0</v>
      </c>
    </row>
    <row r="101" spans="1:12" ht="17.25" thickBot="1" x14ac:dyDescent="0.35">
      <c r="A101" s="40">
        <f>calendário!A100</f>
        <v>99</v>
      </c>
      <c r="B101" s="40">
        <f>calendário!B100</f>
        <v>9</v>
      </c>
      <c r="C101" s="41">
        <f>calendário!C100</f>
        <v>0</v>
      </c>
      <c r="D101" s="42">
        <f>calendário!D100</f>
        <v>0</v>
      </c>
      <c r="E101" s="169" t="e">
        <f>'fluxo de salário'!K101</f>
        <v>#VALUE!</v>
      </c>
      <c r="F101" s="169">
        <f>'fluxo de custos e despesas'!G102</f>
        <v>0</v>
      </c>
      <c r="G101" s="169">
        <f>'fluxo de custos e despesas'!K102</f>
        <v>0</v>
      </c>
      <c r="H101" s="169">
        <f>'fluxo de salário'!R101</f>
        <v>0</v>
      </c>
      <c r="I101" s="169">
        <f>'fluxo de custos e despesas'!N102</f>
        <v>0</v>
      </c>
      <c r="J101" s="169">
        <f>'fluxo de custos e despesas'!R102</f>
        <v>0</v>
      </c>
      <c r="K101" s="169" t="e">
        <f t="shared" si="1"/>
        <v>#VALUE!</v>
      </c>
      <c r="L101" s="169">
        <f>'fluxo de investimento'!I100</f>
        <v>0</v>
      </c>
    </row>
    <row r="102" spans="1:12" ht="17.25" thickBot="1" x14ac:dyDescent="0.35">
      <c r="A102" s="40">
        <f>calendário!A101</f>
        <v>100</v>
      </c>
      <c r="B102" s="40">
        <f>calendário!B101</f>
        <v>9</v>
      </c>
      <c r="C102" s="43">
        <f>calendário!C101</f>
        <v>0</v>
      </c>
      <c r="D102" s="42">
        <f>calendário!D101</f>
        <v>0</v>
      </c>
      <c r="E102" s="169" t="e">
        <f>'fluxo de salário'!K102</f>
        <v>#VALUE!</v>
      </c>
      <c r="F102" s="169">
        <f>'fluxo de custos e despesas'!G103</f>
        <v>0</v>
      </c>
      <c r="G102" s="169">
        <f>'fluxo de custos e despesas'!K103</f>
        <v>0</v>
      </c>
      <c r="H102" s="169">
        <f>'fluxo de salário'!R102</f>
        <v>0</v>
      </c>
      <c r="I102" s="169">
        <f>'fluxo de custos e despesas'!N103</f>
        <v>0</v>
      </c>
      <c r="J102" s="169">
        <f>'fluxo de custos e despesas'!R103</f>
        <v>0</v>
      </c>
      <c r="K102" s="169" t="e">
        <f t="shared" si="1"/>
        <v>#VALUE!</v>
      </c>
      <c r="L102" s="169">
        <f>'fluxo de investimento'!I101</f>
        <v>0</v>
      </c>
    </row>
    <row r="103" spans="1:12" ht="17.25" thickBot="1" x14ac:dyDescent="0.35">
      <c r="A103" s="40">
        <f>calendário!A102</f>
        <v>101</v>
      </c>
      <c r="B103" s="40">
        <f>calendário!B102</f>
        <v>9</v>
      </c>
      <c r="C103" s="41">
        <f>calendário!C102</f>
        <v>0</v>
      </c>
      <c r="D103" s="42">
        <f>calendário!D102</f>
        <v>0</v>
      </c>
      <c r="E103" s="169" t="e">
        <f>'fluxo de salário'!K103</f>
        <v>#VALUE!</v>
      </c>
      <c r="F103" s="169">
        <f>'fluxo de custos e despesas'!G104</f>
        <v>0</v>
      </c>
      <c r="G103" s="169">
        <f>'fluxo de custos e despesas'!K104</f>
        <v>0</v>
      </c>
      <c r="H103" s="169">
        <f>'fluxo de salário'!R103</f>
        <v>0</v>
      </c>
      <c r="I103" s="169">
        <f>'fluxo de custos e despesas'!N104</f>
        <v>0</v>
      </c>
      <c r="J103" s="169">
        <f>'fluxo de custos e despesas'!R104</f>
        <v>0</v>
      </c>
      <c r="K103" s="169" t="e">
        <f t="shared" si="1"/>
        <v>#VALUE!</v>
      </c>
      <c r="L103" s="169">
        <f>'fluxo de investimento'!I102</f>
        <v>0</v>
      </c>
    </row>
    <row r="104" spans="1:12" ht="17.25" thickBot="1" x14ac:dyDescent="0.35">
      <c r="A104" s="40">
        <f>calendário!A103</f>
        <v>102</v>
      </c>
      <c r="B104" s="40">
        <f>calendário!B103</f>
        <v>9</v>
      </c>
      <c r="C104" s="43">
        <f>calendário!C103</f>
        <v>0</v>
      </c>
      <c r="D104" s="42">
        <f>calendário!D103</f>
        <v>0</v>
      </c>
      <c r="E104" s="169" t="e">
        <f>'fluxo de salário'!K104</f>
        <v>#VALUE!</v>
      </c>
      <c r="F104" s="169">
        <f>'fluxo de custos e despesas'!G105</f>
        <v>0</v>
      </c>
      <c r="G104" s="169">
        <f>'fluxo de custos e despesas'!K105</f>
        <v>0</v>
      </c>
      <c r="H104" s="169">
        <f>'fluxo de salário'!R104</f>
        <v>0</v>
      </c>
      <c r="I104" s="169">
        <f>'fluxo de custos e despesas'!N105</f>
        <v>0</v>
      </c>
      <c r="J104" s="169">
        <f>'fluxo de custos e despesas'!R105</f>
        <v>0</v>
      </c>
      <c r="K104" s="169" t="e">
        <f t="shared" si="1"/>
        <v>#VALUE!</v>
      </c>
      <c r="L104" s="169">
        <f>'fluxo de investimento'!I103</f>
        <v>0</v>
      </c>
    </row>
    <row r="105" spans="1:12" ht="17.25" thickBot="1" x14ac:dyDescent="0.35">
      <c r="A105" s="40">
        <f>calendário!A104</f>
        <v>103</v>
      </c>
      <c r="B105" s="40">
        <f>calendário!B104</f>
        <v>9</v>
      </c>
      <c r="C105" s="41">
        <f>calendário!C104</f>
        <v>0</v>
      </c>
      <c r="D105" s="42">
        <f>calendário!D104</f>
        <v>0</v>
      </c>
      <c r="E105" s="169" t="e">
        <f>'fluxo de salário'!K105</f>
        <v>#VALUE!</v>
      </c>
      <c r="F105" s="169">
        <f>'fluxo de custos e despesas'!G106</f>
        <v>0</v>
      </c>
      <c r="G105" s="169">
        <f>'fluxo de custos e despesas'!K106</f>
        <v>0</v>
      </c>
      <c r="H105" s="169">
        <f>'fluxo de salário'!R105</f>
        <v>0</v>
      </c>
      <c r="I105" s="169">
        <f>'fluxo de custos e despesas'!N106</f>
        <v>0</v>
      </c>
      <c r="J105" s="169">
        <f>'fluxo de custos e despesas'!R106</f>
        <v>0</v>
      </c>
      <c r="K105" s="169" t="e">
        <f t="shared" si="1"/>
        <v>#VALUE!</v>
      </c>
      <c r="L105" s="169">
        <f>'fluxo de investimento'!I104</f>
        <v>0</v>
      </c>
    </row>
    <row r="106" spans="1:12" ht="17.25" thickBot="1" x14ac:dyDescent="0.35">
      <c r="A106" s="40">
        <f>calendário!A105</f>
        <v>104</v>
      </c>
      <c r="B106" s="40">
        <f>calendário!B105</f>
        <v>9</v>
      </c>
      <c r="C106" s="43">
        <f>calendário!C105</f>
        <v>0</v>
      </c>
      <c r="D106" s="42">
        <f>calendário!D105</f>
        <v>0</v>
      </c>
      <c r="E106" s="169" t="e">
        <f>'fluxo de salário'!K106</f>
        <v>#VALUE!</v>
      </c>
      <c r="F106" s="169">
        <f>'fluxo de custos e despesas'!G107</f>
        <v>0</v>
      </c>
      <c r="G106" s="169">
        <f>'fluxo de custos e despesas'!K107</f>
        <v>0</v>
      </c>
      <c r="H106" s="169">
        <f>'fluxo de salário'!R106</f>
        <v>0</v>
      </c>
      <c r="I106" s="169">
        <f>'fluxo de custos e despesas'!N107</f>
        <v>0</v>
      </c>
      <c r="J106" s="169">
        <f>'fluxo de custos e despesas'!R107</f>
        <v>0</v>
      </c>
      <c r="K106" s="169" t="e">
        <f t="shared" si="1"/>
        <v>#VALUE!</v>
      </c>
      <c r="L106" s="169">
        <f>'fluxo de investimento'!I105</f>
        <v>0</v>
      </c>
    </row>
    <row r="107" spans="1:12" ht="17.25" thickBot="1" x14ac:dyDescent="0.35">
      <c r="A107" s="40">
        <f>calendário!A106</f>
        <v>105</v>
      </c>
      <c r="B107" s="40">
        <f>calendário!B106</f>
        <v>9</v>
      </c>
      <c r="C107" s="41">
        <f>calendário!C106</f>
        <v>0</v>
      </c>
      <c r="D107" s="42">
        <f>calendário!D106</f>
        <v>0</v>
      </c>
      <c r="E107" s="169" t="e">
        <f>'fluxo de salário'!K107</f>
        <v>#VALUE!</v>
      </c>
      <c r="F107" s="169">
        <f>'fluxo de custos e despesas'!G108</f>
        <v>0</v>
      </c>
      <c r="G107" s="169">
        <f>'fluxo de custos e despesas'!K108</f>
        <v>0</v>
      </c>
      <c r="H107" s="169">
        <f>'fluxo de salário'!R107</f>
        <v>0</v>
      </c>
      <c r="I107" s="169">
        <f>'fluxo de custos e despesas'!N108</f>
        <v>0</v>
      </c>
      <c r="J107" s="169">
        <f>'fluxo de custos e despesas'!R108</f>
        <v>0</v>
      </c>
      <c r="K107" s="169" t="e">
        <f t="shared" si="1"/>
        <v>#VALUE!</v>
      </c>
      <c r="L107" s="169">
        <f>'fluxo de investimento'!I106</f>
        <v>0</v>
      </c>
    </row>
    <row r="108" spans="1:12" ht="17.25" thickBot="1" x14ac:dyDescent="0.35">
      <c r="A108" s="40">
        <f>calendário!A107</f>
        <v>106</v>
      </c>
      <c r="B108" s="40">
        <f>calendário!B107</f>
        <v>9</v>
      </c>
      <c r="C108" s="43">
        <f>calendário!C107</f>
        <v>0</v>
      </c>
      <c r="D108" s="42">
        <f>calendário!D107</f>
        <v>0</v>
      </c>
      <c r="E108" s="169" t="e">
        <f>'fluxo de salário'!K108</f>
        <v>#VALUE!</v>
      </c>
      <c r="F108" s="169">
        <f>'fluxo de custos e despesas'!G109</f>
        <v>0</v>
      </c>
      <c r="G108" s="169">
        <f>'fluxo de custos e despesas'!K109</f>
        <v>0</v>
      </c>
      <c r="H108" s="169">
        <f>'fluxo de salário'!R108</f>
        <v>0</v>
      </c>
      <c r="I108" s="169">
        <f>'fluxo de custos e despesas'!N109</f>
        <v>0</v>
      </c>
      <c r="J108" s="169">
        <f>'fluxo de custos e despesas'!R109</f>
        <v>0</v>
      </c>
      <c r="K108" s="169" t="e">
        <f t="shared" si="1"/>
        <v>#VALUE!</v>
      </c>
      <c r="L108" s="169">
        <f>'fluxo de investimento'!I107</f>
        <v>0</v>
      </c>
    </row>
    <row r="109" spans="1:12" ht="17.25" thickBot="1" x14ac:dyDescent="0.35">
      <c r="A109" s="40">
        <f>calendário!A108</f>
        <v>107</v>
      </c>
      <c r="B109" s="40">
        <f>calendário!B108</f>
        <v>9</v>
      </c>
      <c r="C109" s="41">
        <f>calendário!C108</f>
        <v>0</v>
      </c>
      <c r="D109" s="42">
        <f>calendário!D108</f>
        <v>0</v>
      </c>
      <c r="E109" s="169" t="e">
        <f>'fluxo de salário'!K109</f>
        <v>#VALUE!</v>
      </c>
      <c r="F109" s="169">
        <f>'fluxo de custos e despesas'!G110</f>
        <v>0</v>
      </c>
      <c r="G109" s="169">
        <f>'fluxo de custos e despesas'!K110</f>
        <v>0</v>
      </c>
      <c r="H109" s="169">
        <f>'fluxo de salário'!R109</f>
        <v>0</v>
      </c>
      <c r="I109" s="169">
        <f>'fluxo de custos e despesas'!N110</f>
        <v>0</v>
      </c>
      <c r="J109" s="169">
        <f>'fluxo de custos e despesas'!R110</f>
        <v>0</v>
      </c>
      <c r="K109" s="169" t="e">
        <f t="shared" si="1"/>
        <v>#VALUE!</v>
      </c>
      <c r="L109" s="169">
        <f>'fluxo de investimento'!I108</f>
        <v>0</v>
      </c>
    </row>
    <row r="110" spans="1:12" ht="17.25" thickBot="1" x14ac:dyDescent="0.35">
      <c r="A110" s="40">
        <f>calendário!A109</f>
        <v>108</v>
      </c>
      <c r="B110" s="40">
        <f>calendário!B109</f>
        <v>9</v>
      </c>
      <c r="C110" s="43">
        <f>calendário!C109</f>
        <v>0</v>
      </c>
      <c r="D110" s="42">
        <f>calendário!D109</f>
        <v>0</v>
      </c>
      <c r="E110" s="169" t="e">
        <f>'fluxo de salário'!K110</f>
        <v>#VALUE!</v>
      </c>
      <c r="F110" s="169">
        <f>'fluxo de custos e despesas'!G111</f>
        <v>0</v>
      </c>
      <c r="G110" s="169">
        <f>'fluxo de custos e despesas'!K111</f>
        <v>0</v>
      </c>
      <c r="H110" s="169">
        <f>'fluxo de salário'!R110</f>
        <v>0</v>
      </c>
      <c r="I110" s="169">
        <f>'fluxo de custos e despesas'!N111</f>
        <v>0</v>
      </c>
      <c r="J110" s="169">
        <f>'fluxo de custos e despesas'!R111</f>
        <v>0</v>
      </c>
      <c r="K110" s="169" t="e">
        <f t="shared" si="1"/>
        <v>#VALUE!</v>
      </c>
      <c r="L110" s="169">
        <f>'fluxo de investimento'!I109</f>
        <v>0</v>
      </c>
    </row>
    <row r="111" spans="1:12" ht="17.25" thickBot="1" x14ac:dyDescent="0.35">
      <c r="A111" s="40">
        <f>calendário!A110</f>
        <v>109</v>
      </c>
      <c r="B111" s="40">
        <f>calendário!B110</f>
        <v>10</v>
      </c>
      <c r="C111" s="41">
        <f>calendário!C110</f>
        <v>0</v>
      </c>
      <c r="D111" s="42">
        <f>calendário!D110</f>
        <v>0</v>
      </c>
      <c r="E111" s="169" t="e">
        <f>'fluxo de salário'!K111</f>
        <v>#VALUE!</v>
      </c>
      <c r="F111" s="169">
        <f>'fluxo de custos e despesas'!G112</f>
        <v>0</v>
      </c>
      <c r="G111" s="169">
        <f>'fluxo de custos e despesas'!K112</f>
        <v>0</v>
      </c>
      <c r="H111" s="169">
        <f>'fluxo de salário'!R111</f>
        <v>0</v>
      </c>
      <c r="I111" s="169">
        <f>'fluxo de custos e despesas'!N112</f>
        <v>0</v>
      </c>
      <c r="J111" s="169">
        <f>'fluxo de custos e despesas'!R112</f>
        <v>0</v>
      </c>
      <c r="K111" s="169" t="e">
        <f t="shared" si="1"/>
        <v>#VALUE!</v>
      </c>
      <c r="L111" s="169">
        <f>'fluxo de investimento'!I110</f>
        <v>0</v>
      </c>
    </row>
    <row r="112" spans="1:12" ht="17.25" thickBot="1" x14ac:dyDescent="0.35">
      <c r="A112" s="40">
        <f>calendário!A111</f>
        <v>110</v>
      </c>
      <c r="B112" s="40">
        <f>calendário!B111</f>
        <v>10</v>
      </c>
      <c r="C112" s="43">
        <f>calendário!C111</f>
        <v>0</v>
      </c>
      <c r="D112" s="42">
        <f>calendário!D111</f>
        <v>0</v>
      </c>
      <c r="E112" s="169" t="e">
        <f>'fluxo de salário'!K112</f>
        <v>#VALUE!</v>
      </c>
      <c r="F112" s="169">
        <f>'fluxo de custos e despesas'!G113</f>
        <v>0</v>
      </c>
      <c r="G112" s="169">
        <f>'fluxo de custos e despesas'!K113</f>
        <v>0</v>
      </c>
      <c r="H112" s="169">
        <f>'fluxo de salário'!R112</f>
        <v>0</v>
      </c>
      <c r="I112" s="169">
        <f>'fluxo de custos e despesas'!N113</f>
        <v>0</v>
      </c>
      <c r="J112" s="169">
        <f>'fluxo de custos e despesas'!R113</f>
        <v>0</v>
      </c>
      <c r="K112" s="169" t="e">
        <f t="shared" si="1"/>
        <v>#VALUE!</v>
      </c>
      <c r="L112" s="169">
        <f>'fluxo de investimento'!I111</f>
        <v>0</v>
      </c>
    </row>
    <row r="113" spans="1:12" ht="17.25" thickBot="1" x14ac:dyDescent="0.35">
      <c r="A113" s="40">
        <f>calendário!A112</f>
        <v>111</v>
      </c>
      <c r="B113" s="40">
        <f>calendário!B112</f>
        <v>10</v>
      </c>
      <c r="C113" s="41">
        <f>calendário!C112</f>
        <v>0</v>
      </c>
      <c r="D113" s="42">
        <f>calendário!D112</f>
        <v>0</v>
      </c>
      <c r="E113" s="169" t="e">
        <f>'fluxo de salário'!K113</f>
        <v>#VALUE!</v>
      </c>
      <c r="F113" s="169">
        <f>'fluxo de custos e despesas'!G114</f>
        <v>0</v>
      </c>
      <c r="G113" s="169">
        <f>'fluxo de custos e despesas'!K114</f>
        <v>0</v>
      </c>
      <c r="H113" s="169">
        <f>'fluxo de salário'!R113</f>
        <v>0</v>
      </c>
      <c r="I113" s="169">
        <f>'fluxo de custos e despesas'!N114</f>
        <v>0</v>
      </c>
      <c r="J113" s="169">
        <f>'fluxo de custos e despesas'!R114</f>
        <v>0</v>
      </c>
      <c r="K113" s="169" t="e">
        <f t="shared" si="1"/>
        <v>#VALUE!</v>
      </c>
      <c r="L113" s="169">
        <f>'fluxo de investimento'!I112</f>
        <v>0</v>
      </c>
    </row>
    <row r="114" spans="1:12" ht="17.25" thickBot="1" x14ac:dyDescent="0.35">
      <c r="A114" s="40">
        <f>calendário!A113</f>
        <v>112</v>
      </c>
      <c r="B114" s="40">
        <f>calendário!B113</f>
        <v>10</v>
      </c>
      <c r="C114" s="43">
        <f>calendário!C113</f>
        <v>0</v>
      </c>
      <c r="D114" s="42">
        <f>calendário!D113</f>
        <v>0</v>
      </c>
      <c r="E114" s="169" t="e">
        <f>'fluxo de salário'!K114</f>
        <v>#VALUE!</v>
      </c>
      <c r="F114" s="169">
        <f>'fluxo de custos e despesas'!G115</f>
        <v>0</v>
      </c>
      <c r="G114" s="169">
        <f>'fluxo de custos e despesas'!K115</f>
        <v>0</v>
      </c>
      <c r="H114" s="169">
        <f>'fluxo de salário'!R114</f>
        <v>0</v>
      </c>
      <c r="I114" s="169">
        <f>'fluxo de custos e despesas'!N115</f>
        <v>0</v>
      </c>
      <c r="J114" s="169">
        <f>'fluxo de custos e despesas'!R115</f>
        <v>0</v>
      </c>
      <c r="K114" s="169" t="e">
        <f t="shared" si="1"/>
        <v>#VALUE!</v>
      </c>
      <c r="L114" s="169">
        <f>'fluxo de investimento'!I113</f>
        <v>0</v>
      </c>
    </row>
    <row r="115" spans="1:12" ht="17.25" thickBot="1" x14ac:dyDescent="0.35">
      <c r="A115" s="40">
        <f>calendário!A114</f>
        <v>113</v>
      </c>
      <c r="B115" s="40">
        <f>calendário!B114</f>
        <v>10</v>
      </c>
      <c r="C115" s="41">
        <f>calendário!C114</f>
        <v>0</v>
      </c>
      <c r="D115" s="42">
        <f>calendário!D114</f>
        <v>0</v>
      </c>
      <c r="E115" s="169" t="e">
        <f>'fluxo de salário'!K115</f>
        <v>#VALUE!</v>
      </c>
      <c r="F115" s="169">
        <f>'fluxo de custos e despesas'!G116</f>
        <v>0</v>
      </c>
      <c r="G115" s="169">
        <f>'fluxo de custos e despesas'!K116</f>
        <v>0</v>
      </c>
      <c r="H115" s="169">
        <f>'fluxo de salário'!R115</f>
        <v>0</v>
      </c>
      <c r="I115" s="169">
        <f>'fluxo de custos e despesas'!N116</f>
        <v>0</v>
      </c>
      <c r="J115" s="169">
        <f>'fluxo de custos e despesas'!R116</f>
        <v>0</v>
      </c>
      <c r="K115" s="169" t="e">
        <f t="shared" si="1"/>
        <v>#VALUE!</v>
      </c>
      <c r="L115" s="169">
        <f>'fluxo de investimento'!I114</f>
        <v>0</v>
      </c>
    </row>
    <row r="116" spans="1:12" ht="17.25" thickBot="1" x14ac:dyDescent="0.35">
      <c r="A116" s="40">
        <f>calendário!A115</f>
        <v>114</v>
      </c>
      <c r="B116" s="40">
        <f>calendário!B115</f>
        <v>10</v>
      </c>
      <c r="C116" s="43">
        <f>calendário!C115</f>
        <v>0</v>
      </c>
      <c r="D116" s="42">
        <f>calendário!D115</f>
        <v>0</v>
      </c>
      <c r="E116" s="169" t="e">
        <f>'fluxo de salário'!K116</f>
        <v>#VALUE!</v>
      </c>
      <c r="F116" s="169">
        <f>'fluxo de custos e despesas'!G117</f>
        <v>0</v>
      </c>
      <c r="G116" s="169">
        <f>'fluxo de custos e despesas'!K117</f>
        <v>0</v>
      </c>
      <c r="H116" s="169">
        <f>'fluxo de salário'!R116</f>
        <v>0</v>
      </c>
      <c r="I116" s="169">
        <f>'fluxo de custos e despesas'!N117</f>
        <v>0</v>
      </c>
      <c r="J116" s="169">
        <f>'fluxo de custos e despesas'!R117</f>
        <v>0</v>
      </c>
      <c r="K116" s="169" t="e">
        <f t="shared" si="1"/>
        <v>#VALUE!</v>
      </c>
      <c r="L116" s="169">
        <f>'fluxo de investimento'!I115</f>
        <v>0</v>
      </c>
    </row>
    <row r="117" spans="1:12" ht="17.25" thickBot="1" x14ac:dyDescent="0.35">
      <c r="A117" s="40">
        <f>calendário!A116</f>
        <v>115</v>
      </c>
      <c r="B117" s="40">
        <f>calendário!B116</f>
        <v>10</v>
      </c>
      <c r="C117" s="41">
        <f>calendário!C116</f>
        <v>0</v>
      </c>
      <c r="D117" s="42">
        <f>calendário!D116</f>
        <v>0</v>
      </c>
      <c r="E117" s="169" t="e">
        <f>'fluxo de salário'!K117</f>
        <v>#VALUE!</v>
      </c>
      <c r="F117" s="169">
        <f>'fluxo de custos e despesas'!G118</f>
        <v>0</v>
      </c>
      <c r="G117" s="169">
        <f>'fluxo de custos e despesas'!K118</f>
        <v>0</v>
      </c>
      <c r="H117" s="169">
        <f>'fluxo de salário'!R117</f>
        <v>0</v>
      </c>
      <c r="I117" s="169">
        <f>'fluxo de custos e despesas'!N118</f>
        <v>0</v>
      </c>
      <c r="J117" s="169">
        <f>'fluxo de custos e despesas'!R118</f>
        <v>0</v>
      </c>
      <c r="K117" s="169" t="e">
        <f t="shared" si="1"/>
        <v>#VALUE!</v>
      </c>
      <c r="L117" s="169">
        <f>'fluxo de investimento'!I116</f>
        <v>0</v>
      </c>
    </row>
    <row r="118" spans="1:12" ht="17.25" thickBot="1" x14ac:dyDescent="0.35">
      <c r="A118" s="40">
        <f>calendário!A117</f>
        <v>116</v>
      </c>
      <c r="B118" s="40">
        <f>calendário!B117</f>
        <v>10</v>
      </c>
      <c r="C118" s="43">
        <f>calendário!C117</f>
        <v>0</v>
      </c>
      <c r="D118" s="42">
        <f>calendário!D117</f>
        <v>0</v>
      </c>
      <c r="E118" s="169" t="e">
        <f>'fluxo de salário'!K118</f>
        <v>#VALUE!</v>
      </c>
      <c r="F118" s="169">
        <f>'fluxo de custos e despesas'!G119</f>
        <v>0</v>
      </c>
      <c r="G118" s="169">
        <f>'fluxo de custos e despesas'!K119</f>
        <v>0</v>
      </c>
      <c r="H118" s="169">
        <f>'fluxo de salário'!R118</f>
        <v>0</v>
      </c>
      <c r="I118" s="169">
        <f>'fluxo de custos e despesas'!N119</f>
        <v>0</v>
      </c>
      <c r="J118" s="169">
        <f>'fluxo de custos e despesas'!R119</f>
        <v>0</v>
      </c>
      <c r="K118" s="169" t="e">
        <f t="shared" si="1"/>
        <v>#VALUE!</v>
      </c>
      <c r="L118" s="169">
        <f>'fluxo de investimento'!I117</f>
        <v>0</v>
      </c>
    </row>
    <row r="119" spans="1:12" ht="17.25" thickBot="1" x14ac:dyDescent="0.35">
      <c r="A119" s="40">
        <f>calendário!A118</f>
        <v>117</v>
      </c>
      <c r="B119" s="40">
        <f>calendário!B118</f>
        <v>10</v>
      </c>
      <c r="C119" s="41">
        <f>calendário!C118</f>
        <v>0</v>
      </c>
      <c r="D119" s="42">
        <f>calendário!D118</f>
        <v>0</v>
      </c>
      <c r="E119" s="169" t="e">
        <f>'fluxo de salário'!K119</f>
        <v>#VALUE!</v>
      </c>
      <c r="F119" s="169">
        <f>'fluxo de custos e despesas'!G120</f>
        <v>0</v>
      </c>
      <c r="G119" s="169">
        <f>'fluxo de custos e despesas'!K120</f>
        <v>0</v>
      </c>
      <c r="H119" s="169">
        <f>'fluxo de salário'!R119</f>
        <v>0</v>
      </c>
      <c r="I119" s="169">
        <f>'fluxo de custos e despesas'!N120</f>
        <v>0</v>
      </c>
      <c r="J119" s="169">
        <f>'fluxo de custos e despesas'!R120</f>
        <v>0</v>
      </c>
      <c r="K119" s="169" t="e">
        <f t="shared" si="1"/>
        <v>#VALUE!</v>
      </c>
      <c r="L119" s="169">
        <f>'fluxo de investimento'!I118</f>
        <v>0</v>
      </c>
    </row>
    <row r="120" spans="1:12" ht="17.25" thickBot="1" x14ac:dyDescent="0.35">
      <c r="A120" s="40">
        <f>calendário!A119</f>
        <v>118</v>
      </c>
      <c r="B120" s="40">
        <f>calendário!B119</f>
        <v>10</v>
      </c>
      <c r="C120" s="43">
        <f>calendário!C119</f>
        <v>0</v>
      </c>
      <c r="D120" s="42">
        <f>calendário!D119</f>
        <v>0</v>
      </c>
      <c r="E120" s="169" t="e">
        <f>'fluxo de salário'!K120</f>
        <v>#VALUE!</v>
      </c>
      <c r="F120" s="169">
        <f>'fluxo de custos e despesas'!G121</f>
        <v>0</v>
      </c>
      <c r="G120" s="169">
        <f>'fluxo de custos e despesas'!K121</f>
        <v>0</v>
      </c>
      <c r="H120" s="169">
        <f>'fluxo de salário'!R120</f>
        <v>0</v>
      </c>
      <c r="I120" s="169">
        <f>'fluxo de custos e despesas'!N121</f>
        <v>0</v>
      </c>
      <c r="J120" s="169">
        <f>'fluxo de custos e despesas'!R121</f>
        <v>0</v>
      </c>
      <c r="K120" s="169" t="e">
        <f t="shared" si="1"/>
        <v>#VALUE!</v>
      </c>
      <c r="L120" s="169">
        <f>'fluxo de investimento'!I119</f>
        <v>0</v>
      </c>
    </row>
    <row r="121" spans="1:12" ht="17.25" thickBot="1" x14ac:dyDescent="0.35">
      <c r="A121" s="40">
        <f>calendário!A120</f>
        <v>119</v>
      </c>
      <c r="B121" s="40">
        <f>calendário!B120</f>
        <v>10</v>
      </c>
      <c r="C121" s="41">
        <f>calendário!C120</f>
        <v>0</v>
      </c>
      <c r="D121" s="42">
        <f>calendário!D120</f>
        <v>0</v>
      </c>
      <c r="E121" s="169" t="e">
        <f>'fluxo de salário'!K121</f>
        <v>#VALUE!</v>
      </c>
      <c r="F121" s="169">
        <f>'fluxo de custos e despesas'!G122</f>
        <v>0</v>
      </c>
      <c r="G121" s="169">
        <f>'fluxo de custos e despesas'!K122</f>
        <v>0</v>
      </c>
      <c r="H121" s="169">
        <f>'fluxo de salário'!R121</f>
        <v>0</v>
      </c>
      <c r="I121" s="169">
        <f>'fluxo de custos e despesas'!N122</f>
        <v>0</v>
      </c>
      <c r="J121" s="169">
        <f>'fluxo de custos e despesas'!R122</f>
        <v>0</v>
      </c>
      <c r="K121" s="169" t="e">
        <f t="shared" si="1"/>
        <v>#VALUE!</v>
      </c>
      <c r="L121" s="169">
        <f>'fluxo de investimento'!I120</f>
        <v>0</v>
      </c>
    </row>
    <row r="122" spans="1:12" ht="17.25" thickBot="1" x14ac:dyDescent="0.35">
      <c r="A122" s="40">
        <f>calendário!A121</f>
        <v>120</v>
      </c>
      <c r="B122" s="40">
        <f>calendário!B121</f>
        <v>10</v>
      </c>
      <c r="C122" s="43">
        <f>calendário!C121</f>
        <v>0</v>
      </c>
      <c r="D122" s="42">
        <f>calendário!D121</f>
        <v>0</v>
      </c>
      <c r="E122" s="169" t="e">
        <f>'fluxo de salário'!K122</f>
        <v>#VALUE!</v>
      </c>
      <c r="F122" s="169">
        <f>'fluxo de custos e despesas'!G123</f>
        <v>0</v>
      </c>
      <c r="G122" s="169">
        <f>'fluxo de custos e despesas'!K123</f>
        <v>0</v>
      </c>
      <c r="H122" s="169">
        <f>'fluxo de salário'!R122</f>
        <v>0</v>
      </c>
      <c r="I122" s="169">
        <f>'fluxo de custos e despesas'!N123</f>
        <v>0</v>
      </c>
      <c r="J122" s="169">
        <f>'fluxo de custos e despesas'!R123</f>
        <v>0</v>
      </c>
      <c r="K122" s="169" t="e">
        <f t="shared" si="1"/>
        <v>#VALUE!</v>
      </c>
      <c r="L122" s="169">
        <f>'fluxo de investimento'!I121</f>
        <v>0</v>
      </c>
    </row>
    <row r="123" spans="1:12" x14ac:dyDescent="0.25">
      <c r="D123" s="66"/>
      <c r="E123" s="66"/>
      <c r="K123" s="102">
        <f>SUM(K3:K98)</f>
        <v>12089972.375999995</v>
      </c>
    </row>
    <row r="124" spans="1:12" x14ac:dyDescent="0.25">
      <c r="D124" s="66"/>
      <c r="E124" s="66"/>
      <c r="L124" s="102">
        <f>SUM('estimativa de vendas'!E3:E122)</f>
        <v>47619</v>
      </c>
    </row>
    <row r="125" spans="1:12" x14ac:dyDescent="0.25">
      <c r="D125" s="66"/>
      <c r="E125" s="66"/>
      <c r="L125" s="102">
        <f>K123/L124</f>
        <v>253.88967378567366</v>
      </c>
    </row>
    <row r="126" spans="1:12" x14ac:dyDescent="0.25">
      <c r="L126" s="102">
        <f>(L125*0.8)+L125</f>
        <v>457.00141281421259</v>
      </c>
    </row>
  </sheetData>
  <protectedRanges>
    <protectedRange sqref="C2:D2" name="Intervalo1"/>
  </protectedRanges>
  <dataConsolidate/>
  <mergeCells count="2">
    <mergeCell ref="E1:G1"/>
    <mergeCell ref="H1:J1"/>
  </mergeCells>
  <dataValidations count="1">
    <dataValidation type="list" allowBlank="1" showInputMessage="1" showErrorMessage="1" sqref="D3:D1048576">
      <formula1>fases_vida</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C0DA"/>
  </sheetPr>
  <dimension ref="A1:AA121"/>
  <sheetViews>
    <sheetView showGridLines="0" zoomScaleNormal="100" workbookViewId="0">
      <pane xSplit="4" ySplit="1" topLeftCell="S38" activePane="bottomRight" state="frozen"/>
      <selection pane="topRight" activeCell="E1" sqref="E1"/>
      <selection pane="bottomLeft" activeCell="A2" sqref="A2"/>
      <selection pane="bottomRight" activeCell="AA56" sqref="AA56"/>
    </sheetView>
  </sheetViews>
  <sheetFormatPr defaultRowHeight="15" x14ac:dyDescent="0.25"/>
  <cols>
    <col min="1" max="4" width="10.7109375" style="122" customWidth="1"/>
    <col min="5" max="13" width="13.7109375" style="124" customWidth="1"/>
    <col min="14" max="14" width="15.5703125" style="124" bestFit="1" customWidth="1"/>
    <col min="15" max="15" width="18.140625" style="124" customWidth="1"/>
    <col min="16" max="16" width="17.5703125" style="124" customWidth="1"/>
    <col min="17" max="17" width="13.7109375" style="132" customWidth="1"/>
    <col min="18" max="18" width="13.7109375" style="124" customWidth="1"/>
    <col min="19" max="19" width="13.7109375" style="132" customWidth="1"/>
    <col min="20" max="20" width="15.5703125" style="124" customWidth="1"/>
    <col min="21" max="21" width="13.7109375" style="132" customWidth="1"/>
    <col min="22" max="22" width="15" style="124" bestFit="1" customWidth="1"/>
    <col min="23" max="24" width="13.7109375" style="132" customWidth="1"/>
    <col min="25" max="25" width="17.85546875" style="124" customWidth="1"/>
    <col min="26" max="26" width="10.85546875" style="122" customWidth="1"/>
    <col min="27" max="27" width="15.42578125" style="122" bestFit="1" customWidth="1"/>
    <col min="28" max="16384" width="9.140625" style="122"/>
  </cols>
  <sheetData>
    <row r="1" spans="1:27" ht="60" customHeight="1" thickBot="1" x14ac:dyDescent="0.3">
      <c r="A1" s="141" t="s">
        <v>3</v>
      </c>
      <c r="B1" s="141" t="s">
        <v>4</v>
      </c>
      <c r="C1" s="141" t="s">
        <v>5</v>
      </c>
      <c r="D1" s="142" t="s">
        <v>54</v>
      </c>
      <c r="E1" s="143" t="s">
        <v>66</v>
      </c>
      <c r="F1" s="144" t="s">
        <v>63</v>
      </c>
      <c r="G1" s="144" t="s">
        <v>64</v>
      </c>
      <c r="H1" s="144" t="s">
        <v>124</v>
      </c>
      <c r="I1" s="144" t="s">
        <v>125</v>
      </c>
      <c r="J1" s="143" t="s">
        <v>71</v>
      </c>
      <c r="K1" s="145" t="s">
        <v>122</v>
      </c>
      <c r="L1" s="145" t="s">
        <v>123</v>
      </c>
      <c r="M1" s="145" t="s">
        <v>126</v>
      </c>
      <c r="N1" s="143" t="s">
        <v>195</v>
      </c>
      <c r="O1" s="144" t="s">
        <v>194</v>
      </c>
      <c r="P1" s="144" t="s">
        <v>193</v>
      </c>
      <c r="Q1" s="145" t="s">
        <v>127</v>
      </c>
      <c r="R1" s="145" t="s">
        <v>128</v>
      </c>
      <c r="S1" s="145" t="s">
        <v>129</v>
      </c>
      <c r="T1" s="144" t="s">
        <v>176</v>
      </c>
      <c r="U1" s="145" t="s">
        <v>68</v>
      </c>
      <c r="V1" s="144" t="s">
        <v>58</v>
      </c>
      <c r="W1" s="145" t="s">
        <v>69</v>
      </c>
      <c r="X1" s="145" t="s">
        <v>70</v>
      </c>
      <c r="Y1" s="144" t="s">
        <v>132</v>
      </c>
    </row>
    <row r="2" spans="1:27" ht="17.25" thickBot="1" x14ac:dyDescent="0.35">
      <c r="A2" s="126">
        <f>calendário!A2</f>
        <v>1</v>
      </c>
      <c r="B2" s="127">
        <f>calendário!B2</f>
        <v>1</v>
      </c>
      <c r="C2" s="128">
        <f>calendário!C2</f>
        <v>41918</v>
      </c>
      <c r="D2" s="129" t="str">
        <f>calendário!D2</f>
        <v>fase I</v>
      </c>
      <c r="E2" s="179">
        <f>SUM(F2:G2)</f>
        <v>0</v>
      </c>
      <c r="F2" s="130">
        <f>'fluxo de receita'!G3</f>
        <v>0</v>
      </c>
      <c r="G2" s="130">
        <f>'fluxo de receita'!J3</f>
        <v>0</v>
      </c>
      <c r="H2" s="130">
        <f>'fluxo de impostos'!E2</f>
        <v>0</v>
      </c>
      <c r="I2" s="130">
        <f>'fluxo de impostos'!F2</f>
        <v>0</v>
      </c>
      <c r="J2" s="130">
        <f>'fluxo de impostos'!G2</f>
        <v>0</v>
      </c>
      <c r="K2" s="179">
        <f>E2-H2</f>
        <v>0</v>
      </c>
      <c r="L2" s="179">
        <f>G2-I2</f>
        <v>0</v>
      </c>
      <c r="M2" s="179">
        <f>K2+L2</f>
        <v>0</v>
      </c>
      <c r="N2" s="130">
        <f t="shared" ref="N2:N33" si="0">O2+P2</f>
        <v>32150</v>
      </c>
      <c r="O2" s="130">
        <f>SUM('fluxo de gastos'!E3:G3)</f>
        <v>32150</v>
      </c>
      <c r="P2" s="130">
        <f>SUM('fluxo de gastos'!H3:J3)</f>
        <v>0</v>
      </c>
      <c r="Q2" s="177">
        <f t="shared" ref="Q2:Q33" si="1">K2-O2</f>
        <v>-32150</v>
      </c>
      <c r="R2" s="179">
        <f t="shared" ref="R2:R33" si="2">L2-P2</f>
        <v>0</v>
      </c>
      <c r="S2" s="177">
        <f>Q2+R2</f>
        <v>-32150</v>
      </c>
      <c r="T2" s="292">
        <f>IF(S2&gt;0,SUMIF('input impostos'!J:J,"sobre lucrosim",'input impostos'!$C:$C)*S2,0)</f>
        <v>0</v>
      </c>
      <c r="U2" s="177">
        <f>S2-T2</f>
        <v>-32150</v>
      </c>
      <c r="V2" s="130">
        <f>'fluxo de gastos'!L3</f>
        <v>0</v>
      </c>
      <c r="W2" s="177">
        <f t="shared" ref="W2:W33" si="3">U2-V2</f>
        <v>-32150</v>
      </c>
      <c r="X2" s="177">
        <f>W2</f>
        <v>-32150</v>
      </c>
      <c r="Y2" s="130">
        <f t="shared" ref="Y2:Y33" si="4">N2+V2</f>
        <v>32150</v>
      </c>
      <c r="AA2" s="258"/>
    </row>
    <row r="3" spans="1:27" ht="17.25" thickBot="1" x14ac:dyDescent="0.35">
      <c r="A3" s="126">
        <f>calendário!A3</f>
        <v>2</v>
      </c>
      <c r="B3" s="127">
        <f>calendário!B3</f>
        <v>1</v>
      </c>
      <c r="C3" s="131">
        <f>calendário!C3</f>
        <v>41949</v>
      </c>
      <c r="D3" s="129" t="str">
        <f>calendário!D3</f>
        <v>fase I</v>
      </c>
      <c r="E3" s="179">
        <f t="shared" ref="E3:E66" si="5">SUM(F3:G3)</f>
        <v>0</v>
      </c>
      <c r="F3" s="130">
        <f>'fluxo de receita'!G4</f>
        <v>0</v>
      </c>
      <c r="G3" s="130">
        <f>'fluxo de receita'!J4</f>
        <v>0</v>
      </c>
      <c r="H3" s="130">
        <f>'fluxo de impostos'!E3</f>
        <v>0</v>
      </c>
      <c r="I3" s="130">
        <f>'fluxo de impostos'!F3</f>
        <v>0</v>
      </c>
      <c r="J3" s="130">
        <f>'fluxo de impostos'!G3</f>
        <v>0</v>
      </c>
      <c r="K3" s="179">
        <f t="shared" ref="K3:K66" si="6">E3-H3</f>
        <v>0</v>
      </c>
      <c r="L3" s="179">
        <f t="shared" ref="L3:L66" si="7">G3-I3</f>
        <v>0</v>
      </c>
      <c r="M3" s="179">
        <f t="shared" ref="M3:M66" si="8">K3+L3</f>
        <v>0</v>
      </c>
      <c r="N3" s="130">
        <f t="shared" si="0"/>
        <v>32150</v>
      </c>
      <c r="O3" s="130">
        <f>SUM('fluxo de gastos'!E4:G4)</f>
        <v>32150</v>
      </c>
      <c r="P3" s="130">
        <f>SUM('fluxo de gastos'!H4:J4)</f>
        <v>0</v>
      </c>
      <c r="Q3" s="177">
        <f t="shared" si="1"/>
        <v>-32150</v>
      </c>
      <c r="R3" s="179">
        <f t="shared" si="2"/>
        <v>0</v>
      </c>
      <c r="S3" s="177">
        <f t="shared" ref="S3:S66" si="9">Q3+R3</f>
        <v>-32150</v>
      </c>
      <c r="T3" s="292">
        <f>IF(S3&gt;0,SUMIF('input impostos'!J:J,"sobre lucrosim",'input impostos'!$C:$C)*S3,0)</f>
        <v>0</v>
      </c>
      <c r="U3" s="177">
        <f t="shared" ref="U3:U66" si="10">S3-T3</f>
        <v>-32150</v>
      </c>
      <c r="V3" s="130">
        <f>'fluxo de gastos'!L4</f>
        <v>0</v>
      </c>
      <c r="W3" s="177">
        <f t="shared" si="3"/>
        <v>-32150</v>
      </c>
      <c r="X3" s="177">
        <f>X2+W3</f>
        <v>-64300</v>
      </c>
      <c r="Y3" s="130">
        <f t="shared" si="4"/>
        <v>32150</v>
      </c>
      <c r="AA3" s="258"/>
    </row>
    <row r="4" spans="1:27" ht="17.25" thickBot="1" x14ac:dyDescent="0.35">
      <c r="A4" s="126">
        <f>calendário!A4</f>
        <v>3</v>
      </c>
      <c r="B4" s="127">
        <f>calendário!B4</f>
        <v>1</v>
      </c>
      <c r="C4" s="131">
        <f>calendário!C4</f>
        <v>41979</v>
      </c>
      <c r="D4" s="129" t="str">
        <f>calendário!D4</f>
        <v>fase I</v>
      </c>
      <c r="E4" s="179">
        <f t="shared" si="5"/>
        <v>0</v>
      </c>
      <c r="F4" s="130">
        <f>'fluxo de receita'!G5</f>
        <v>0</v>
      </c>
      <c r="G4" s="130">
        <f>'fluxo de receita'!J5</f>
        <v>0</v>
      </c>
      <c r="H4" s="130">
        <f>'fluxo de impostos'!E4</f>
        <v>0</v>
      </c>
      <c r="I4" s="130">
        <f>'fluxo de impostos'!F4</f>
        <v>0</v>
      </c>
      <c r="J4" s="130">
        <f>'fluxo de impostos'!G4</f>
        <v>0</v>
      </c>
      <c r="K4" s="179">
        <f t="shared" si="6"/>
        <v>0</v>
      </c>
      <c r="L4" s="179">
        <f t="shared" si="7"/>
        <v>0</v>
      </c>
      <c r="M4" s="179">
        <f t="shared" si="8"/>
        <v>0</v>
      </c>
      <c r="N4" s="130">
        <f t="shared" si="0"/>
        <v>32150</v>
      </c>
      <c r="O4" s="130">
        <f>SUM('fluxo de gastos'!E5:G5)</f>
        <v>32150</v>
      </c>
      <c r="P4" s="130">
        <f>SUM('fluxo de gastos'!H5:J5)</f>
        <v>0</v>
      </c>
      <c r="Q4" s="177">
        <f t="shared" si="1"/>
        <v>-32150</v>
      </c>
      <c r="R4" s="179">
        <f t="shared" si="2"/>
        <v>0</v>
      </c>
      <c r="S4" s="177">
        <f t="shared" si="9"/>
        <v>-32150</v>
      </c>
      <c r="T4" s="292">
        <f>IF(S4&gt;0,SUMIF('input impostos'!J:J,"sobre lucrosim",'input impostos'!$C:$C)*S4,0)</f>
        <v>0</v>
      </c>
      <c r="U4" s="177">
        <f t="shared" si="10"/>
        <v>-32150</v>
      </c>
      <c r="V4" s="130">
        <f>'fluxo de gastos'!L5</f>
        <v>30000</v>
      </c>
      <c r="W4" s="177">
        <f>U4-V4</f>
        <v>-62150</v>
      </c>
      <c r="X4" s="177">
        <f t="shared" ref="X4:X67" si="11">X3+W4</f>
        <v>-126450</v>
      </c>
      <c r="Y4" s="130">
        <f t="shared" si="4"/>
        <v>62150</v>
      </c>
      <c r="AA4" s="258"/>
    </row>
    <row r="5" spans="1:27" ht="17.25" thickBot="1" x14ac:dyDescent="0.35">
      <c r="A5" s="126">
        <f>calendário!A5</f>
        <v>4</v>
      </c>
      <c r="B5" s="127">
        <f>calendário!B5</f>
        <v>1</v>
      </c>
      <c r="C5" s="131">
        <f>calendário!C5</f>
        <v>42010</v>
      </c>
      <c r="D5" s="129" t="str">
        <f>calendário!D5</f>
        <v>fase I</v>
      </c>
      <c r="E5" s="179">
        <f t="shared" si="5"/>
        <v>0</v>
      </c>
      <c r="F5" s="130">
        <f>'fluxo de receita'!G6</f>
        <v>0</v>
      </c>
      <c r="G5" s="130">
        <f>'fluxo de receita'!J6</f>
        <v>0</v>
      </c>
      <c r="H5" s="130">
        <f>'fluxo de impostos'!E5</f>
        <v>0</v>
      </c>
      <c r="I5" s="130">
        <f>'fluxo de impostos'!F5</f>
        <v>0</v>
      </c>
      <c r="J5" s="130">
        <f>'fluxo de impostos'!G5</f>
        <v>0</v>
      </c>
      <c r="K5" s="179">
        <f t="shared" si="6"/>
        <v>0</v>
      </c>
      <c r="L5" s="179">
        <f t="shared" si="7"/>
        <v>0</v>
      </c>
      <c r="M5" s="179">
        <f t="shared" si="8"/>
        <v>0</v>
      </c>
      <c r="N5" s="130">
        <f t="shared" si="0"/>
        <v>32150</v>
      </c>
      <c r="O5" s="130">
        <f>SUM('fluxo de gastos'!E6:G6)</f>
        <v>32150</v>
      </c>
      <c r="P5" s="130">
        <f>SUM('fluxo de gastos'!H6:J6)</f>
        <v>0</v>
      </c>
      <c r="Q5" s="177">
        <f t="shared" si="1"/>
        <v>-32150</v>
      </c>
      <c r="R5" s="179">
        <f t="shared" si="2"/>
        <v>0</v>
      </c>
      <c r="S5" s="177">
        <f t="shared" si="9"/>
        <v>-32150</v>
      </c>
      <c r="T5" s="292">
        <f>IF(S5&gt;0,SUMIF('input impostos'!J:J,"sobre lucrosim",'input impostos'!$C:$C)*S5,0)</f>
        <v>0</v>
      </c>
      <c r="U5" s="177">
        <f t="shared" si="10"/>
        <v>-32150</v>
      </c>
      <c r="V5" s="130">
        <f>'fluxo de gastos'!L6</f>
        <v>537600</v>
      </c>
      <c r="W5" s="177">
        <f>U5-V5</f>
        <v>-569750</v>
      </c>
      <c r="X5" s="177">
        <f t="shared" si="11"/>
        <v>-696200</v>
      </c>
      <c r="Y5" s="130">
        <f t="shared" si="4"/>
        <v>569750</v>
      </c>
      <c r="AA5" s="258"/>
    </row>
    <row r="6" spans="1:27" ht="17.25" thickBot="1" x14ac:dyDescent="0.35">
      <c r="A6" s="126">
        <f>calendário!A6</f>
        <v>5</v>
      </c>
      <c r="B6" s="127">
        <f>calendário!B6</f>
        <v>1</v>
      </c>
      <c r="C6" s="131">
        <f>calendário!C6</f>
        <v>42041</v>
      </c>
      <c r="D6" s="129" t="str">
        <f>calendário!D6</f>
        <v>fase I</v>
      </c>
      <c r="E6" s="179">
        <f t="shared" si="5"/>
        <v>0</v>
      </c>
      <c r="F6" s="130">
        <f>'fluxo de receita'!G7</f>
        <v>0</v>
      </c>
      <c r="G6" s="130">
        <f>'fluxo de receita'!J7</f>
        <v>0</v>
      </c>
      <c r="H6" s="130">
        <f>'fluxo de impostos'!E6</f>
        <v>0</v>
      </c>
      <c r="I6" s="130">
        <f>'fluxo de impostos'!F6</f>
        <v>0</v>
      </c>
      <c r="J6" s="130">
        <f>'fluxo de impostos'!G6</f>
        <v>0</v>
      </c>
      <c r="K6" s="179">
        <f t="shared" si="6"/>
        <v>0</v>
      </c>
      <c r="L6" s="179">
        <f t="shared" si="7"/>
        <v>0</v>
      </c>
      <c r="M6" s="179">
        <f t="shared" si="8"/>
        <v>0</v>
      </c>
      <c r="N6" s="130">
        <f t="shared" si="0"/>
        <v>32150</v>
      </c>
      <c r="O6" s="130">
        <f>SUM('fluxo de gastos'!E7:G7)</f>
        <v>32150</v>
      </c>
      <c r="P6" s="130">
        <f>SUM('fluxo de gastos'!H7:J7)</f>
        <v>0</v>
      </c>
      <c r="Q6" s="177">
        <f t="shared" si="1"/>
        <v>-32150</v>
      </c>
      <c r="R6" s="179">
        <f t="shared" si="2"/>
        <v>0</v>
      </c>
      <c r="S6" s="177">
        <f t="shared" si="9"/>
        <v>-32150</v>
      </c>
      <c r="T6" s="292">
        <f>IF(S6&gt;0,SUMIF('input impostos'!J:J,"sobre lucrosim",'input impostos'!$C:$C)*S6,0)</f>
        <v>0</v>
      </c>
      <c r="U6" s="177">
        <f t="shared" si="10"/>
        <v>-32150</v>
      </c>
      <c r="V6" s="130">
        <f>'fluxo de gastos'!L7</f>
        <v>0</v>
      </c>
      <c r="W6" s="177">
        <f t="shared" si="3"/>
        <v>-32150</v>
      </c>
      <c r="X6" s="177">
        <f t="shared" si="11"/>
        <v>-728350</v>
      </c>
      <c r="Y6" s="130">
        <f t="shared" si="4"/>
        <v>32150</v>
      </c>
      <c r="AA6" s="258"/>
    </row>
    <row r="7" spans="1:27" ht="17.25" thickBot="1" x14ac:dyDescent="0.35">
      <c r="A7" s="126">
        <f>calendário!A7</f>
        <v>6</v>
      </c>
      <c r="B7" s="127">
        <f>calendário!B7</f>
        <v>1</v>
      </c>
      <c r="C7" s="131">
        <f>calendário!C7</f>
        <v>42069</v>
      </c>
      <c r="D7" s="129" t="str">
        <f>calendário!D7</f>
        <v>fase I</v>
      </c>
      <c r="E7" s="179">
        <f t="shared" si="5"/>
        <v>0</v>
      </c>
      <c r="F7" s="130">
        <f>'fluxo de receita'!G8</f>
        <v>0</v>
      </c>
      <c r="G7" s="130">
        <f>'fluxo de receita'!J8</f>
        <v>0</v>
      </c>
      <c r="H7" s="130">
        <f>'fluxo de impostos'!E7</f>
        <v>0</v>
      </c>
      <c r="I7" s="130">
        <f>'fluxo de impostos'!F7</f>
        <v>0</v>
      </c>
      <c r="J7" s="130">
        <f>'fluxo de impostos'!G7</f>
        <v>0</v>
      </c>
      <c r="K7" s="179">
        <f t="shared" si="6"/>
        <v>0</v>
      </c>
      <c r="L7" s="179">
        <f t="shared" si="7"/>
        <v>0</v>
      </c>
      <c r="M7" s="179">
        <f t="shared" si="8"/>
        <v>0</v>
      </c>
      <c r="N7" s="130">
        <f t="shared" si="0"/>
        <v>32150</v>
      </c>
      <c r="O7" s="130">
        <f>SUM('fluxo de gastos'!E8:G8)</f>
        <v>32150</v>
      </c>
      <c r="P7" s="130">
        <f>SUM('fluxo de gastos'!H8:J8)</f>
        <v>0</v>
      </c>
      <c r="Q7" s="177">
        <f t="shared" si="1"/>
        <v>-32150</v>
      </c>
      <c r="R7" s="179">
        <f t="shared" si="2"/>
        <v>0</v>
      </c>
      <c r="S7" s="177">
        <f t="shared" si="9"/>
        <v>-32150</v>
      </c>
      <c r="T7" s="292">
        <f>IF(S7&gt;0,SUMIF('input impostos'!J:J,"sobre lucrosim",'input impostos'!$C:$C)*S7,0)</f>
        <v>0</v>
      </c>
      <c r="U7" s="177">
        <f t="shared" si="10"/>
        <v>-32150</v>
      </c>
      <c r="V7" s="130">
        <f>'fluxo de gastos'!L8</f>
        <v>0</v>
      </c>
      <c r="W7" s="177">
        <f t="shared" si="3"/>
        <v>-32150</v>
      </c>
      <c r="X7" s="177">
        <f t="shared" si="11"/>
        <v>-760500</v>
      </c>
      <c r="Y7" s="130">
        <f t="shared" si="4"/>
        <v>32150</v>
      </c>
      <c r="AA7" s="258"/>
    </row>
    <row r="8" spans="1:27" ht="17.25" thickBot="1" x14ac:dyDescent="0.35">
      <c r="A8" s="126">
        <f>calendário!A8</f>
        <v>7</v>
      </c>
      <c r="B8" s="127">
        <f>calendário!B8</f>
        <v>1</v>
      </c>
      <c r="C8" s="131">
        <f>calendário!C8</f>
        <v>42100</v>
      </c>
      <c r="D8" s="129" t="str">
        <f>calendário!D8</f>
        <v>fase I</v>
      </c>
      <c r="E8" s="179">
        <f t="shared" si="5"/>
        <v>0</v>
      </c>
      <c r="F8" s="130">
        <f>'fluxo de receita'!G9</f>
        <v>0</v>
      </c>
      <c r="G8" s="130">
        <f>'fluxo de receita'!J9</f>
        <v>0</v>
      </c>
      <c r="H8" s="130">
        <f>'fluxo de impostos'!E8</f>
        <v>0</v>
      </c>
      <c r="I8" s="130">
        <f>'fluxo de impostos'!F8</f>
        <v>0</v>
      </c>
      <c r="J8" s="130">
        <f>'fluxo de impostos'!G8</f>
        <v>0</v>
      </c>
      <c r="K8" s="179">
        <f t="shared" si="6"/>
        <v>0</v>
      </c>
      <c r="L8" s="179">
        <f t="shared" si="7"/>
        <v>0</v>
      </c>
      <c r="M8" s="179">
        <f t="shared" si="8"/>
        <v>0</v>
      </c>
      <c r="N8" s="130">
        <f t="shared" si="0"/>
        <v>32150</v>
      </c>
      <c r="O8" s="130">
        <f>SUM('fluxo de gastos'!E9:G9)</f>
        <v>32150</v>
      </c>
      <c r="P8" s="130">
        <f>SUM('fluxo de gastos'!H9:J9)</f>
        <v>0</v>
      </c>
      <c r="Q8" s="177">
        <f t="shared" si="1"/>
        <v>-32150</v>
      </c>
      <c r="R8" s="179">
        <f t="shared" si="2"/>
        <v>0</v>
      </c>
      <c r="S8" s="177">
        <f t="shared" si="9"/>
        <v>-32150</v>
      </c>
      <c r="T8" s="292">
        <f>IF(S8&gt;0,SUMIF('input impostos'!J:J,"sobre lucrosim",'input impostos'!$C:$C)*S8,0)</f>
        <v>0</v>
      </c>
      <c r="U8" s="177">
        <f t="shared" si="10"/>
        <v>-32150</v>
      </c>
      <c r="V8" s="130">
        <f>'fluxo de gastos'!L9</f>
        <v>30000</v>
      </c>
      <c r="W8" s="177">
        <f t="shared" si="3"/>
        <v>-62150</v>
      </c>
      <c r="X8" s="177">
        <f t="shared" si="11"/>
        <v>-822650</v>
      </c>
      <c r="Y8" s="130">
        <f t="shared" si="4"/>
        <v>62150</v>
      </c>
      <c r="AA8" s="258"/>
    </row>
    <row r="9" spans="1:27" ht="17.25" thickBot="1" x14ac:dyDescent="0.35">
      <c r="A9" s="126">
        <f>calendário!A9</f>
        <v>8</v>
      </c>
      <c r="B9" s="127">
        <f>calendário!B9</f>
        <v>1</v>
      </c>
      <c r="C9" s="131">
        <f>calendário!C9</f>
        <v>42130</v>
      </c>
      <c r="D9" s="129" t="str">
        <f>calendário!D9</f>
        <v>fase I</v>
      </c>
      <c r="E9" s="179">
        <f t="shared" si="5"/>
        <v>0</v>
      </c>
      <c r="F9" s="130">
        <f>'fluxo de receita'!G10</f>
        <v>0</v>
      </c>
      <c r="G9" s="130">
        <f>'fluxo de receita'!J10</f>
        <v>0</v>
      </c>
      <c r="H9" s="130">
        <f>'fluxo de impostos'!E9</f>
        <v>0</v>
      </c>
      <c r="I9" s="130">
        <f>'fluxo de impostos'!F9</f>
        <v>0</v>
      </c>
      <c r="J9" s="130">
        <f>'fluxo de impostos'!G9</f>
        <v>0</v>
      </c>
      <c r="K9" s="179">
        <f t="shared" si="6"/>
        <v>0</v>
      </c>
      <c r="L9" s="179">
        <f t="shared" si="7"/>
        <v>0</v>
      </c>
      <c r="M9" s="179">
        <f t="shared" si="8"/>
        <v>0</v>
      </c>
      <c r="N9" s="130">
        <f t="shared" si="0"/>
        <v>32150</v>
      </c>
      <c r="O9" s="130">
        <f>SUM('fluxo de gastos'!E10:G10)</f>
        <v>32150</v>
      </c>
      <c r="P9" s="130">
        <f>SUM('fluxo de gastos'!H10:J10)</f>
        <v>0</v>
      </c>
      <c r="Q9" s="177">
        <f t="shared" si="1"/>
        <v>-32150</v>
      </c>
      <c r="R9" s="179">
        <f t="shared" si="2"/>
        <v>0</v>
      </c>
      <c r="S9" s="177">
        <f t="shared" si="9"/>
        <v>-32150</v>
      </c>
      <c r="T9" s="292">
        <f>IF(S9&gt;0,SUMIF('input impostos'!J:J,"sobre lucrosim",'input impostos'!$C:$C)*S9,0)</f>
        <v>0</v>
      </c>
      <c r="U9" s="177">
        <f t="shared" si="10"/>
        <v>-32150</v>
      </c>
      <c r="V9" s="130">
        <f>'fluxo de gastos'!L10</f>
        <v>6000</v>
      </c>
      <c r="W9" s="177">
        <f t="shared" si="3"/>
        <v>-38150</v>
      </c>
      <c r="X9" s="177">
        <f t="shared" si="11"/>
        <v>-860800</v>
      </c>
      <c r="Y9" s="130">
        <f t="shared" si="4"/>
        <v>38150</v>
      </c>
      <c r="AA9" s="258"/>
    </row>
    <row r="10" spans="1:27" ht="17.25" thickBot="1" x14ac:dyDescent="0.35">
      <c r="A10" s="126">
        <f>calendário!A10</f>
        <v>9</v>
      </c>
      <c r="B10" s="127">
        <f>calendário!B10</f>
        <v>1</v>
      </c>
      <c r="C10" s="131">
        <f>calendário!C10</f>
        <v>42161</v>
      </c>
      <c r="D10" s="129" t="str">
        <f>calendário!D10</f>
        <v>fase I</v>
      </c>
      <c r="E10" s="179">
        <f t="shared" si="5"/>
        <v>0</v>
      </c>
      <c r="F10" s="130">
        <f>'fluxo de receita'!G11</f>
        <v>0</v>
      </c>
      <c r="G10" s="130">
        <f>'fluxo de receita'!J11</f>
        <v>0</v>
      </c>
      <c r="H10" s="130">
        <f>'fluxo de impostos'!E10</f>
        <v>0</v>
      </c>
      <c r="I10" s="130">
        <f>'fluxo de impostos'!F10</f>
        <v>0</v>
      </c>
      <c r="J10" s="130">
        <f>'fluxo de impostos'!G10</f>
        <v>0</v>
      </c>
      <c r="K10" s="179">
        <f t="shared" si="6"/>
        <v>0</v>
      </c>
      <c r="L10" s="179">
        <f t="shared" si="7"/>
        <v>0</v>
      </c>
      <c r="M10" s="179">
        <f t="shared" si="8"/>
        <v>0</v>
      </c>
      <c r="N10" s="130">
        <f t="shared" si="0"/>
        <v>32150</v>
      </c>
      <c r="O10" s="130">
        <f>SUM('fluxo de gastos'!E11:G11)</f>
        <v>32150</v>
      </c>
      <c r="P10" s="130">
        <f>SUM('fluxo de gastos'!H11:J11)</f>
        <v>0</v>
      </c>
      <c r="Q10" s="177">
        <f t="shared" si="1"/>
        <v>-32150</v>
      </c>
      <c r="R10" s="179">
        <f t="shared" si="2"/>
        <v>0</v>
      </c>
      <c r="S10" s="177">
        <f t="shared" si="9"/>
        <v>-32150</v>
      </c>
      <c r="T10" s="292">
        <f>IF(S10&gt;0,SUMIF('input impostos'!J:J,"sobre lucrosim",'input impostos'!$C:$C)*S10,0)</f>
        <v>0</v>
      </c>
      <c r="U10" s="177">
        <f t="shared" si="10"/>
        <v>-32150</v>
      </c>
      <c r="V10" s="130">
        <f>'fluxo de gastos'!L11</f>
        <v>0</v>
      </c>
      <c r="W10" s="177">
        <f t="shared" si="3"/>
        <v>-32150</v>
      </c>
      <c r="X10" s="177">
        <f t="shared" si="11"/>
        <v>-892950</v>
      </c>
      <c r="Y10" s="130">
        <f t="shared" si="4"/>
        <v>32150</v>
      </c>
      <c r="AA10" s="258"/>
    </row>
    <row r="11" spans="1:27" ht="17.25" thickBot="1" x14ac:dyDescent="0.35">
      <c r="A11" s="126">
        <f>calendário!A11</f>
        <v>10</v>
      </c>
      <c r="B11" s="127">
        <f>calendário!B11</f>
        <v>1</v>
      </c>
      <c r="C11" s="131">
        <f>calendário!C11</f>
        <v>42191</v>
      </c>
      <c r="D11" s="129" t="str">
        <f>calendário!D11</f>
        <v>fase I</v>
      </c>
      <c r="E11" s="179">
        <f t="shared" si="5"/>
        <v>0</v>
      </c>
      <c r="F11" s="130">
        <f>'fluxo de receita'!G12</f>
        <v>0</v>
      </c>
      <c r="G11" s="130">
        <f>'fluxo de receita'!J12</f>
        <v>0</v>
      </c>
      <c r="H11" s="130">
        <f>'fluxo de impostos'!E11</f>
        <v>0</v>
      </c>
      <c r="I11" s="130">
        <f>'fluxo de impostos'!F11</f>
        <v>0</v>
      </c>
      <c r="J11" s="130">
        <f>'fluxo de impostos'!G11</f>
        <v>0</v>
      </c>
      <c r="K11" s="179">
        <f t="shared" si="6"/>
        <v>0</v>
      </c>
      <c r="L11" s="179">
        <f t="shared" si="7"/>
        <v>0</v>
      </c>
      <c r="M11" s="179">
        <f t="shared" si="8"/>
        <v>0</v>
      </c>
      <c r="N11" s="130">
        <f t="shared" si="0"/>
        <v>32150</v>
      </c>
      <c r="O11" s="130">
        <f>SUM('fluxo de gastos'!E12:G12)</f>
        <v>32150</v>
      </c>
      <c r="P11" s="130">
        <f>SUM('fluxo de gastos'!H12:J12)</f>
        <v>0</v>
      </c>
      <c r="Q11" s="177">
        <f t="shared" si="1"/>
        <v>-32150</v>
      </c>
      <c r="R11" s="179">
        <f t="shared" si="2"/>
        <v>0</v>
      </c>
      <c r="S11" s="177">
        <f t="shared" si="9"/>
        <v>-32150</v>
      </c>
      <c r="T11" s="292">
        <f>IF(S11&gt;0,SUMIF('input impostos'!J:J,"sobre lucrosim",'input impostos'!$C:$C)*S11,0)</f>
        <v>0</v>
      </c>
      <c r="U11" s="177">
        <f t="shared" si="10"/>
        <v>-32150</v>
      </c>
      <c r="V11" s="130">
        <f>'fluxo de gastos'!L12</f>
        <v>0</v>
      </c>
      <c r="W11" s="177">
        <f t="shared" si="3"/>
        <v>-32150</v>
      </c>
      <c r="X11" s="177">
        <f t="shared" si="11"/>
        <v>-925100</v>
      </c>
      <c r="Y11" s="130">
        <f t="shared" si="4"/>
        <v>32150</v>
      </c>
      <c r="AA11" s="258"/>
    </row>
    <row r="12" spans="1:27" ht="17.25" thickBot="1" x14ac:dyDescent="0.35">
      <c r="A12" s="126">
        <f>calendário!A12</f>
        <v>11</v>
      </c>
      <c r="B12" s="127">
        <f>calendário!B12</f>
        <v>1</v>
      </c>
      <c r="C12" s="131">
        <f>calendário!C12</f>
        <v>42222</v>
      </c>
      <c r="D12" s="129" t="str">
        <f>calendário!D12</f>
        <v>fase I</v>
      </c>
      <c r="E12" s="179">
        <f t="shared" si="5"/>
        <v>0</v>
      </c>
      <c r="F12" s="130">
        <f>'fluxo de receita'!G13</f>
        <v>0</v>
      </c>
      <c r="G12" s="130">
        <f>'fluxo de receita'!J13</f>
        <v>0</v>
      </c>
      <c r="H12" s="130">
        <f>'fluxo de impostos'!E12</f>
        <v>0</v>
      </c>
      <c r="I12" s="130">
        <f>'fluxo de impostos'!F12</f>
        <v>0</v>
      </c>
      <c r="J12" s="130">
        <f>'fluxo de impostos'!G12</f>
        <v>0</v>
      </c>
      <c r="K12" s="179">
        <f t="shared" si="6"/>
        <v>0</v>
      </c>
      <c r="L12" s="179">
        <f t="shared" si="7"/>
        <v>0</v>
      </c>
      <c r="M12" s="179">
        <f t="shared" si="8"/>
        <v>0</v>
      </c>
      <c r="N12" s="130">
        <f t="shared" si="0"/>
        <v>32150</v>
      </c>
      <c r="O12" s="130">
        <f>SUM('fluxo de gastos'!E13:G13)</f>
        <v>32150</v>
      </c>
      <c r="P12" s="130">
        <f>SUM('fluxo de gastos'!H13:J13)</f>
        <v>0</v>
      </c>
      <c r="Q12" s="177">
        <f t="shared" si="1"/>
        <v>-32150</v>
      </c>
      <c r="R12" s="179">
        <f t="shared" si="2"/>
        <v>0</v>
      </c>
      <c r="S12" s="177">
        <f t="shared" si="9"/>
        <v>-32150</v>
      </c>
      <c r="T12" s="292">
        <f>IF(S12&gt;0,SUMIF('input impostos'!J:J,"sobre lucrosim",'input impostos'!$C:$C)*S12,0)</f>
        <v>0</v>
      </c>
      <c r="U12" s="177">
        <f t="shared" si="10"/>
        <v>-32150</v>
      </c>
      <c r="V12" s="130">
        <f>'fluxo de gastos'!L13</f>
        <v>30000</v>
      </c>
      <c r="W12" s="177">
        <f t="shared" si="3"/>
        <v>-62150</v>
      </c>
      <c r="X12" s="177">
        <f t="shared" si="11"/>
        <v>-987250</v>
      </c>
      <c r="Y12" s="130">
        <f t="shared" si="4"/>
        <v>62150</v>
      </c>
      <c r="AA12" s="258"/>
    </row>
    <row r="13" spans="1:27" ht="17.25" thickBot="1" x14ac:dyDescent="0.35">
      <c r="A13" s="126">
        <f>calendário!A13</f>
        <v>12</v>
      </c>
      <c r="B13" s="127">
        <f>calendário!B13</f>
        <v>1</v>
      </c>
      <c r="C13" s="131">
        <f>calendário!C13</f>
        <v>42253</v>
      </c>
      <c r="D13" s="129" t="str">
        <f>calendário!D13</f>
        <v>fase I</v>
      </c>
      <c r="E13" s="179">
        <f t="shared" si="5"/>
        <v>0</v>
      </c>
      <c r="F13" s="130">
        <f>'fluxo de receita'!G14</f>
        <v>0</v>
      </c>
      <c r="G13" s="130">
        <f>'fluxo de receita'!J14</f>
        <v>0</v>
      </c>
      <c r="H13" s="130">
        <f>'fluxo de impostos'!E13</f>
        <v>0</v>
      </c>
      <c r="I13" s="130">
        <f>'fluxo de impostos'!F13</f>
        <v>0</v>
      </c>
      <c r="J13" s="130">
        <f>'fluxo de impostos'!G13</f>
        <v>0</v>
      </c>
      <c r="K13" s="179">
        <f t="shared" si="6"/>
        <v>0</v>
      </c>
      <c r="L13" s="179">
        <f t="shared" si="7"/>
        <v>0</v>
      </c>
      <c r="M13" s="179">
        <f t="shared" si="8"/>
        <v>0</v>
      </c>
      <c r="N13" s="130">
        <f t="shared" si="0"/>
        <v>32150</v>
      </c>
      <c r="O13" s="130">
        <f>SUM('fluxo de gastos'!E14:G14)</f>
        <v>32150</v>
      </c>
      <c r="P13" s="130">
        <f>SUM('fluxo de gastos'!H14:J14)</f>
        <v>0</v>
      </c>
      <c r="Q13" s="177">
        <f t="shared" si="1"/>
        <v>-32150</v>
      </c>
      <c r="R13" s="179">
        <f t="shared" si="2"/>
        <v>0</v>
      </c>
      <c r="S13" s="177">
        <f t="shared" si="9"/>
        <v>-32150</v>
      </c>
      <c r="T13" s="292">
        <f>IF(S13&gt;0,SUMIF('input impostos'!J:J,"sobre lucrosim",'input impostos'!$C:$C)*S13,0)</f>
        <v>0</v>
      </c>
      <c r="U13" s="177">
        <f t="shared" si="10"/>
        <v>-32150</v>
      </c>
      <c r="V13" s="130">
        <f>'fluxo de gastos'!L14</f>
        <v>0</v>
      </c>
      <c r="W13" s="177">
        <f t="shared" si="3"/>
        <v>-32150</v>
      </c>
      <c r="X13" s="177">
        <f t="shared" si="11"/>
        <v>-1019400</v>
      </c>
      <c r="Y13" s="130">
        <f t="shared" si="4"/>
        <v>32150</v>
      </c>
      <c r="AA13" s="258"/>
    </row>
    <row r="14" spans="1:27" ht="17.25" thickBot="1" x14ac:dyDescent="0.35">
      <c r="A14" s="126">
        <f>calendário!A14</f>
        <v>13</v>
      </c>
      <c r="B14" s="127">
        <f>calendário!B14</f>
        <v>2</v>
      </c>
      <c r="C14" s="131">
        <f>calendário!C14</f>
        <v>42283</v>
      </c>
      <c r="D14" s="129" t="str">
        <f>calendário!D14</f>
        <v>fase II</v>
      </c>
      <c r="E14" s="179">
        <f t="shared" si="5"/>
        <v>39000</v>
      </c>
      <c r="F14" s="130">
        <f>'fluxo de receita'!G15</f>
        <v>39000</v>
      </c>
      <c r="G14" s="130">
        <f>'fluxo de receita'!J15</f>
        <v>0</v>
      </c>
      <c r="H14" s="130">
        <f>'fluxo de impostos'!E14</f>
        <v>9683.7000000000007</v>
      </c>
      <c r="I14" s="130">
        <f>'fluxo de impostos'!F14</f>
        <v>0</v>
      </c>
      <c r="J14" s="130">
        <f>'fluxo de impostos'!G14</f>
        <v>9683.7000000000007</v>
      </c>
      <c r="K14" s="179">
        <f t="shared" si="6"/>
        <v>29316.3</v>
      </c>
      <c r="L14" s="179">
        <f t="shared" si="7"/>
        <v>0</v>
      </c>
      <c r="M14" s="179">
        <f t="shared" si="8"/>
        <v>29316.3</v>
      </c>
      <c r="N14" s="130">
        <f t="shared" si="0"/>
        <v>93986.416000000012</v>
      </c>
      <c r="O14" s="130">
        <f>SUM('fluxo de gastos'!E15:G15)</f>
        <v>82861.776000000013</v>
      </c>
      <c r="P14" s="130">
        <f>SUM('fluxo de gastos'!H15:J15)</f>
        <v>11124.64</v>
      </c>
      <c r="Q14" s="177">
        <f t="shared" si="1"/>
        <v>-53545.47600000001</v>
      </c>
      <c r="R14" s="179">
        <f t="shared" si="2"/>
        <v>-11124.64</v>
      </c>
      <c r="S14" s="177">
        <f t="shared" si="9"/>
        <v>-64670.116000000009</v>
      </c>
      <c r="T14" s="292">
        <f>IF(S14&gt;0,SUMIF('input impostos'!J:J,"sobre lucrosim",'input impostos'!$C:$C)*S14,0)</f>
        <v>0</v>
      </c>
      <c r="U14" s="177">
        <f t="shared" si="10"/>
        <v>-64670.116000000009</v>
      </c>
      <c r="V14" s="130">
        <f>'fluxo de gastos'!L15</f>
        <v>0</v>
      </c>
      <c r="W14" s="177">
        <f t="shared" si="3"/>
        <v>-64670.116000000009</v>
      </c>
      <c r="X14" s="177">
        <f t="shared" si="11"/>
        <v>-1084070.1159999999</v>
      </c>
      <c r="Y14" s="130">
        <f t="shared" si="4"/>
        <v>93986.416000000012</v>
      </c>
      <c r="AA14" s="258"/>
    </row>
    <row r="15" spans="1:27" ht="17.25" thickBot="1" x14ac:dyDescent="0.35">
      <c r="A15" s="126">
        <f>calendário!A15</f>
        <v>14</v>
      </c>
      <c r="B15" s="127">
        <f>calendário!B15</f>
        <v>2</v>
      </c>
      <c r="C15" s="131">
        <f>calendário!C15</f>
        <v>42314</v>
      </c>
      <c r="D15" s="129" t="str">
        <f>calendário!D15</f>
        <v>fase II</v>
      </c>
      <c r="E15" s="179">
        <f t="shared" si="5"/>
        <v>40560</v>
      </c>
      <c r="F15" s="130">
        <f>'fluxo de receita'!G16</f>
        <v>40560</v>
      </c>
      <c r="G15" s="130">
        <f>'fluxo de receita'!J16</f>
        <v>0</v>
      </c>
      <c r="H15" s="130">
        <f>'fluxo de impostos'!E15</f>
        <v>10071.048000000001</v>
      </c>
      <c r="I15" s="130">
        <f>'fluxo de impostos'!F15</f>
        <v>0</v>
      </c>
      <c r="J15" s="130">
        <f>'fluxo de impostos'!G15</f>
        <v>10071.048000000001</v>
      </c>
      <c r="K15" s="179">
        <f t="shared" si="6"/>
        <v>30488.951999999997</v>
      </c>
      <c r="L15" s="179">
        <f t="shared" si="7"/>
        <v>0</v>
      </c>
      <c r="M15" s="179">
        <f t="shared" si="8"/>
        <v>30488.951999999997</v>
      </c>
      <c r="N15" s="130">
        <f t="shared" si="0"/>
        <v>94172.416000000012</v>
      </c>
      <c r="O15" s="130">
        <f>SUM('fluxo de gastos'!E16:G16)</f>
        <v>82947.776000000013</v>
      </c>
      <c r="P15" s="130">
        <f>SUM('fluxo de gastos'!H16:J16)</f>
        <v>11224.64</v>
      </c>
      <c r="Q15" s="177">
        <f t="shared" si="1"/>
        <v>-52458.824000000015</v>
      </c>
      <c r="R15" s="179">
        <f t="shared" si="2"/>
        <v>-11224.64</v>
      </c>
      <c r="S15" s="177">
        <f t="shared" si="9"/>
        <v>-63683.464000000014</v>
      </c>
      <c r="T15" s="292">
        <f>IF(S15&gt;0,SUMIF('input impostos'!J:J,"sobre lucrosim",'input impostos'!$C:$C)*S15,0)</f>
        <v>0</v>
      </c>
      <c r="U15" s="177">
        <f t="shared" si="10"/>
        <v>-63683.464000000014</v>
      </c>
      <c r="V15" s="130">
        <f>'fluxo de gastos'!L16</f>
        <v>0</v>
      </c>
      <c r="W15" s="177">
        <f t="shared" si="3"/>
        <v>-63683.464000000014</v>
      </c>
      <c r="X15" s="177">
        <f t="shared" si="11"/>
        <v>-1147753.5799999998</v>
      </c>
      <c r="Y15" s="130">
        <f t="shared" si="4"/>
        <v>94172.416000000012</v>
      </c>
      <c r="AA15" s="258"/>
    </row>
    <row r="16" spans="1:27" ht="17.25" thickBot="1" x14ac:dyDescent="0.35">
      <c r="A16" s="126">
        <f>calendário!A16</f>
        <v>15</v>
      </c>
      <c r="B16" s="127">
        <f>calendário!B16</f>
        <v>2</v>
      </c>
      <c r="C16" s="131">
        <f>calendário!C16</f>
        <v>42344</v>
      </c>
      <c r="D16" s="129" t="str">
        <f>calendário!D16</f>
        <v>fase II</v>
      </c>
      <c r="E16" s="179">
        <f t="shared" si="5"/>
        <v>41340</v>
      </c>
      <c r="F16" s="130">
        <f>'fluxo de receita'!G17</f>
        <v>41340</v>
      </c>
      <c r="G16" s="130">
        <f>'fluxo de receita'!J17</f>
        <v>0</v>
      </c>
      <c r="H16" s="130">
        <f>'fluxo de impostos'!E16</f>
        <v>10264.722000000002</v>
      </c>
      <c r="I16" s="130">
        <f>'fluxo de impostos'!F16</f>
        <v>0</v>
      </c>
      <c r="J16" s="130">
        <f>'fluxo de impostos'!G16</f>
        <v>10264.722000000002</v>
      </c>
      <c r="K16" s="179">
        <f t="shared" si="6"/>
        <v>31075.277999999998</v>
      </c>
      <c r="L16" s="179">
        <f t="shared" si="7"/>
        <v>0</v>
      </c>
      <c r="M16" s="179">
        <f t="shared" si="8"/>
        <v>31075.277999999998</v>
      </c>
      <c r="N16" s="130">
        <f t="shared" si="0"/>
        <v>94265.416000000012</v>
      </c>
      <c r="O16" s="130">
        <f>SUM('fluxo de gastos'!E17:G17)</f>
        <v>82990.776000000013</v>
      </c>
      <c r="P16" s="130">
        <f>SUM('fluxo de gastos'!H17:J17)</f>
        <v>11274.64</v>
      </c>
      <c r="Q16" s="177">
        <f t="shared" si="1"/>
        <v>-51915.498000000014</v>
      </c>
      <c r="R16" s="179">
        <f t="shared" si="2"/>
        <v>-11274.64</v>
      </c>
      <c r="S16" s="177">
        <f t="shared" si="9"/>
        <v>-63190.138000000014</v>
      </c>
      <c r="T16" s="292">
        <f>IF(S16&gt;0,SUMIF('input impostos'!J:J,"sobre lucrosim",'input impostos'!$C:$C)*S16,0)</f>
        <v>0</v>
      </c>
      <c r="U16" s="177">
        <f t="shared" si="10"/>
        <v>-63190.138000000014</v>
      </c>
      <c r="V16" s="130">
        <f>'fluxo de gastos'!L17</f>
        <v>0</v>
      </c>
      <c r="W16" s="177">
        <f t="shared" si="3"/>
        <v>-63190.138000000014</v>
      </c>
      <c r="X16" s="177">
        <f t="shared" si="11"/>
        <v>-1210943.7179999999</v>
      </c>
      <c r="Y16" s="130">
        <f t="shared" si="4"/>
        <v>94265.416000000012</v>
      </c>
      <c r="AA16" s="258"/>
    </row>
    <row r="17" spans="1:27" ht="17.25" thickBot="1" x14ac:dyDescent="0.35">
      <c r="A17" s="126">
        <f>calendário!A17</f>
        <v>16</v>
      </c>
      <c r="B17" s="127">
        <f>calendário!B17</f>
        <v>2</v>
      </c>
      <c r="C17" s="131">
        <f>calendário!C17</f>
        <v>42375</v>
      </c>
      <c r="D17" s="129" t="str">
        <f>calendário!D17</f>
        <v>fase II</v>
      </c>
      <c r="E17" s="179">
        <f t="shared" si="5"/>
        <v>42900</v>
      </c>
      <c r="F17" s="130">
        <f>'fluxo de receita'!G18</f>
        <v>42900</v>
      </c>
      <c r="G17" s="130">
        <f>'fluxo de receita'!J18</f>
        <v>0</v>
      </c>
      <c r="H17" s="130">
        <f>'fluxo de impostos'!E17</f>
        <v>10652.070000000002</v>
      </c>
      <c r="I17" s="130">
        <f>'fluxo de impostos'!F17</f>
        <v>0</v>
      </c>
      <c r="J17" s="130">
        <f>'fluxo de impostos'!G17</f>
        <v>10652.070000000002</v>
      </c>
      <c r="K17" s="179">
        <f t="shared" si="6"/>
        <v>32247.93</v>
      </c>
      <c r="L17" s="179">
        <f t="shared" si="7"/>
        <v>0</v>
      </c>
      <c r="M17" s="179">
        <f t="shared" si="8"/>
        <v>32247.93</v>
      </c>
      <c r="N17" s="130">
        <f t="shared" si="0"/>
        <v>94451.416000000012</v>
      </c>
      <c r="O17" s="130">
        <f>SUM('fluxo de gastos'!E18:G18)</f>
        <v>83076.776000000013</v>
      </c>
      <c r="P17" s="130">
        <f>SUM('fluxo de gastos'!H18:J18)</f>
        <v>11374.64</v>
      </c>
      <c r="Q17" s="177">
        <f t="shared" si="1"/>
        <v>-50828.846000000012</v>
      </c>
      <c r="R17" s="179">
        <f t="shared" si="2"/>
        <v>-11374.64</v>
      </c>
      <c r="S17" s="177">
        <f t="shared" si="9"/>
        <v>-62203.486000000012</v>
      </c>
      <c r="T17" s="292">
        <f>IF(S17&gt;0,SUMIF('input impostos'!J:J,"sobre lucrosim",'input impostos'!$C:$C)*S17,0)</f>
        <v>0</v>
      </c>
      <c r="U17" s="177">
        <f t="shared" si="10"/>
        <v>-62203.486000000012</v>
      </c>
      <c r="V17" s="130">
        <f>'fluxo de gastos'!L18</f>
        <v>0</v>
      </c>
      <c r="W17" s="177">
        <f t="shared" si="3"/>
        <v>-62203.486000000012</v>
      </c>
      <c r="X17" s="177">
        <f t="shared" si="11"/>
        <v>-1273147.2039999999</v>
      </c>
      <c r="Y17" s="130">
        <f t="shared" si="4"/>
        <v>94451.416000000012</v>
      </c>
      <c r="AA17" s="258"/>
    </row>
    <row r="18" spans="1:27" ht="17.25" thickBot="1" x14ac:dyDescent="0.35">
      <c r="A18" s="126">
        <f>calendário!A18</f>
        <v>17</v>
      </c>
      <c r="B18" s="127">
        <f>calendário!B18</f>
        <v>2</v>
      </c>
      <c r="C18" s="131">
        <f>calendário!C18</f>
        <v>42406</v>
      </c>
      <c r="D18" s="129" t="str">
        <f>calendário!D18</f>
        <v>fase II</v>
      </c>
      <c r="E18" s="179">
        <f t="shared" si="5"/>
        <v>45240</v>
      </c>
      <c r="F18" s="130">
        <f>'fluxo de receita'!G19</f>
        <v>45240</v>
      </c>
      <c r="G18" s="130">
        <f>'fluxo de receita'!J19</f>
        <v>0</v>
      </c>
      <c r="H18" s="130">
        <f>'fluxo de impostos'!E18</f>
        <v>11233.092000000001</v>
      </c>
      <c r="I18" s="130">
        <f>'fluxo de impostos'!F18</f>
        <v>0</v>
      </c>
      <c r="J18" s="130">
        <f>'fluxo de impostos'!G18</f>
        <v>11233.092000000001</v>
      </c>
      <c r="K18" s="179">
        <f t="shared" si="6"/>
        <v>34006.907999999996</v>
      </c>
      <c r="L18" s="179">
        <f t="shared" si="7"/>
        <v>0</v>
      </c>
      <c r="M18" s="179">
        <f t="shared" si="8"/>
        <v>34006.907999999996</v>
      </c>
      <c r="N18" s="130">
        <f t="shared" si="0"/>
        <v>94730.416000000012</v>
      </c>
      <c r="O18" s="130">
        <f>SUM('fluxo de gastos'!E19:G19)</f>
        <v>83205.776000000013</v>
      </c>
      <c r="P18" s="130">
        <f>SUM('fluxo de gastos'!H19:J19)</f>
        <v>11524.64</v>
      </c>
      <c r="Q18" s="177">
        <f t="shared" si="1"/>
        <v>-49198.868000000017</v>
      </c>
      <c r="R18" s="179">
        <f t="shared" si="2"/>
        <v>-11524.64</v>
      </c>
      <c r="S18" s="177">
        <f t="shared" si="9"/>
        <v>-60723.508000000016</v>
      </c>
      <c r="T18" s="292">
        <f>IF(S18&gt;0,SUMIF('input impostos'!J:J,"sobre lucrosim",'input impostos'!$C:$C)*S18,0)</f>
        <v>0</v>
      </c>
      <c r="U18" s="177">
        <f t="shared" si="10"/>
        <v>-60723.508000000016</v>
      </c>
      <c r="V18" s="130">
        <f>'fluxo de gastos'!L19</f>
        <v>0</v>
      </c>
      <c r="W18" s="177">
        <f t="shared" si="3"/>
        <v>-60723.508000000016</v>
      </c>
      <c r="X18" s="177">
        <f t="shared" si="11"/>
        <v>-1333870.7119999998</v>
      </c>
      <c r="Y18" s="130">
        <f t="shared" si="4"/>
        <v>94730.416000000012</v>
      </c>
      <c r="AA18" s="258"/>
    </row>
    <row r="19" spans="1:27" ht="17.25" thickBot="1" x14ac:dyDescent="0.35">
      <c r="A19" s="126">
        <f>calendário!A19</f>
        <v>18</v>
      </c>
      <c r="B19" s="127">
        <f>calendário!B19</f>
        <v>2</v>
      </c>
      <c r="C19" s="131">
        <f>calendário!C19</f>
        <v>42435</v>
      </c>
      <c r="D19" s="129" t="str">
        <f>calendário!D19</f>
        <v>fase II</v>
      </c>
      <c r="E19" s="179">
        <f t="shared" si="5"/>
        <v>49920</v>
      </c>
      <c r="F19" s="130">
        <f>'fluxo de receita'!G20</f>
        <v>49920</v>
      </c>
      <c r="G19" s="130">
        <f>'fluxo de receita'!J20</f>
        <v>0</v>
      </c>
      <c r="H19" s="130">
        <f>'fluxo de impostos'!E19</f>
        <v>12395.136</v>
      </c>
      <c r="I19" s="130">
        <f>'fluxo de impostos'!F19</f>
        <v>0</v>
      </c>
      <c r="J19" s="130">
        <f>'fluxo de impostos'!G19</f>
        <v>12395.136</v>
      </c>
      <c r="K19" s="179">
        <f t="shared" si="6"/>
        <v>37524.864000000001</v>
      </c>
      <c r="L19" s="179">
        <f t="shared" si="7"/>
        <v>0</v>
      </c>
      <c r="M19" s="179">
        <f t="shared" si="8"/>
        <v>37524.864000000001</v>
      </c>
      <c r="N19" s="130">
        <f t="shared" si="0"/>
        <v>95288.416000000012</v>
      </c>
      <c r="O19" s="130">
        <f>SUM('fluxo de gastos'!E20:G20)</f>
        <v>83463.776000000013</v>
      </c>
      <c r="P19" s="130">
        <f>SUM('fluxo de gastos'!H20:J20)</f>
        <v>11824.64</v>
      </c>
      <c r="Q19" s="177">
        <f t="shared" si="1"/>
        <v>-45938.912000000011</v>
      </c>
      <c r="R19" s="179">
        <f t="shared" si="2"/>
        <v>-11824.64</v>
      </c>
      <c r="S19" s="177">
        <f t="shared" si="9"/>
        <v>-57763.552000000011</v>
      </c>
      <c r="T19" s="292">
        <f>IF(S19&gt;0,SUMIF('input impostos'!J:J,"sobre lucrosim",'input impostos'!$C:$C)*S19,0)</f>
        <v>0</v>
      </c>
      <c r="U19" s="177">
        <f t="shared" si="10"/>
        <v>-57763.552000000011</v>
      </c>
      <c r="V19" s="130">
        <f>'fluxo de gastos'!L20</f>
        <v>0</v>
      </c>
      <c r="W19" s="177">
        <f t="shared" si="3"/>
        <v>-57763.552000000011</v>
      </c>
      <c r="X19" s="177">
        <f t="shared" si="11"/>
        <v>-1391634.2639999997</v>
      </c>
      <c r="Y19" s="130">
        <f t="shared" si="4"/>
        <v>95288.416000000012</v>
      </c>
      <c r="AA19" s="258"/>
    </row>
    <row r="20" spans="1:27" ht="17.25" thickBot="1" x14ac:dyDescent="0.35">
      <c r="A20" s="126">
        <f>calendário!A20</f>
        <v>19</v>
      </c>
      <c r="B20" s="127">
        <f>calendário!B20</f>
        <v>2</v>
      </c>
      <c r="C20" s="131">
        <f>calendário!C20</f>
        <v>42466</v>
      </c>
      <c r="D20" s="129" t="str">
        <f>calendário!D20</f>
        <v>fase II</v>
      </c>
      <c r="E20" s="179">
        <f t="shared" si="5"/>
        <v>54600</v>
      </c>
      <c r="F20" s="130">
        <f>'fluxo de receita'!G21</f>
        <v>54600</v>
      </c>
      <c r="G20" s="130">
        <f>'fluxo de receita'!J21</f>
        <v>0</v>
      </c>
      <c r="H20" s="130">
        <f>'fluxo de impostos'!E20</f>
        <v>13557.18</v>
      </c>
      <c r="I20" s="130">
        <f>'fluxo de impostos'!F20</f>
        <v>0</v>
      </c>
      <c r="J20" s="130">
        <f>'fluxo de impostos'!G20</f>
        <v>13557.18</v>
      </c>
      <c r="K20" s="179">
        <f t="shared" si="6"/>
        <v>41042.82</v>
      </c>
      <c r="L20" s="179">
        <f t="shared" si="7"/>
        <v>0</v>
      </c>
      <c r="M20" s="179">
        <f t="shared" si="8"/>
        <v>41042.82</v>
      </c>
      <c r="N20" s="130">
        <f t="shared" si="0"/>
        <v>95846.416000000012</v>
      </c>
      <c r="O20" s="130">
        <f>SUM('fluxo de gastos'!E21:G21)</f>
        <v>83721.776000000013</v>
      </c>
      <c r="P20" s="130">
        <f>SUM('fluxo de gastos'!H21:J21)</f>
        <v>12124.64</v>
      </c>
      <c r="Q20" s="177">
        <f t="shared" si="1"/>
        <v>-42678.956000000013</v>
      </c>
      <c r="R20" s="179">
        <f t="shared" si="2"/>
        <v>-12124.64</v>
      </c>
      <c r="S20" s="177">
        <f t="shared" si="9"/>
        <v>-54803.596000000012</v>
      </c>
      <c r="T20" s="292">
        <f>IF(S20&gt;0,SUMIF('input impostos'!J:J,"sobre lucrosim",'input impostos'!$C:$C)*S20,0)</f>
        <v>0</v>
      </c>
      <c r="U20" s="177">
        <f t="shared" si="10"/>
        <v>-54803.596000000012</v>
      </c>
      <c r="V20" s="130">
        <f>'fluxo de gastos'!L21</f>
        <v>0</v>
      </c>
      <c r="W20" s="177">
        <f t="shared" si="3"/>
        <v>-54803.596000000012</v>
      </c>
      <c r="X20" s="177">
        <f t="shared" si="11"/>
        <v>-1446437.8599999996</v>
      </c>
      <c r="Y20" s="130">
        <f t="shared" si="4"/>
        <v>95846.416000000012</v>
      </c>
      <c r="AA20" s="258"/>
    </row>
    <row r="21" spans="1:27" ht="17.25" thickBot="1" x14ac:dyDescent="0.35">
      <c r="A21" s="126">
        <f>calendário!A21</f>
        <v>20</v>
      </c>
      <c r="B21" s="127">
        <f>calendário!B21</f>
        <v>2</v>
      </c>
      <c r="C21" s="131">
        <f>calendário!C21</f>
        <v>42496</v>
      </c>
      <c r="D21" s="129" t="str">
        <f>calendário!D21</f>
        <v>fase II</v>
      </c>
      <c r="E21" s="179">
        <f t="shared" si="5"/>
        <v>60060</v>
      </c>
      <c r="F21" s="130">
        <f>'fluxo de receita'!G22</f>
        <v>60060</v>
      </c>
      <c r="G21" s="130">
        <f>'fluxo de receita'!J22</f>
        <v>0</v>
      </c>
      <c r="H21" s="130">
        <f>'fluxo de impostos'!E21</f>
        <v>14912.898000000001</v>
      </c>
      <c r="I21" s="130">
        <f>'fluxo de impostos'!F21</f>
        <v>0</v>
      </c>
      <c r="J21" s="130">
        <f>'fluxo de impostos'!G21</f>
        <v>14912.898000000001</v>
      </c>
      <c r="K21" s="179">
        <f t="shared" si="6"/>
        <v>45147.101999999999</v>
      </c>
      <c r="L21" s="179">
        <f t="shared" si="7"/>
        <v>0</v>
      </c>
      <c r="M21" s="179">
        <f t="shared" si="8"/>
        <v>45147.101999999999</v>
      </c>
      <c r="N21" s="130">
        <f t="shared" si="0"/>
        <v>96497.416000000012</v>
      </c>
      <c r="O21" s="130">
        <f>SUM('fluxo de gastos'!E22:G22)</f>
        <v>84022.776000000013</v>
      </c>
      <c r="P21" s="130">
        <f>SUM('fluxo de gastos'!H22:J22)</f>
        <v>12474.64</v>
      </c>
      <c r="Q21" s="177">
        <f t="shared" si="1"/>
        <v>-38875.674000000014</v>
      </c>
      <c r="R21" s="179">
        <f t="shared" si="2"/>
        <v>-12474.64</v>
      </c>
      <c r="S21" s="177">
        <f t="shared" si="9"/>
        <v>-51350.314000000013</v>
      </c>
      <c r="T21" s="292">
        <f>IF(S21&gt;0,SUMIF('input impostos'!J:J,"sobre lucrosim",'input impostos'!$C:$C)*S21,0)</f>
        <v>0</v>
      </c>
      <c r="U21" s="177">
        <f t="shared" si="10"/>
        <v>-51350.314000000013</v>
      </c>
      <c r="V21" s="130">
        <f>'fluxo de gastos'!L22</f>
        <v>0</v>
      </c>
      <c r="W21" s="177">
        <f t="shared" si="3"/>
        <v>-51350.314000000013</v>
      </c>
      <c r="X21" s="177">
        <f t="shared" si="11"/>
        <v>-1497788.1739999996</v>
      </c>
      <c r="Y21" s="130">
        <f t="shared" si="4"/>
        <v>96497.416000000012</v>
      </c>
      <c r="AA21" s="258"/>
    </row>
    <row r="22" spans="1:27" ht="17.25" thickBot="1" x14ac:dyDescent="0.35">
      <c r="A22" s="126">
        <f>calendário!A22</f>
        <v>21</v>
      </c>
      <c r="B22" s="127">
        <f>calendário!B22</f>
        <v>2</v>
      </c>
      <c r="C22" s="131">
        <f>calendário!C22</f>
        <v>42527</v>
      </c>
      <c r="D22" s="129" t="str">
        <f>calendário!D22</f>
        <v>fase II</v>
      </c>
      <c r="E22" s="179">
        <f t="shared" si="5"/>
        <v>65520</v>
      </c>
      <c r="F22" s="130">
        <f>'fluxo de receita'!G23</f>
        <v>65520</v>
      </c>
      <c r="G22" s="130">
        <f>'fluxo de receita'!J23</f>
        <v>0</v>
      </c>
      <c r="H22" s="130">
        <f>'fluxo de impostos'!E22</f>
        <v>16268.616000000002</v>
      </c>
      <c r="I22" s="130">
        <f>'fluxo de impostos'!F22</f>
        <v>0</v>
      </c>
      <c r="J22" s="130">
        <f>'fluxo de impostos'!G22</f>
        <v>16268.616000000002</v>
      </c>
      <c r="K22" s="179">
        <f t="shared" si="6"/>
        <v>49251.383999999998</v>
      </c>
      <c r="L22" s="179">
        <f t="shared" si="7"/>
        <v>0</v>
      </c>
      <c r="M22" s="179">
        <f t="shared" si="8"/>
        <v>49251.383999999998</v>
      </c>
      <c r="N22" s="130">
        <f t="shared" si="0"/>
        <v>97148.416000000012</v>
      </c>
      <c r="O22" s="130">
        <f>SUM('fluxo de gastos'!E23:G23)</f>
        <v>84323.776000000013</v>
      </c>
      <c r="P22" s="130">
        <f>SUM('fluxo de gastos'!H23:J23)</f>
        <v>12824.64</v>
      </c>
      <c r="Q22" s="177">
        <f t="shared" si="1"/>
        <v>-35072.392000000014</v>
      </c>
      <c r="R22" s="179">
        <f t="shared" si="2"/>
        <v>-12824.64</v>
      </c>
      <c r="S22" s="177">
        <f t="shared" si="9"/>
        <v>-47897.032000000014</v>
      </c>
      <c r="T22" s="292">
        <f>IF(S22&gt;0,SUMIF('input impostos'!J:J,"sobre lucrosim",'input impostos'!$C:$C)*S22,0)</f>
        <v>0</v>
      </c>
      <c r="U22" s="177">
        <f t="shared" si="10"/>
        <v>-47897.032000000014</v>
      </c>
      <c r="V22" s="130">
        <f>'fluxo de gastos'!L23</f>
        <v>0</v>
      </c>
      <c r="W22" s="177">
        <f t="shared" si="3"/>
        <v>-47897.032000000014</v>
      </c>
      <c r="X22" s="177">
        <f t="shared" si="11"/>
        <v>-1545685.2059999998</v>
      </c>
      <c r="Y22" s="130">
        <f t="shared" si="4"/>
        <v>97148.416000000012</v>
      </c>
      <c r="AA22" s="258"/>
    </row>
    <row r="23" spans="1:27" ht="17.25" thickBot="1" x14ac:dyDescent="0.35">
      <c r="A23" s="126">
        <f>calendário!A23</f>
        <v>22</v>
      </c>
      <c r="B23" s="127">
        <f>calendário!B23</f>
        <v>2</v>
      </c>
      <c r="C23" s="131">
        <f>calendário!C23</f>
        <v>42557</v>
      </c>
      <c r="D23" s="129" t="str">
        <f>calendário!D23</f>
        <v>fase II</v>
      </c>
      <c r="E23" s="179">
        <f t="shared" si="5"/>
        <v>71760</v>
      </c>
      <c r="F23" s="130">
        <f>'fluxo de receita'!G24</f>
        <v>71760</v>
      </c>
      <c r="G23" s="130">
        <f>'fluxo de receita'!J24</f>
        <v>0</v>
      </c>
      <c r="H23" s="130">
        <f>'fluxo de impostos'!E23</f>
        <v>17818.008000000002</v>
      </c>
      <c r="I23" s="130">
        <f>'fluxo de impostos'!F23</f>
        <v>0</v>
      </c>
      <c r="J23" s="130">
        <f>'fluxo de impostos'!G23</f>
        <v>17818.008000000002</v>
      </c>
      <c r="K23" s="179">
        <f t="shared" si="6"/>
        <v>53941.991999999998</v>
      </c>
      <c r="L23" s="179">
        <f t="shared" si="7"/>
        <v>0</v>
      </c>
      <c r="M23" s="179">
        <f t="shared" si="8"/>
        <v>53941.991999999998</v>
      </c>
      <c r="N23" s="130">
        <f t="shared" si="0"/>
        <v>97892.416000000012</v>
      </c>
      <c r="O23" s="130">
        <f>SUM('fluxo de gastos'!E24:G24)</f>
        <v>84667.776000000013</v>
      </c>
      <c r="P23" s="130">
        <f>SUM('fluxo de gastos'!H24:J24)</f>
        <v>13224.64</v>
      </c>
      <c r="Q23" s="177">
        <f t="shared" si="1"/>
        <v>-30725.784000000014</v>
      </c>
      <c r="R23" s="179">
        <f t="shared" si="2"/>
        <v>-13224.64</v>
      </c>
      <c r="S23" s="177">
        <f t="shared" si="9"/>
        <v>-43950.424000000014</v>
      </c>
      <c r="T23" s="292">
        <f>IF(S23&gt;0,SUMIF('input impostos'!J:J,"sobre lucrosim",'input impostos'!$C:$C)*S23,0)</f>
        <v>0</v>
      </c>
      <c r="U23" s="177">
        <f t="shared" si="10"/>
        <v>-43950.424000000014</v>
      </c>
      <c r="V23" s="130">
        <f>'fluxo de gastos'!L24</f>
        <v>0</v>
      </c>
      <c r="W23" s="177">
        <f t="shared" si="3"/>
        <v>-43950.424000000014</v>
      </c>
      <c r="X23" s="177">
        <f t="shared" si="11"/>
        <v>-1589635.63</v>
      </c>
      <c r="Y23" s="130">
        <f t="shared" si="4"/>
        <v>97892.416000000012</v>
      </c>
      <c r="AA23" s="258"/>
    </row>
    <row r="24" spans="1:27" ht="17.25" thickBot="1" x14ac:dyDescent="0.35">
      <c r="A24" s="126">
        <f>calendário!A24</f>
        <v>23</v>
      </c>
      <c r="B24" s="127">
        <f>calendário!B24</f>
        <v>2</v>
      </c>
      <c r="C24" s="131">
        <f>calendário!C24</f>
        <v>42588</v>
      </c>
      <c r="D24" s="129" t="str">
        <f>calendário!D24</f>
        <v>fase II</v>
      </c>
      <c r="E24" s="179">
        <f t="shared" si="5"/>
        <v>77220</v>
      </c>
      <c r="F24" s="130">
        <f>'fluxo de receita'!G25</f>
        <v>77220</v>
      </c>
      <c r="G24" s="130">
        <f>'fluxo de receita'!J25</f>
        <v>0</v>
      </c>
      <c r="H24" s="130">
        <f>'fluxo de impostos'!E24</f>
        <v>19173.726000000002</v>
      </c>
      <c r="I24" s="130">
        <f>'fluxo de impostos'!F24</f>
        <v>0</v>
      </c>
      <c r="J24" s="130">
        <f>'fluxo de impostos'!G24</f>
        <v>19173.726000000002</v>
      </c>
      <c r="K24" s="179">
        <f t="shared" si="6"/>
        <v>58046.273999999998</v>
      </c>
      <c r="L24" s="179">
        <f t="shared" si="7"/>
        <v>0</v>
      </c>
      <c r="M24" s="179">
        <f t="shared" si="8"/>
        <v>58046.273999999998</v>
      </c>
      <c r="N24" s="130">
        <f t="shared" si="0"/>
        <v>98543.416000000012</v>
      </c>
      <c r="O24" s="130">
        <f>SUM('fluxo de gastos'!E25:G25)</f>
        <v>84968.776000000013</v>
      </c>
      <c r="P24" s="130">
        <f>SUM('fluxo de gastos'!H25:J25)</f>
        <v>13574.64</v>
      </c>
      <c r="Q24" s="177">
        <f t="shared" si="1"/>
        <v>-26922.502000000015</v>
      </c>
      <c r="R24" s="179">
        <f t="shared" si="2"/>
        <v>-13574.64</v>
      </c>
      <c r="S24" s="177">
        <f t="shared" si="9"/>
        <v>-40497.142000000014</v>
      </c>
      <c r="T24" s="292">
        <f>IF(S24&gt;0,SUMIF('input impostos'!J:J,"sobre lucrosim",'input impostos'!$C:$C)*S24,0)</f>
        <v>0</v>
      </c>
      <c r="U24" s="177">
        <f t="shared" si="10"/>
        <v>-40497.142000000014</v>
      </c>
      <c r="V24" s="130">
        <f>'fluxo de gastos'!L25</f>
        <v>0</v>
      </c>
      <c r="W24" s="177">
        <f t="shared" si="3"/>
        <v>-40497.142000000014</v>
      </c>
      <c r="X24" s="177">
        <f t="shared" si="11"/>
        <v>-1630132.7719999999</v>
      </c>
      <c r="Y24" s="130">
        <f t="shared" si="4"/>
        <v>98543.416000000012</v>
      </c>
      <c r="AA24" s="258"/>
    </row>
    <row r="25" spans="1:27" ht="17.25" thickBot="1" x14ac:dyDescent="0.35">
      <c r="A25" s="126">
        <f>calendário!A25</f>
        <v>24</v>
      </c>
      <c r="B25" s="127">
        <f>calendário!B25</f>
        <v>2</v>
      </c>
      <c r="C25" s="131">
        <f>calendário!C25</f>
        <v>42619</v>
      </c>
      <c r="D25" s="129" t="str">
        <f>calendário!D25</f>
        <v>fase II</v>
      </c>
      <c r="E25" s="179">
        <f t="shared" si="5"/>
        <v>83460</v>
      </c>
      <c r="F25" s="130">
        <f>'fluxo de receita'!G26</f>
        <v>83460</v>
      </c>
      <c r="G25" s="130">
        <f>'fluxo de receita'!J26</f>
        <v>0</v>
      </c>
      <c r="H25" s="130">
        <f>'fluxo de impostos'!E25</f>
        <v>20723.118000000002</v>
      </c>
      <c r="I25" s="130">
        <f>'fluxo de impostos'!F25</f>
        <v>0</v>
      </c>
      <c r="J25" s="130">
        <f>'fluxo de impostos'!G25</f>
        <v>20723.118000000002</v>
      </c>
      <c r="K25" s="179">
        <f t="shared" si="6"/>
        <v>62736.881999999998</v>
      </c>
      <c r="L25" s="179">
        <f t="shared" si="7"/>
        <v>0</v>
      </c>
      <c r="M25" s="179">
        <f t="shared" si="8"/>
        <v>62736.881999999998</v>
      </c>
      <c r="N25" s="130">
        <f t="shared" si="0"/>
        <v>99287.416000000012</v>
      </c>
      <c r="O25" s="130">
        <f>SUM('fluxo de gastos'!E26:G26)</f>
        <v>85312.776000000013</v>
      </c>
      <c r="P25" s="130">
        <f>SUM('fluxo de gastos'!H26:J26)</f>
        <v>13974.64</v>
      </c>
      <c r="Q25" s="177">
        <f t="shared" si="1"/>
        <v>-22575.894000000015</v>
      </c>
      <c r="R25" s="179">
        <f t="shared" si="2"/>
        <v>-13974.64</v>
      </c>
      <c r="S25" s="177">
        <f t="shared" si="9"/>
        <v>-36550.534000000014</v>
      </c>
      <c r="T25" s="292">
        <f>IF(S25&gt;0,SUMIF('input impostos'!J:J,"sobre lucrosim",'input impostos'!$C:$C)*S25,0)</f>
        <v>0</v>
      </c>
      <c r="U25" s="177">
        <f t="shared" si="10"/>
        <v>-36550.534000000014</v>
      </c>
      <c r="V25" s="130">
        <f>'fluxo de gastos'!L26</f>
        <v>0</v>
      </c>
      <c r="W25" s="177">
        <f t="shared" si="3"/>
        <v>-36550.534000000014</v>
      </c>
      <c r="X25" s="177">
        <f t="shared" si="11"/>
        <v>-1666683.3059999999</v>
      </c>
      <c r="Y25" s="130">
        <f t="shared" si="4"/>
        <v>99287.416000000012</v>
      </c>
      <c r="AA25" s="258"/>
    </row>
    <row r="26" spans="1:27" ht="17.25" thickBot="1" x14ac:dyDescent="0.35">
      <c r="A26" s="126">
        <f>calendário!A26</f>
        <v>25</v>
      </c>
      <c r="B26" s="127">
        <f>calendário!B26</f>
        <v>3</v>
      </c>
      <c r="C26" s="131">
        <f>calendário!C26</f>
        <v>42649</v>
      </c>
      <c r="D26" s="129" t="str">
        <f>calendário!D26</f>
        <v>fase II</v>
      </c>
      <c r="E26" s="179">
        <f t="shared" si="5"/>
        <v>108576</v>
      </c>
      <c r="F26" s="130">
        <f>'fluxo de receita'!G27</f>
        <v>90480</v>
      </c>
      <c r="G26" s="130">
        <f>'fluxo de receita'!J27</f>
        <v>18096</v>
      </c>
      <c r="H26" s="130">
        <f>'fluxo de impostos'!E26</f>
        <v>22466.184000000001</v>
      </c>
      <c r="I26" s="130">
        <f>'fluxo de impostos'!F26</f>
        <v>361.92</v>
      </c>
      <c r="J26" s="130">
        <f>'fluxo de impostos'!G26</f>
        <v>22828.103999999999</v>
      </c>
      <c r="K26" s="179">
        <f t="shared" si="6"/>
        <v>86109.815999999992</v>
      </c>
      <c r="L26" s="179">
        <f t="shared" si="7"/>
        <v>17734.080000000002</v>
      </c>
      <c r="M26" s="179">
        <f t="shared" si="8"/>
        <v>103843.89599999999</v>
      </c>
      <c r="N26" s="130">
        <f t="shared" si="0"/>
        <v>100124.41600000001</v>
      </c>
      <c r="O26" s="130">
        <f>SUM('fluxo de gastos'!E27:G27)</f>
        <v>85699.776000000013</v>
      </c>
      <c r="P26" s="130">
        <f>SUM('fluxo de gastos'!H27:J27)</f>
        <v>14424.64</v>
      </c>
      <c r="Q26" s="177">
        <f t="shared" si="1"/>
        <v>410.03999999997905</v>
      </c>
      <c r="R26" s="179">
        <f t="shared" si="2"/>
        <v>3309.4400000000023</v>
      </c>
      <c r="S26" s="177">
        <f t="shared" si="9"/>
        <v>3719.4799999999814</v>
      </c>
      <c r="T26" s="292">
        <f>IF(S26&gt;0,SUMIF('input impostos'!J:J,"sobre lucrosim",'input impostos'!$C:$C)*S26,0)</f>
        <v>416.58175999999793</v>
      </c>
      <c r="U26" s="177">
        <f t="shared" si="10"/>
        <v>3302.8982399999836</v>
      </c>
      <c r="V26" s="130">
        <f>'fluxo de gastos'!L27</f>
        <v>0</v>
      </c>
      <c r="W26" s="177">
        <f t="shared" si="3"/>
        <v>3302.8982399999836</v>
      </c>
      <c r="X26" s="177">
        <f t="shared" si="11"/>
        <v>-1663380.4077599999</v>
      </c>
      <c r="Y26" s="130">
        <f t="shared" si="4"/>
        <v>100124.41600000001</v>
      </c>
      <c r="AA26" s="258"/>
    </row>
    <row r="27" spans="1:27" ht="17.25" thickBot="1" x14ac:dyDescent="0.35">
      <c r="A27" s="126">
        <f>calendário!A27</f>
        <v>26</v>
      </c>
      <c r="B27" s="127">
        <f>calendário!B27</f>
        <v>3</v>
      </c>
      <c r="C27" s="131">
        <f>calendário!C27</f>
        <v>42680</v>
      </c>
      <c r="D27" s="129" t="str">
        <f>calendário!D27</f>
        <v>fase II</v>
      </c>
      <c r="E27" s="179">
        <f t="shared" si="5"/>
        <v>116064</v>
      </c>
      <c r="F27" s="130">
        <f>'fluxo de receita'!G28</f>
        <v>96720</v>
      </c>
      <c r="G27" s="130">
        <f>'fluxo de receita'!J28</f>
        <v>19344</v>
      </c>
      <c r="H27" s="130">
        <f>'fluxo de impostos'!E27</f>
        <v>24015.576000000001</v>
      </c>
      <c r="I27" s="130">
        <f>'fluxo de impostos'!F27</f>
        <v>386.88</v>
      </c>
      <c r="J27" s="130">
        <f>'fluxo de impostos'!G27</f>
        <v>24402.456000000002</v>
      </c>
      <c r="K27" s="179">
        <f t="shared" si="6"/>
        <v>92048.423999999999</v>
      </c>
      <c r="L27" s="179">
        <f t="shared" si="7"/>
        <v>18957.12</v>
      </c>
      <c r="M27" s="179">
        <f t="shared" si="8"/>
        <v>111005.54399999999</v>
      </c>
      <c r="N27" s="130">
        <f t="shared" si="0"/>
        <v>100868.41600000001</v>
      </c>
      <c r="O27" s="130">
        <f>SUM('fluxo de gastos'!E28:G28)</f>
        <v>86043.776000000013</v>
      </c>
      <c r="P27" s="130">
        <f>SUM('fluxo de gastos'!H28:J28)</f>
        <v>14824.64</v>
      </c>
      <c r="Q27" s="177">
        <f t="shared" si="1"/>
        <v>6004.6479999999865</v>
      </c>
      <c r="R27" s="179">
        <f t="shared" si="2"/>
        <v>4132.4799999999996</v>
      </c>
      <c r="S27" s="177">
        <f t="shared" si="9"/>
        <v>10137.127999999986</v>
      </c>
      <c r="T27" s="292">
        <f>IF(S27&gt;0,SUMIF('input impostos'!J:J,"sobre lucrosim",'input impostos'!$C:$C)*S27,0)</f>
        <v>1135.3583359999984</v>
      </c>
      <c r="U27" s="177">
        <f t="shared" si="10"/>
        <v>9001.7696639999886</v>
      </c>
      <c r="V27" s="130">
        <f>'fluxo de gastos'!L28</f>
        <v>0</v>
      </c>
      <c r="W27" s="177">
        <f t="shared" si="3"/>
        <v>9001.7696639999886</v>
      </c>
      <c r="X27" s="177">
        <f t="shared" si="11"/>
        <v>-1654378.6380959998</v>
      </c>
      <c r="Y27" s="130">
        <f t="shared" si="4"/>
        <v>100868.41600000001</v>
      </c>
      <c r="AA27" s="258"/>
    </row>
    <row r="28" spans="1:27" ht="17.25" thickBot="1" x14ac:dyDescent="0.35">
      <c r="A28" s="126">
        <f>calendário!A28</f>
        <v>27</v>
      </c>
      <c r="B28" s="127">
        <f>calendário!B28</f>
        <v>3</v>
      </c>
      <c r="C28" s="131">
        <f>calendário!C28</f>
        <v>42710</v>
      </c>
      <c r="D28" s="129" t="str">
        <f>calendário!D28</f>
        <v>fase II</v>
      </c>
      <c r="E28" s="179">
        <f t="shared" si="5"/>
        <v>124488</v>
      </c>
      <c r="F28" s="130">
        <f>'fluxo de receita'!G29</f>
        <v>103740</v>
      </c>
      <c r="G28" s="130">
        <f>'fluxo de receita'!J29</f>
        <v>20748</v>
      </c>
      <c r="H28" s="130">
        <f>'fluxo de impostos'!E28</f>
        <v>25758.642000000003</v>
      </c>
      <c r="I28" s="130">
        <f>'fluxo de impostos'!F28</f>
        <v>414.96000000000004</v>
      </c>
      <c r="J28" s="130">
        <f>'fluxo de impostos'!G28</f>
        <v>26173.602000000003</v>
      </c>
      <c r="K28" s="179">
        <f t="shared" si="6"/>
        <v>98729.357999999993</v>
      </c>
      <c r="L28" s="179">
        <f t="shared" si="7"/>
        <v>20333.04</v>
      </c>
      <c r="M28" s="179">
        <f t="shared" si="8"/>
        <v>119062.39799999999</v>
      </c>
      <c r="N28" s="130">
        <f t="shared" si="0"/>
        <v>101705.41600000001</v>
      </c>
      <c r="O28" s="130">
        <f>SUM('fluxo de gastos'!E29:G29)</f>
        <v>86430.776000000013</v>
      </c>
      <c r="P28" s="130">
        <f>SUM('fluxo de gastos'!H29:J29)</f>
        <v>15274.64</v>
      </c>
      <c r="Q28" s="177">
        <f t="shared" si="1"/>
        <v>12298.58199999998</v>
      </c>
      <c r="R28" s="179">
        <f t="shared" si="2"/>
        <v>5058.4000000000015</v>
      </c>
      <c r="S28" s="177">
        <f t="shared" si="9"/>
        <v>17356.981999999982</v>
      </c>
      <c r="T28" s="292">
        <f>IF(S28&gt;0,SUMIF('input impostos'!J:J,"sobre lucrosim",'input impostos'!$C:$C)*S28,0)</f>
        <v>1943.981983999998</v>
      </c>
      <c r="U28" s="177">
        <f t="shared" si="10"/>
        <v>15413.000015999984</v>
      </c>
      <c r="V28" s="130">
        <f>'fluxo de gastos'!L29</f>
        <v>0</v>
      </c>
      <c r="W28" s="177">
        <f t="shared" si="3"/>
        <v>15413.000015999984</v>
      </c>
      <c r="X28" s="177">
        <f t="shared" si="11"/>
        <v>-1638965.6380799999</v>
      </c>
      <c r="Y28" s="130">
        <f t="shared" si="4"/>
        <v>101705.41600000001</v>
      </c>
      <c r="AA28" s="258"/>
    </row>
    <row r="29" spans="1:27" ht="17.25" thickBot="1" x14ac:dyDescent="0.35">
      <c r="A29" s="126">
        <f>calendário!A29</f>
        <v>28</v>
      </c>
      <c r="B29" s="127">
        <f>calendário!B29</f>
        <v>3</v>
      </c>
      <c r="C29" s="131">
        <f>calendário!C29</f>
        <v>42741</v>
      </c>
      <c r="D29" s="129" t="str">
        <f>calendário!D29</f>
        <v>fase II</v>
      </c>
      <c r="E29" s="179">
        <f t="shared" si="5"/>
        <v>131040</v>
      </c>
      <c r="F29" s="130">
        <f>'fluxo de receita'!G30</f>
        <v>109200</v>
      </c>
      <c r="G29" s="130">
        <f>'fluxo de receita'!J30</f>
        <v>21840</v>
      </c>
      <c r="H29" s="130">
        <f>'fluxo de impostos'!E29</f>
        <v>27114.36</v>
      </c>
      <c r="I29" s="130">
        <f>'fluxo de impostos'!F29</f>
        <v>436.8</v>
      </c>
      <c r="J29" s="130">
        <f>'fluxo de impostos'!G29</f>
        <v>27551.16</v>
      </c>
      <c r="K29" s="179">
        <f t="shared" si="6"/>
        <v>103925.64</v>
      </c>
      <c r="L29" s="179">
        <f t="shared" si="7"/>
        <v>21403.200000000001</v>
      </c>
      <c r="M29" s="179">
        <f t="shared" si="8"/>
        <v>125328.84</v>
      </c>
      <c r="N29" s="130">
        <f t="shared" si="0"/>
        <v>102356.41600000001</v>
      </c>
      <c r="O29" s="130">
        <f>SUM('fluxo de gastos'!E30:G30)</f>
        <v>86731.776000000013</v>
      </c>
      <c r="P29" s="130">
        <f>SUM('fluxo de gastos'!H30:J30)</f>
        <v>15624.64</v>
      </c>
      <c r="Q29" s="177">
        <f t="shared" si="1"/>
        <v>17193.863999999987</v>
      </c>
      <c r="R29" s="179">
        <f t="shared" si="2"/>
        <v>5778.5600000000013</v>
      </c>
      <c r="S29" s="177">
        <f t="shared" si="9"/>
        <v>22972.423999999988</v>
      </c>
      <c r="T29" s="292">
        <f>IF(S29&gt;0,SUMIF('input impostos'!J:J,"sobre lucrosim",'input impostos'!$C:$C)*S29,0)</f>
        <v>2572.9114879999988</v>
      </c>
      <c r="U29" s="177">
        <f t="shared" si="10"/>
        <v>20399.51251199999</v>
      </c>
      <c r="V29" s="130">
        <f>'fluxo de gastos'!L30</f>
        <v>0</v>
      </c>
      <c r="W29" s="177">
        <f t="shared" si="3"/>
        <v>20399.51251199999</v>
      </c>
      <c r="X29" s="177">
        <f t="shared" si="11"/>
        <v>-1618566.1255679999</v>
      </c>
      <c r="Y29" s="130">
        <f t="shared" si="4"/>
        <v>102356.41600000001</v>
      </c>
      <c r="AA29" s="258"/>
    </row>
    <row r="30" spans="1:27" ht="17.25" thickBot="1" x14ac:dyDescent="0.35">
      <c r="A30" s="126">
        <f>calendário!A30</f>
        <v>29</v>
      </c>
      <c r="B30" s="127">
        <f>calendário!B30</f>
        <v>3</v>
      </c>
      <c r="C30" s="131">
        <f>calendário!C30</f>
        <v>42772</v>
      </c>
      <c r="D30" s="129" t="str">
        <f>calendário!D30</f>
        <v>fase II</v>
      </c>
      <c r="E30" s="179">
        <f t="shared" si="5"/>
        <v>138528</v>
      </c>
      <c r="F30" s="130">
        <f>'fluxo de receita'!G31</f>
        <v>115440</v>
      </c>
      <c r="G30" s="130">
        <f>'fluxo de receita'!J31</f>
        <v>23088</v>
      </c>
      <c r="H30" s="130">
        <f>'fluxo de impostos'!E30</f>
        <v>28663.752000000004</v>
      </c>
      <c r="I30" s="130">
        <f>'fluxo de impostos'!F30</f>
        <v>461.76</v>
      </c>
      <c r="J30" s="130">
        <f>'fluxo de impostos'!G30</f>
        <v>29125.512000000002</v>
      </c>
      <c r="K30" s="179">
        <f t="shared" si="6"/>
        <v>109864.24799999999</v>
      </c>
      <c r="L30" s="179">
        <f t="shared" si="7"/>
        <v>22626.240000000002</v>
      </c>
      <c r="M30" s="179">
        <f t="shared" si="8"/>
        <v>132490.48799999998</v>
      </c>
      <c r="N30" s="130">
        <f t="shared" si="0"/>
        <v>103100.41600000001</v>
      </c>
      <c r="O30" s="130">
        <f>SUM('fluxo de gastos'!E31:G31)</f>
        <v>87075.776000000013</v>
      </c>
      <c r="P30" s="130">
        <f>SUM('fluxo de gastos'!H31:J31)</f>
        <v>16024.64</v>
      </c>
      <c r="Q30" s="177">
        <f t="shared" si="1"/>
        <v>22788.47199999998</v>
      </c>
      <c r="R30" s="179">
        <f t="shared" si="2"/>
        <v>6601.6000000000022</v>
      </c>
      <c r="S30" s="264">
        <f t="shared" si="9"/>
        <v>29390.071999999982</v>
      </c>
      <c r="T30" s="292">
        <f>IF(S30&gt;0,SUMIF('input impostos'!J:J,"sobre lucrosim",'input impostos'!$C:$C)*S30,0)</f>
        <v>3291.6880639999981</v>
      </c>
      <c r="U30" s="177">
        <f t="shared" si="10"/>
        <v>26098.383935999984</v>
      </c>
      <c r="V30" s="130">
        <f>'fluxo de gastos'!L31</f>
        <v>0</v>
      </c>
      <c r="W30" s="177">
        <f t="shared" si="3"/>
        <v>26098.383935999984</v>
      </c>
      <c r="X30" s="177">
        <f t="shared" si="11"/>
        <v>-1592467.7416319998</v>
      </c>
      <c r="Y30" s="130">
        <f t="shared" si="4"/>
        <v>103100.41600000001</v>
      </c>
      <c r="AA30" s="258"/>
    </row>
    <row r="31" spans="1:27" ht="17.25" thickBot="1" x14ac:dyDescent="0.35">
      <c r="A31" s="126">
        <f>calendário!A31</f>
        <v>30</v>
      </c>
      <c r="B31" s="127">
        <f>calendário!B31</f>
        <v>3</v>
      </c>
      <c r="C31" s="131">
        <f>calendário!C31</f>
        <v>42800</v>
      </c>
      <c r="D31" s="129" t="str">
        <f>calendário!D31</f>
        <v>fase II</v>
      </c>
      <c r="E31" s="179">
        <f t="shared" si="5"/>
        <v>145080</v>
      </c>
      <c r="F31" s="130">
        <f>'fluxo de receita'!G32</f>
        <v>120900</v>
      </c>
      <c r="G31" s="130">
        <f>'fluxo de receita'!J32</f>
        <v>24180</v>
      </c>
      <c r="H31" s="130">
        <f>'fluxo de impostos'!E31</f>
        <v>30019.47</v>
      </c>
      <c r="I31" s="130">
        <f>'fluxo de impostos'!F31</f>
        <v>483.6</v>
      </c>
      <c r="J31" s="130">
        <f>'fluxo de impostos'!G31</f>
        <v>30503.07</v>
      </c>
      <c r="K31" s="179">
        <f t="shared" si="6"/>
        <v>115060.53</v>
      </c>
      <c r="L31" s="179">
        <f t="shared" si="7"/>
        <v>23696.400000000001</v>
      </c>
      <c r="M31" s="179">
        <f t="shared" si="8"/>
        <v>138756.93</v>
      </c>
      <c r="N31" s="130">
        <f t="shared" si="0"/>
        <v>103751.41600000001</v>
      </c>
      <c r="O31" s="130">
        <f>SUM('fluxo de gastos'!E32:G32)</f>
        <v>87376.776000000013</v>
      </c>
      <c r="P31" s="130">
        <f>SUM('fluxo de gastos'!H32:J32)</f>
        <v>16374.64</v>
      </c>
      <c r="Q31" s="177">
        <f t="shared" si="1"/>
        <v>27683.753999999986</v>
      </c>
      <c r="R31" s="179">
        <f t="shared" si="2"/>
        <v>7321.760000000002</v>
      </c>
      <c r="S31" s="177">
        <f t="shared" si="9"/>
        <v>35005.513999999988</v>
      </c>
      <c r="T31" s="292">
        <f>IF(S31&gt;0,SUMIF('input impostos'!J:J,"sobre lucrosim",'input impostos'!$C:$C)*S31,0)</f>
        <v>3920.6175679999988</v>
      </c>
      <c r="U31" s="177">
        <f t="shared" si="10"/>
        <v>31084.89643199999</v>
      </c>
      <c r="V31" s="130">
        <f>'fluxo de gastos'!L32</f>
        <v>0</v>
      </c>
      <c r="W31" s="177">
        <f t="shared" si="3"/>
        <v>31084.89643199999</v>
      </c>
      <c r="X31" s="177">
        <f t="shared" si="11"/>
        <v>-1561382.8451999999</v>
      </c>
      <c r="Y31" s="130">
        <f t="shared" si="4"/>
        <v>103751.41600000001</v>
      </c>
      <c r="AA31" s="258"/>
    </row>
    <row r="32" spans="1:27" ht="17.25" thickBot="1" x14ac:dyDescent="0.35">
      <c r="A32" s="126">
        <f>calendário!A32</f>
        <v>31</v>
      </c>
      <c r="B32" s="127">
        <f>calendário!B32</f>
        <v>3</v>
      </c>
      <c r="C32" s="131">
        <f>calendário!C32</f>
        <v>42831</v>
      </c>
      <c r="D32" s="129" t="str">
        <f>calendário!D32</f>
        <v>fase II</v>
      </c>
      <c r="E32" s="179">
        <f t="shared" si="5"/>
        <v>152568</v>
      </c>
      <c r="F32" s="130">
        <f>'fluxo de receita'!G33</f>
        <v>127140</v>
      </c>
      <c r="G32" s="130">
        <f>'fluxo de receita'!J33</f>
        <v>25428</v>
      </c>
      <c r="H32" s="130">
        <f>'fluxo de impostos'!E32</f>
        <v>31568.862000000001</v>
      </c>
      <c r="I32" s="130">
        <f>'fluxo de impostos'!F32</f>
        <v>508.56</v>
      </c>
      <c r="J32" s="130">
        <f>'fluxo de impostos'!G32</f>
        <v>32077.422000000002</v>
      </c>
      <c r="K32" s="179">
        <f t="shared" si="6"/>
        <v>120999.13800000001</v>
      </c>
      <c r="L32" s="179">
        <f t="shared" si="7"/>
        <v>24919.439999999999</v>
      </c>
      <c r="M32" s="179">
        <f t="shared" si="8"/>
        <v>145918.57800000001</v>
      </c>
      <c r="N32" s="130">
        <f t="shared" si="0"/>
        <v>104495.41600000001</v>
      </c>
      <c r="O32" s="130">
        <f>SUM('fluxo de gastos'!E33:G33)</f>
        <v>87720.776000000013</v>
      </c>
      <c r="P32" s="130">
        <f>SUM('fluxo de gastos'!H33:J33)</f>
        <v>16774.64</v>
      </c>
      <c r="Q32" s="177">
        <f t="shared" si="1"/>
        <v>33278.361999999994</v>
      </c>
      <c r="R32" s="179">
        <f t="shared" si="2"/>
        <v>8144.7999999999993</v>
      </c>
      <c r="S32" s="177">
        <f t="shared" si="9"/>
        <v>41423.161999999997</v>
      </c>
      <c r="T32" s="292">
        <f>IF(S32&gt;0,SUMIF('input impostos'!J:J,"sobre lucrosim",'input impostos'!$C:$C)*S32,0)</f>
        <v>4639.3941439999999</v>
      </c>
      <c r="U32" s="177">
        <f t="shared" si="10"/>
        <v>36783.767855999999</v>
      </c>
      <c r="V32" s="130">
        <f>'fluxo de gastos'!L33</f>
        <v>0</v>
      </c>
      <c r="W32" s="177">
        <f t="shared" si="3"/>
        <v>36783.767855999999</v>
      </c>
      <c r="X32" s="177">
        <f t="shared" si="11"/>
        <v>-1524599.0773439999</v>
      </c>
      <c r="Y32" s="130">
        <f t="shared" si="4"/>
        <v>104495.41600000001</v>
      </c>
      <c r="AA32" s="258"/>
    </row>
    <row r="33" spans="1:27" ht="17.25" thickBot="1" x14ac:dyDescent="0.35">
      <c r="A33" s="126">
        <f>calendário!A33</f>
        <v>32</v>
      </c>
      <c r="B33" s="127">
        <f>calendário!B33</f>
        <v>3</v>
      </c>
      <c r="C33" s="131">
        <f>calendário!C33</f>
        <v>42861</v>
      </c>
      <c r="D33" s="129" t="str">
        <f>calendário!D33</f>
        <v>fase II</v>
      </c>
      <c r="E33" s="179">
        <f t="shared" si="5"/>
        <v>160056</v>
      </c>
      <c r="F33" s="130">
        <f>'fluxo de receita'!G34</f>
        <v>133380</v>
      </c>
      <c r="G33" s="130">
        <f>'fluxo de receita'!J34</f>
        <v>26676</v>
      </c>
      <c r="H33" s="130">
        <f>'fluxo de impostos'!E33</f>
        <v>33118.254000000001</v>
      </c>
      <c r="I33" s="130">
        <f>'fluxo de impostos'!F33</f>
        <v>533.52</v>
      </c>
      <c r="J33" s="130">
        <f>'fluxo de impostos'!G33</f>
        <v>33651.773999999998</v>
      </c>
      <c r="K33" s="179">
        <f t="shared" si="6"/>
        <v>126937.746</v>
      </c>
      <c r="L33" s="179">
        <f t="shared" si="7"/>
        <v>26142.48</v>
      </c>
      <c r="M33" s="179">
        <f t="shared" si="8"/>
        <v>153080.226</v>
      </c>
      <c r="N33" s="130">
        <f t="shared" si="0"/>
        <v>105239.41600000001</v>
      </c>
      <c r="O33" s="130">
        <f>SUM('fluxo de gastos'!E34:G34)</f>
        <v>88064.776000000013</v>
      </c>
      <c r="P33" s="130">
        <f>SUM('fluxo de gastos'!H34:J34)</f>
        <v>17174.64</v>
      </c>
      <c r="Q33" s="177">
        <f t="shared" si="1"/>
        <v>38872.969999999987</v>
      </c>
      <c r="R33" s="179">
        <f t="shared" si="2"/>
        <v>8967.84</v>
      </c>
      <c r="S33" s="177">
        <f t="shared" si="9"/>
        <v>47840.809999999983</v>
      </c>
      <c r="T33" s="292">
        <f>IF(S33&gt;0,SUMIF('input impostos'!J:J,"sobre lucrosim",'input impostos'!$C:$C)*S33,0)</f>
        <v>5358.1707199999983</v>
      </c>
      <c r="U33" s="177">
        <f t="shared" si="10"/>
        <v>42482.639279999989</v>
      </c>
      <c r="V33" s="130">
        <f>'fluxo de gastos'!L34</f>
        <v>0</v>
      </c>
      <c r="W33" s="177">
        <f t="shared" si="3"/>
        <v>42482.639279999989</v>
      </c>
      <c r="X33" s="177">
        <f t="shared" si="11"/>
        <v>-1482116.4380639999</v>
      </c>
      <c r="Y33" s="130">
        <f t="shared" si="4"/>
        <v>105239.41600000001</v>
      </c>
      <c r="AA33" s="258"/>
    </row>
    <row r="34" spans="1:27" ht="17.25" thickBot="1" x14ac:dyDescent="0.35">
      <c r="A34" s="126">
        <f>calendário!A34</f>
        <v>33</v>
      </c>
      <c r="B34" s="127">
        <f>calendário!B34</f>
        <v>3</v>
      </c>
      <c r="C34" s="131">
        <f>calendário!C34</f>
        <v>42892</v>
      </c>
      <c r="D34" s="129" t="str">
        <f>calendário!D34</f>
        <v>fase II</v>
      </c>
      <c r="E34" s="179">
        <f t="shared" si="5"/>
        <v>169416</v>
      </c>
      <c r="F34" s="130">
        <f>'fluxo de receita'!G35</f>
        <v>141180</v>
      </c>
      <c r="G34" s="130">
        <f>'fluxo de receita'!J35</f>
        <v>28236</v>
      </c>
      <c r="H34" s="130">
        <f>'fluxo de impostos'!E34</f>
        <v>35054.994000000006</v>
      </c>
      <c r="I34" s="130">
        <f>'fluxo de impostos'!F34</f>
        <v>564.72</v>
      </c>
      <c r="J34" s="130">
        <f>'fluxo de impostos'!G34</f>
        <v>35619.714000000007</v>
      </c>
      <c r="K34" s="179">
        <f t="shared" si="6"/>
        <v>134361.00599999999</v>
      </c>
      <c r="L34" s="179">
        <f t="shared" si="7"/>
        <v>27671.279999999999</v>
      </c>
      <c r="M34" s="179">
        <f t="shared" si="8"/>
        <v>162032.28599999999</v>
      </c>
      <c r="N34" s="130">
        <f t="shared" ref="N34:N65" si="12">O34+P34</f>
        <v>106169.41600000001</v>
      </c>
      <c r="O34" s="130">
        <f>SUM('fluxo de gastos'!E35:G35)</f>
        <v>88494.776000000013</v>
      </c>
      <c r="P34" s="130">
        <f>SUM('fluxo de gastos'!H35:J35)</f>
        <v>17674.64</v>
      </c>
      <c r="Q34" s="177">
        <f t="shared" ref="Q34:Q65" si="13">K34-O34</f>
        <v>45866.229999999981</v>
      </c>
      <c r="R34" s="179">
        <f t="shared" ref="R34:R65" si="14">L34-P34</f>
        <v>9996.64</v>
      </c>
      <c r="S34" s="177">
        <f t="shared" si="9"/>
        <v>55862.869999999981</v>
      </c>
      <c r="T34" s="292">
        <f>IF(S34&gt;0,SUMIF('input impostos'!J:J,"sobre lucrosim",'input impostos'!$C:$C)*S34,0)</f>
        <v>6256.6414399999976</v>
      </c>
      <c r="U34" s="177">
        <f t="shared" si="10"/>
        <v>49606.228559999981</v>
      </c>
      <c r="V34" s="130">
        <f>'fluxo de gastos'!L35</f>
        <v>0</v>
      </c>
      <c r="W34" s="177">
        <f t="shared" ref="W34:W65" si="15">U34-V34</f>
        <v>49606.228559999981</v>
      </c>
      <c r="X34" s="177">
        <f t="shared" si="11"/>
        <v>-1432510.2095039999</v>
      </c>
      <c r="Y34" s="130">
        <f t="shared" ref="Y34:Y65" si="16">N34+V34</f>
        <v>106169.41600000001</v>
      </c>
      <c r="AA34" s="258"/>
    </row>
    <row r="35" spans="1:27" ht="17.25" thickBot="1" x14ac:dyDescent="0.35">
      <c r="A35" s="126">
        <f>calendário!A35</f>
        <v>34</v>
      </c>
      <c r="B35" s="127">
        <f>calendário!B35</f>
        <v>3</v>
      </c>
      <c r="C35" s="131">
        <f>calendário!C35</f>
        <v>42922</v>
      </c>
      <c r="D35" s="129" t="str">
        <f>calendário!D35</f>
        <v>fase II</v>
      </c>
      <c r="E35" s="179">
        <f t="shared" si="5"/>
        <v>180648</v>
      </c>
      <c r="F35" s="130">
        <f>'fluxo de receita'!G36</f>
        <v>150540</v>
      </c>
      <c r="G35" s="130">
        <f>'fluxo de receita'!J36</f>
        <v>30108</v>
      </c>
      <c r="H35" s="130">
        <f>'fluxo de impostos'!E35</f>
        <v>37379.082000000002</v>
      </c>
      <c r="I35" s="130">
        <f>'fluxo de impostos'!F35</f>
        <v>602.16</v>
      </c>
      <c r="J35" s="130">
        <f>'fluxo de impostos'!G35</f>
        <v>37981.242000000006</v>
      </c>
      <c r="K35" s="179">
        <f t="shared" si="6"/>
        <v>143268.91800000001</v>
      </c>
      <c r="L35" s="179">
        <f t="shared" si="7"/>
        <v>29505.84</v>
      </c>
      <c r="M35" s="179">
        <f t="shared" si="8"/>
        <v>172774.758</v>
      </c>
      <c r="N35" s="130">
        <f t="shared" si="12"/>
        <v>107285.41600000001</v>
      </c>
      <c r="O35" s="130">
        <f>SUM('fluxo de gastos'!E36:G36)</f>
        <v>89010.776000000013</v>
      </c>
      <c r="P35" s="130">
        <f>SUM('fluxo de gastos'!H36:J36)</f>
        <v>18274.64</v>
      </c>
      <c r="Q35" s="177">
        <f t="shared" si="13"/>
        <v>54258.141999999993</v>
      </c>
      <c r="R35" s="179">
        <f t="shared" si="14"/>
        <v>11231.2</v>
      </c>
      <c r="S35" s="177">
        <f t="shared" si="9"/>
        <v>65489.34199999999</v>
      </c>
      <c r="T35" s="292">
        <f>IF(S35&gt;0,SUMIF('input impostos'!J:J,"sobre lucrosim",'input impostos'!$C:$C)*S35,0)</f>
        <v>7334.8063039999988</v>
      </c>
      <c r="U35" s="177">
        <f t="shared" si="10"/>
        <v>58154.535695999992</v>
      </c>
      <c r="V35" s="130">
        <f>'fluxo de gastos'!L36</f>
        <v>0</v>
      </c>
      <c r="W35" s="177">
        <f t="shared" si="15"/>
        <v>58154.535695999992</v>
      </c>
      <c r="X35" s="177">
        <f t="shared" si="11"/>
        <v>-1374355.6738079998</v>
      </c>
      <c r="Y35" s="130">
        <f t="shared" si="16"/>
        <v>107285.41600000001</v>
      </c>
      <c r="AA35" s="258"/>
    </row>
    <row r="36" spans="1:27" ht="17.25" thickBot="1" x14ac:dyDescent="0.35">
      <c r="A36" s="126">
        <f>calendário!A36</f>
        <v>35</v>
      </c>
      <c r="B36" s="127">
        <f>calendário!B36</f>
        <v>3</v>
      </c>
      <c r="C36" s="131">
        <f>calendário!C36</f>
        <v>42953</v>
      </c>
      <c r="D36" s="129" t="str">
        <f>calendário!D36</f>
        <v>fase II</v>
      </c>
      <c r="E36" s="179">
        <f t="shared" si="5"/>
        <v>190944</v>
      </c>
      <c r="F36" s="130">
        <f>'fluxo de receita'!G37</f>
        <v>159120</v>
      </c>
      <c r="G36" s="130">
        <f>'fluxo de receita'!J37</f>
        <v>31824</v>
      </c>
      <c r="H36" s="130">
        <f>'fluxo de impostos'!E36</f>
        <v>39509.496000000006</v>
      </c>
      <c r="I36" s="130">
        <f>'fluxo de impostos'!F36</f>
        <v>636.48</v>
      </c>
      <c r="J36" s="130">
        <f>'fluxo de impostos'!G36</f>
        <v>40145.97600000001</v>
      </c>
      <c r="K36" s="179">
        <f t="shared" si="6"/>
        <v>151434.50399999999</v>
      </c>
      <c r="L36" s="179">
        <f t="shared" si="7"/>
        <v>31187.52</v>
      </c>
      <c r="M36" s="179">
        <f t="shared" si="8"/>
        <v>182622.02399999998</v>
      </c>
      <c r="N36" s="130">
        <f t="shared" si="12"/>
        <v>108308.41600000001</v>
      </c>
      <c r="O36" s="130">
        <f>SUM('fluxo de gastos'!E37:G37)</f>
        <v>89483.776000000013</v>
      </c>
      <c r="P36" s="130">
        <f>SUM('fluxo de gastos'!H37:J37)</f>
        <v>18824.64</v>
      </c>
      <c r="Q36" s="177">
        <f t="shared" si="13"/>
        <v>61950.727999999974</v>
      </c>
      <c r="R36" s="179">
        <f t="shared" si="14"/>
        <v>12362.880000000001</v>
      </c>
      <c r="S36" s="177">
        <f t="shared" si="9"/>
        <v>74313.607999999978</v>
      </c>
      <c r="T36" s="292">
        <f>IF(S36&gt;0,SUMIF('input impostos'!J:J,"sobre lucrosim",'input impostos'!$C:$C)*S36,0)</f>
        <v>8323.1240959999977</v>
      </c>
      <c r="U36" s="177">
        <f t="shared" si="10"/>
        <v>65990.483903999979</v>
      </c>
      <c r="V36" s="130">
        <f>'fluxo de gastos'!L37</f>
        <v>0</v>
      </c>
      <c r="W36" s="177">
        <f t="shared" si="15"/>
        <v>65990.483903999979</v>
      </c>
      <c r="X36" s="177">
        <f t="shared" si="11"/>
        <v>-1308365.1899039999</v>
      </c>
      <c r="Y36" s="130">
        <f t="shared" si="16"/>
        <v>108308.41600000001</v>
      </c>
      <c r="AA36" s="258"/>
    </row>
    <row r="37" spans="1:27" ht="17.25" thickBot="1" x14ac:dyDescent="0.35">
      <c r="A37" s="126">
        <f>calendário!A37</f>
        <v>36</v>
      </c>
      <c r="B37" s="127">
        <f>calendário!B37</f>
        <v>3</v>
      </c>
      <c r="C37" s="131">
        <f>calendário!C37</f>
        <v>42984</v>
      </c>
      <c r="D37" s="129" t="str">
        <f>calendário!D37</f>
        <v>fase II</v>
      </c>
      <c r="E37" s="179">
        <f t="shared" si="5"/>
        <v>202176</v>
      </c>
      <c r="F37" s="130">
        <f>'fluxo de receita'!G38</f>
        <v>168480</v>
      </c>
      <c r="G37" s="130">
        <f>'fluxo de receita'!J38</f>
        <v>33696</v>
      </c>
      <c r="H37" s="130">
        <f>'fluxo de impostos'!E37</f>
        <v>41833.584000000003</v>
      </c>
      <c r="I37" s="130">
        <f>'fluxo de impostos'!F37</f>
        <v>673.92</v>
      </c>
      <c r="J37" s="130">
        <f>'fluxo de impostos'!G37</f>
        <v>42507.504000000001</v>
      </c>
      <c r="K37" s="179">
        <f t="shared" si="6"/>
        <v>160342.416</v>
      </c>
      <c r="L37" s="179">
        <f t="shared" si="7"/>
        <v>33022.080000000002</v>
      </c>
      <c r="M37" s="179">
        <f t="shared" si="8"/>
        <v>193364.49599999998</v>
      </c>
      <c r="N37" s="130">
        <f t="shared" si="12"/>
        <v>109424.41600000001</v>
      </c>
      <c r="O37" s="130">
        <f>SUM('fluxo de gastos'!E38:G38)</f>
        <v>89999.776000000013</v>
      </c>
      <c r="P37" s="130">
        <f>SUM('fluxo de gastos'!H38:J38)</f>
        <v>19424.64</v>
      </c>
      <c r="Q37" s="177">
        <f t="shared" si="13"/>
        <v>70342.639999999985</v>
      </c>
      <c r="R37" s="179">
        <f t="shared" si="14"/>
        <v>13597.440000000002</v>
      </c>
      <c r="S37" s="177">
        <f t="shared" si="9"/>
        <v>83940.079999999987</v>
      </c>
      <c r="T37" s="292">
        <f>IF(S37&gt;0,SUMIF('input impostos'!J:J,"sobre lucrosim",'input impostos'!$C:$C)*S37,0)</f>
        <v>9401.288959999998</v>
      </c>
      <c r="U37" s="177">
        <f t="shared" si="10"/>
        <v>74538.791039999982</v>
      </c>
      <c r="V37" s="130">
        <f>'fluxo de gastos'!L38</f>
        <v>0</v>
      </c>
      <c r="W37" s="177">
        <f t="shared" si="15"/>
        <v>74538.791039999982</v>
      </c>
      <c r="X37" s="177">
        <f t="shared" si="11"/>
        <v>-1233826.3988639999</v>
      </c>
      <c r="Y37" s="130">
        <f t="shared" si="16"/>
        <v>109424.41600000001</v>
      </c>
      <c r="AA37" s="258"/>
    </row>
    <row r="38" spans="1:27" ht="17.25" thickBot="1" x14ac:dyDescent="0.35">
      <c r="A38" s="126">
        <f>calendário!A38</f>
        <v>37</v>
      </c>
      <c r="B38" s="127">
        <f>calendário!B38</f>
        <v>4</v>
      </c>
      <c r="C38" s="131">
        <f>calendário!C38</f>
        <v>43014</v>
      </c>
      <c r="D38" s="129" t="str">
        <f>calendário!D38</f>
        <v>fase III</v>
      </c>
      <c r="E38" s="179">
        <f t="shared" si="5"/>
        <v>214344</v>
      </c>
      <c r="F38" s="130">
        <f>'fluxo de receita'!G39</f>
        <v>178620</v>
      </c>
      <c r="G38" s="130">
        <f>'fluxo de receita'!J39</f>
        <v>35724</v>
      </c>
      <c r="H38" s="130">
        <f>'fluxo de impostos'!E38</f>
        <v>44351.346000000005</v>
      </c>
      <c r="I38" s="130">
        <f>'fluxo de impostos'!F38</f>
        <v>714.48</v>
      </c>
      <c r="J38" s="130">
        <f>'fluxo de impostos'!G38</f>
        <v>45065.826000000008</v>
      </c>
      <c r="K38" s="179">
        <f t="shared" si="6"/>
        <v>169992.65399999998</v>
      </c>
      <c r="L38" s="179">
        <f t="shared" si="7"/>
        <v>35009.519999999997</v>
      </c>
      <c r="M38" s="179">
        <f t="shared" si="8"/>
        <v>205002.17399999997</v>
      </c>
      <c r="N38" s="130">
        <f t="shared" si="12"/>
        <v>130191.448</v>
      </c>
      <c r="O38" s="130">
        <f>SUM('fluxo de gastos'!E39:G39)</f>
        <v>106104.48800000001</v>
      </c>
      <c r="P38" s="130">
        <f>SUM('fluxo de gastos'!H39:J39)</f>
        <v>24086.959999999999</v>
      </c>
      <c r="Q38" s="177">
        <f t="shared" si="13"/>
        <v>63888.165999999968</v>
      </c>
      <c r="R38" s="179">
        <f t="shared" si="14"/>
        <v>10922.559999999998</v>
      </c>
      <c r="S38" s="177">
        <f t="shared" si="9"/>
        <v>74810.725999999966</v>
      </c>
      <c r="T38" s="292">
        <f>IF(S38&gt;0,SUMIF('input impostos'!J:J,"sobre lucrosim",'input impostos'!$C:$C)*S38,0)</f>
        <v>8378.801311999996</v>
      </c>
      <c r="U38" s="177">
        <f t="shared" si="10"/>
        <v>66431.92468799997</v>
      </c>
      <c r="V38" s="130">
        <f>'fluxo de gastos'!L39</f>
        <v>0</v>
      </c>
      <c r="W38" s="177">
        <f t="shared" si="15"/>
        <v>66431.92468799997</v>
      </c>
      <c r="X38" s="177">
        <f t="shared" si="11"/>
        <v>-1167394.4741759999</v>
      </c>
      <c r="Y38" s="130">
        <f t="shared" si="16"/>
        <v>130191.448</v>
      </c>
      <c r="AA38" s="258"/>
    </row>
    <row r="39" spans="1:27" ht="17.25" thickBot="1" x14ac:dyDescent="0.35">
      <c r="A39" s="126">
        <f>calendário!A39</f>
        <v>38</v>
      </c>
      <c r="B39" s="127">
        <f>calendário!B39</f>
        <v>4</v>
      </c>
      <c r="C39" s="131">
        <f>calendário!C39</f>
        <v>43045</v>
      </c>
      <c r="D39" s="129" t="str">
        <f>calendário!D39</f>
        <v>fase III</v>
      </c>
      <c r="E39" s="179">
        <f t="shared" si="5"/>
        <v>226512</v>
      </c>
      <c r="F39" s="130">
        <f>'fluxo de receita'!G40</f>
        <v>188760</v>
      </c>
      <c r="G39" s="130">
        <f>'fluxo de receita'!J40</f>
        <v>37752</v>
      </c>
      <c r="H39" s="130">
        <f>'fluxo de impostos'!E39</f>
        <v>46869.108000000007</v>
      </c>
      <c r="I39" s="130">
        <f>'fluxo de impostos'!F39</f>
        <v>755.04</v>
      </c>
      <c r="J39" s="130">
        <f>'fluxo de impostos'!G39</f>
        <v>47624.148000000008</v>
      </c>
      <c r="K39" s="179">
        <f t="shared" si="6"/>
        <v>179642.89199999999</v>
      </c>
      <c r="L39" s="179">
        <f t="shared" si="7"/>
        <v>36996.959999999999</v>
      </c>
      <c r="M39" s="179">
        <f t="shared" si="8"/>
        <v>216639.85199999998</v>
      </c>
      <c r="N39" s="130">
        <f t="shared" si="12"/>
        <v>131400.448</v>
      </c>
      <c r="O39" s="130">
        <f>SUM('fluxo de gastos'!E40:G40)</f>
        <v>106663.48800000001</v>
      </c>
      <c r="P39" s="130">
        <f>SUM('fluxo de gastos'!H40:J40)</f>
        <v>24736.959999999999</v>
      </c>
      <c r="Q39" s="177">
        <f t="shared" si="13"/>
        <v>72979.40399999998</v>
      </c>
      <c r="R39" s="179">
        <f t="shared" si="14"/>
        <v>12260</v>
      </c>
      <c r="S39" s="177">
        <f t="shared" si="9"/>
        <v>85239.40399999998</v>
      </c>
      <c r="T39" s="292">
        <f>IF(S39&gt;0,SUMIF('input impostos'!J:J,"sobre lucrosim",'input impostos'!$C:$C)*S39,0)</f>
        <v>9546.8132479999986</v>
      </c>
      <c r="U39" s="177">
        <f t="shared" si="10"/>
        <v>75692.590751999989</v>
      </c>
      <c r="V39" s="130">
        <f>'fluxo de gastos'!L40</f>
        <v>0</v>
      </c>
      <c r="W39" s="177">
        <f t="shared" si="15"/>
        <v>75692.590751999989</v>
      </c>
      <c r="X39" s="177">
        <f t="shared" si="11"/>
        <v>-1091701.8834239999</v>
      </c>
      <c r="Y39" s="130">
        <f t="shared" si="16"/>
        <v>131400.448</v>
      </c>
      <c r="AA39" s="258"/>
    </row>
    <row r="40" spans="1:27" ht="17.25" thickBot="1" x14ac:dyDescent="0.35">
      <c r="A40" s="126">
        <f>calendário!A40</f>
        <v>39</v>
      </c>
      <c r="B40" s="127">
        <f>calendário!B40</f>
        <v>4</v>
      </c>
      <c r="C40" s="131">
        <f>calendário!C40</f>
        <v>43075</v>
      </c>
      <c r="D40" s="129" t="str">
        <f>calendário!D40</f>
        <v>fase III</v>
      </c>
      <c r="E40" s="179">
        <f t="shared" si="5"/>
        <v>239616</v>
      </c>
      <c r="F40" s="130">
        <f>'fluxo de receita'!G41</f>
        <v>199680</v>
      </c>
      <c r="G40" s="130">
        <f>'fluxo de receita'!J41</f>
        <v>39936</v>
      </c>
      <c r="H40" s="130">
        <f>'fluxo de impostos'!E40</f>
        <v>49580.544000000002</v>
      </c>
      <c r="I40" s="130">
        <f>'fluxo de impostos'!F40</f>
        <v>798.72</v>
      </c>
      <c r="J40" s="130">
        <f>'fluxo de impostos'!G40</f>
        <v>50379.264000000003</v>
      </c>
      <c r="K40" s="179">
        <f t="shared" si="6"/>
        <v>190035.45600000001</v>
      </c>
      <c r="L40" s="179">
        <f t="shared" si="7"/>
        <v>39137.279999999999</v>
      </c>
      <c r="M40" s="179">
        <f t="shared" si="8"/>
        <v>229172.736</v>
      </c>
      <c r="N40" s="130">
        <f t="shared" si="12"/>
        <v>132702.448</v>
      </c>
      <c r="O40" s="130">
        <f>SUM('fluxo de gastos'!E41:G41)</f>
        <v>107265.48800000001</v>
      </c>
      <c r="P40" s="130">
        <f>SUM('fluxo de gastos'!H41:J41)</f>
        <v>25436.959999999999</v>
      </c>
      <c r="Q40" s="177">
        <f t="shared" si="13"/>
        <v>82769.967999999993</v>
      </c>
      <c r="R40" s="179">
        <f t="shared" si="14"/>
        <v>13700.32</v>
      </c>
      <c r="S40" s="177">
        <f t="shared" si="9"/>
        <v>96470.288</v>
      </c>
      <c r="T40" s="292">
        <f>IF(S40&gt;0,SUMIF('input impostos'!J:J,"sobre lucrosim",'input impostos'!$C:$C)*S40,0)</f>
        <v>10804.672256</v>
      </c>
      <c r="U40" s="177">
        <f t="shared" si="10"/>
        <v>85665.615743999995</v>
      </c>
      <c r="V40" s="130">
        <f>'fluxo de gastos'!L41</f>
        <v>0</v>
      </c>
      <c r="W40" s="177">
        <f t="shared" si="15"/>
        <v>85665.615743999995</v>
      </c>
      <c r="X40" s="177">
        <f t="shared" si="11"/>
        <v>-1006036.2676799999</v>
      </c>
      <c r="Y40" s="130">
        <f t="shared" si="16"/>
        <v>132702.448</v>
      </c>
      <c r="AA40" s="258"/>
    </row>
    <row r="41" spans="1:27" ht="17.25" thickBot="1" x14ac:dyDescent="0.35">
      <c r="A41" s="126">
        <f>calendário!A41</f>
        <v>40</v>
      </c>
      <c r="B41" s="127">
        <f>calendário!B41</f>
        <v>4</v>
      </c>
      <c r="C41" s="131">
        <f>calendário!C41</f>
        <v>43106</v>
      </c>
      <c r="D41" s="129" t="str">
        <f>calendário!D41</f>
        <v>fase III</v>
      </c>
      <c r="E41" s="179">
        <f t="shared" si="5"/>
        <v>252720</v>
      </c>
      <c r="F41" s="130">
        <f>'fluxo de receita'!G42</f>
        <v>210600</v>
      </c>
      <c r="G41" s="130">
        <f>'fluxo de receita'!J42</f>
        <v>42120</v>
      </c>
      <c r="H41" s="130">
        <f>'fluxo de impostos'!E41</f>
        <v>52291.98</v>
      </c>
      <c r="I41" s="130">
        <f>'fluxo de impostos'!F41</f>
        <v>842.4</v>
      </c>
      <c r="J41" s="130">
        <f>'fluxo de impostos'!G41</f>
        <v>53134.380000000005</v>
      </c>
      <c r="K41" s="179">
        <f t="shared" si="6"/>
        <v>200428.02</v>
      </c>
      <c r="L41" s="179">
        <f t="shared" si="7"/>
        <v>41277.599999999999</v>
      </c>
      <c r="M41" s="179">
        <f t="shared" si="8"/>
        <v>241705.62</v>
      </c>
      <c r="N41" s="130">
        <f t="shared" si="12"/>
        <v>134004.448</v>
      </c>
      <c r="O41" s="130">
        <f>SUM('fluxo de gastos'!E42:G42)</f>
        <v>107867.48800000001</v>
      </c>
      <c r="P41" s="130">
        <f>SUM('fluxo de gastos'!H42:J42)</f>
        <v>26136.959999999999</v>
      </c>
      <c r="Q41" s="177">
        <f t="shared" si="13"/>
        <v>92560.531999999977</v>
      </c>
      <c r="R41" s="179">
        <f t="shared" si="14"/>
        <v>15140.64</v>
      </c>
      <c r="S41" s="177">
        <f t="shared" si="9"/>
        <v>107701.17199999998</v>
      </c>
      <c r="T41" s="292">
        <f>IF(S41&gt;0,SUMIF('input impostos'!J:J,"sobre lucrosim",'input impostos'!$C:$C)*S41,0)</f>
        <v>12062.531263999997</v>
      </c>
      <c r="U41" s="177">
        <f t="shared" si="10"/>
        <v>95638.640735999972</v>
      </c>
      <c r="V41" s="130">
        <f>'fluxo de gastos'!L42</f>
        <v>0</v>
      </c>
      <c r="W41" s="177">
        <f t="shared" si="15"/>
        <v>95638.640735999972</v>
      </c>
      <c r="X41" s="177">
        <f t="shared" si="11"/>
        <v>-910397.6269439999</v>
      </c>
      <c r="Y41" s="130">
        <f t="shared" si="16"/>
        <v>134004.448</v>
      </c>
      <c r="AA41" s="258"/>
    </row>
    <row r="42" spans="1:27" ht="17.25" thickBot="1" x14ac:dyDescent="0.35">
      <c r="A42" s="126">
        <f>calendário!A42</f>
        <v>41</v>
      </c>
      <c r="B42" s="127">
        <f>calendário!B42</f>
        <v>4</v>
      </c>
      <c r="C42" s="131">
        <f>calendário!C42</f>
        <v>43137</v>
      </c>
      <c r="D42" s="129" t="str">
        <f>calendário!D42</f>
        <v>fase III</v>
      </c>
      <c r="E42" s="179">
        <f t="shared" si="5"/>
        <v>266760</v>
      </c>
      <c r="F42" s="130">
        <f>'fluxo de receita'!G43</f>
        <v>222300</v>
      </c>
      <c r="G42" s="130">
        <f>'fluxo de receita'!J43</f>
        <v>44460</v>
      </c>
      <c r="H42" s="130">
        <f>'fluxo de impostos'!E42</f>
        <v>55197.090000000004</v>
      </c>
      <c r="I42" s="130">
        <f>'fluxo de impostos'!F42</f>
        <v>889.2</v>
      </c>
      <c r="J42" s="130">
        <f>'fluxo de impostos'!G42</f>
        <v>56086.29</v>
      </c>
      <c r="K42" s="179">
        <f t="shared" si="6"/>
        <v>211562.91</v>
      </c>
      <c r="L42" s="179">
        <f t="shared" si="7"/>
        <v>43570.8</v>
      </c>
      <c r="M42" s="179">
        <f t="shared" si="8"/>
        <v>255133.71000000002</v>
      </c>
      <c r="N42" s="130">
        <f t="shared" si="12"/>
        <v>135399.448</v>
      </c>
      <c r="O42" s="130">
        <f>SUM('fluxo de gastos'!E43:G43)</f>
        <v>108512.48800000001</v>
      </c>
      <c r="P42" s="130">
        <f>SUM('fluxo de gastos'!H43:J43)</f>
        <v>26886.959999999999</v>
      </c>
      <c r="Q42" s="177">
        <f t="shared" si="13"/>
        <v>103050.42199999999</v>
      </c>
      <c r="R42" s="179">
        <f t="shared" si="14"/>
        <v>16683.840000000004</v>
      </c>
      <c r="S42" s="177">
        <f t="shared" si="9"/>
        <v>119734.26199999999</v>
      </c>
      <c r="T42" s="292">
        <f>IF(S42&gt;0,SUMIF('input impostos'!J:J,"sobre lucrosim",'input impostos'!$C:$C)*S42,0)</f>
        <v>13410.237343999999</v>
      </c>
      <c r="U42" s="177">
        <f t="shared" si="10"/>
        <v>106324.02465599999</v>
      </c>
      <c r="V42" s="130">
        <f>'fluxo de gastos'!L43</f>
        <v>0</v>
      </c>
      <c r="W42" s="177">
        <f t="shared" si="15"/>
        <v>106324.02465599999</v>
      </c>
      <c r="X42" s="177">
        <f t="shared" si="11"/>
        <v>-804073.60228799994</v>
      </c>
      <c r="Y42" s="130">
        <f t="shared" si="16"/>
        <v>135399.448</v>
      </c>
      <c r="AA42" s="258"/>
    </row>
    <row r="43" spans="1:27" ht="17.25" thickBot="1" x14ac:dyDescent="0.35">
      <c r="A43" s="126">
        <f>calendário!A43</f>
        <v>42</v>
      </c>
      <c r="B43" s="127">
        <f>calendário!B43</f>
        <v>4</v>
      </c>
      <c r="C43" s="131">
        <f>calendário!C43</f>
        <v>43165</v>
      </c>
      <c r="D43" s="129" t="str">
        <f>calendário!D43</f>
        <v>fase III</v>
      </c>
      <c r="E43" s="179">
        <f t="shared" si="5"/>
        <v>284544</v>
      </c>
      <c r="F43" s="130">
        <f>'fluxo de receita'!G44</f>
        <v>237120</v>
      </c>
      <c r="G43" s="130">
        <f>'fluxo de receita'!J44</f>
        <v>47424</v>
      </c>
      <c r="H43" s="130">
        <f>'fluxo de impostos'!E43</f>
        <v>58876.896000000008</v>
      </c>
      <c r="I43" s="130">
        <f>'fluxo de impostos'!F43</f>
        <v>948.48</v>
      </c>
      <c r="J43" s="130">
        <f>'fluxo de impostos'!G43</f>
        <v>59825.376000000011</v>
      </c>
      <c r="K43" s="179">
        <f t="shared" si="6"/>
        <v>225667.10399999999</v>
      </c>
      <c r="L43" s="179">
        <f t="shared" si="7"/>
        <v>46475.519999999997</v>
      </c>
      <c r="M43" s="179">
        <f t="shared" si="8"/>
        <v>272142.62400000001</v>
      </c>
      <c r="N43" s="130">
        <f t="shared" si="12"/>
        <v>137166.448</v>
      </c>
      <c r="O43" s="130">
        <f>SUM('fluxo de gastos'!E44:G44)</f>
        <v>109329.48800000001</v>
      </c>
      <c r="P43" s="130">
        <f>SUM('fluxo de gastos'!H44:J44)</f>
        <v>27836.959999999999</v>
      </c>
      <c r="Q43" s="177">
        <f t="shared" si="13"/>
        <v>116337.61599999998</v>
      </c>
      <c r="R43" s="179">
        <f t="shared" si="14"/>
        <v>18638.559999999998</v>
      </c>
      <c r="S43" s="177">
        <f t="shared" si="9"/>
        <v>134976.17599999998</v>
      </c>
      <c r="T43" s="292">
        <f>IF(S43&gt;0,SUMIF('input impostos'!J:J,"sobre lucrosim",'input impostos'!$C:$C)*S43,0)</f>
        <v>15117.331711999997</v>
      </c>
      <c r="U43" s="177">
        <f t="shared" si="10"/>
        <v>119858.84428799998</v>
      </c>
      <c r="V43" s="130">
        <f>'fluxo de gastos'!L44</f>
        <v>0</v>
      </c>
      <c r="W43" s="177">
        <f t="shared" si="15"/>
        <v>119858.84428799998</v>
      </c>
      <c r="X43" s="177">
        <f t="shared" si="11"/>
        <v>-684214.75799999991</v>
      </c>
      <c r="Y43" s="130">
        <f t="shared" si="16"/>
        <v>137166.448</v>
      </c>
      <c r="AA43" s="258"/>
    </row>
    <row r="44" spans="1:27" ht="17.25" thickBot="1" x14ac:dyDescent="0.35">
      <c r="A44" s="126">
        <f>calendário!A44</f>
        <v>43</v>
      </c>
      <c r="B44" s="127">
        <f>calendário!B44</f>
        <v>4</v>
      </c>
      <c r="C44" s="131">
        <f>calendário!C44</f>
        <v>43196</v>
      </c>
      <c r="D44" s="129" t="str">
        <f>calendário!D44</f>
        <v>fase III</v>
      </c>
      <c r="E44" s="179">
        <f t="shared" si="5"/>
        <v>303264</v>
      </c>
      <c r="F44" s="130">
        <f>'fluxo de receita'!G45</f>
        <v>252720</v>
      </c>
      <c r="G44" s="130">
        <f>'fluxo de receita'!J45</f>
        <v>50544</v>
      </c>
      <c r="H44" s="130">
        <f>'fluxo de impostos'!E44</f>
        <v>62750.376000000004</v>
      </c>
      <c r="I44" s="130">
        <f>'fluxo de impostos'!F44</f>
        <v>1010.88</v>
      </c>
      <c r="J44" s="130">
        <f>'fluxo de impostos'!G44</f>
        <v>63761.256000000001</v>
      </c>
      <c r="K44" s="179">
        <f t="shared" si="6"/>
        <v>240513.62400000001</v>
      </c>
      <c r="L44" s="179">
        <f t="shared" si="7"/>
        <v>49533.120000000003</v>
      </c>
      <c r="M44" s="179">
        <f t="shared" si="8"/>
        <v>290046.74400000001</v>
      </c>
      <c r="N44" s="130">
        <f t="shared" si="12"/>
        <v>139026.448</v>
      </c>
      <c r="O44" s="130">
        <f>SUM('fluxo de gastos'!E45:G45)</f>
        <v>110189.48800000001</v>
      </c>
      <c r="P44" s="130">
        <f>SUM('fluxo de gastos'!H45:J45)</f>
        <v>28836.959999999999</v>
      </c>
      <c r="Q44" s="177">
        <f t="shared" si="13"/>
        <v>130324.136</v>
      </c>
      <c r="R44" s="179">
        <f t="shared" si="14"/>
        <v>20696.160000000003</v>
      </c>
      <c r="S44" s="177">
        <f t="shared" si="9"/>
        <v>151020.296</v>
      </c>
      <c r="T44" s="292">
        <f>IF(S44&gt;0,SUMIF('input impostos'!J:J,"sobre lucrosim",'input impostos'!$C:$C)*S44,0)</f>
        <v>16914.273152000002</v>
      </c>
      <c r="U44" s="177">
        <f t="shared" si="10"/>
        <v>134106.02284799999</v>
      </c>
      <c r="V44" s="130">
        <f>'fluxo de gastos'!L45</f>
        <v>0</v>
      </c>
      <c r="W44" s="177">
        <f t="shared" si="15"/>
        <v>134106.02284799999</v>
      </c>
      <c r="X44" s="177">
        <f t="shared" si="11"/>
        <v>-550108.73515199986</v>
      </c>
      <c r="Y44" s="130">
        <f t="shared" si="16"/>
        <v>139026.448</v>
      </c>
      <c r="AA44" s="258"/>
    </row>
    <row r="45" spans="1:27" ht="17.25" thickBot="1" x14ac:dyDescent="0.35">
      <c r="A45" s="126">
        <f>calendário!A45</f>
        <v>44</v>
      </c>
      <c r="B45" s="127">
        <f>calendário!B45</f>
        <v>4</v>
      </c>
      <c r="C45" s="131">
        <f>calendário!C45</f>
        <v>43226</v>
      </c>
      <c r="D45" s="129" t="str">
        <f>calendário!D45</f>
        <v>fase III</v>
      </c>
      <c r="E45" s="179">
        <f t="shared" si="5"/>
        <v>323856</v>
      </c>
      <c r="F45" s="130">
        <f>'fluxo de receita'!G46</f>
        <v>269880</v>
      </c>
      <c r="G45" s="130">
        <f>'fluxo de receita'!J46</f>
        <v>53976</v>
      </c>
      <c r="H45" s="130">
        <f>'fluxo de impostos'!E45</f>
        <v>67011.204000000012</v>
      </c>
      <c r="I45" s="130">
        <f>'fluxo de impostos'!F45</f>
        <v>1079.52</v>
      </c>
      <c r="J45" s="130">
        <f>'fluxo de impostos'!G45</f>
        <v>68090.724000000017</v>
      </c>
      <c r="K45" s="179">
        <f t="shared" si="6"/>
        <v>256844.79599999997</v>
      </c>
      <c r="L45" s="179">
        <f t="shared" si="7"/>
        <v>52896.480000000003</v>
      </c>
      <c r="M45" s="179">
        <f t="shared" si="8"/>
        <v>309741.27599999995</v>
      </c>
      <c r="N45" s="130">
        <f t="shared" si="12"/>
        <v>141072.448</v>
      </c>
      <c r="O45" s="130">
        <f>SUM('fluxo de gastos'!E46:G46)</f>
        <v>111135.48800000001</v>
      </c>
      <c r="P45" s="130">
        <f>SUM('fluxo de gastos'!H46:J46)</f>
        <v>29936.959999999999</v>
      </c>
      <c r="Q45" s="177">
        <f t="shared" si="13"/>
        <v>145709.30799999996</v>
      </c>
      <c r="R45" s="179">
        <f t="shared" si="14"/>
        <v>22959.520000000004</v>
      </c>
      <c r="S45" s="177">
        <f t="shared" si="9"/>
        <v>168668.82799999998</v>
      </c>
      <c r="T45" s="292">
        <f>IF(S45&gt;0,SUMIF('input impostos'!J:J,"sobre lucrosim",'input impostos'!$C:$C)*S45,0)</f>
        <v>18890.908735999998</v>
      </c>
      <c r="U45" s="177">
        <f t="shared" si="10"/>
        <v>149777.91926399997</v>
      </c>
      <c r="V45" s="130">
        <f>'fluxo de gastos'!L46</f>
        <v>0</v>
      </c>
      <c r="W45" s="177">
        <f t="shared" si="15"/>
        <v>149777.91926399997</v>
      </c>
      <c r="X45" s="177">
        <f t="shared" si="11"/>
        <v>-400330.8158879999</v>
      </c>
      <c r="Y45" s="130">
        <f t="shared" si="16"/>
        <v>141072.448</v>
      </c>
      <c r="AA45" s="258"/>
    </row>
    <row r="46" spans="1:27" ht="17.25" thickBot="1" x14ac:dyDescent="0.35">
      <c r="A46" s="126">
        <f>calendário!A46</f>
        <v>45</v>
      </c>
      <c r="B46" s="127">
        <f>calendário!B46</f>
        <v>4</v>
      </c>
      <c r="C46" s="131">
        <f>calendário!C46</f>
        <v>43257</v>
      </c>
      <c r="D46" s="129" t="str">
        <f>calendário!D46</f>
        <v>fase III</v>
      </c>
      <c r="E46" s="179">
        <f t="shared" si="5"/>
        <v>344448</v>
      </c>
      <c r="F46" s="130">
        <f>'fluxo de receita'!G47</f>
        <v>287040</v>
      </c>
      <c r="G46" s="130">
        <f>'fluxo de receita'!J47</f>
        <v>57408</v>
      </c>
      <c r="H46" s="130">
        <f>'fluxo de impostos'!E46</f>
        <v>71272.032000000007</v>
      </c>
      <c r="I46" s="130">
        <f>'fluxo de impostos'!F46</f>
        <v>1148.1600000000001</v>
      </c>
      <c r="J46" s="130">
        <f>'fluxo de impostos'!G46</f>
        <v>72420.19200000001</v>
      </c>
      <c r="K46" s="179">
        <f t="shared" si="6"/>
        <v>273175.96799999999</v>
      </c>
      <c r="L46" s="179">
        <f t="shared" si="7"/>
        <v>56259.839999999997</v>
      </c>
      <c r="M46" s="179">
        <f t="shared" si="8"/>
        <v>329435.80799999996</v>
      </c>
      <c r="N46" s="130">
        <f t="shared" si="12"/>
        <v>143118.448</v>
      </c>
      <c r="O46" s="130">
        <f>SUM('fluxo de gastos'!E47:G47)</f>
        <v>112081.48800000001</v>
      </c>
      <c r="P46" s="130">
        <f>SUM('fluxo de gastos'!H47:J47)</f>
        <v>31036.959999999999</v>
      </c>
      <c r="Q46" s="177">
        <f t="shared" si="13"/>
        <v>161094.47999999998</v>
      </c>
      <c r="R46" s="179">
        <f t="shared" si="14"/>
        <v>25222.879999999997</v>
      </c>
      <c r="S46" s="177">
        <f t="shared" si="9"/>
        <v>186317.36</v>
      </c>
      <c r="T46" s="292">
        <f>IF(S46&gt;0,SUMIF('input impostos'!J:J,"sobre lucrosim",'input impostos'!$C:$C)*S46,0)</f>
        <v>20867.544319999997</v>
      </c>
      <c r="U46" s="177">
        <f t="shared" si="10"/>
        <v>165449.81568</v>
      </c>
      <c r="V46" s="130">
        <f>'fluxo de gastos'!L47</f>
        <v>0</v>
      </c>
      <c r="W46" s="177">
        <f t="shared" si="15"/>
        <v>165449.81568</v>
      </c>
      <c r="X46" s="177">
        <f t="shared" si="11"/>
        <v>-234881.0002079999</v>
      </c>
      <c r="Y46" s="130">
        <f t="shared" si="16"/>
        <v>143118.448</v>
      </c>
      <c r="AA46" s="258"/>
    </row>
    <row r="47" spans="1:27" ht="17.25" thickBot="1" x14ac:dyDescent="0.35">
      <c r="A47" s="126">
        <f>calendário!A47</f>
        <v>46</v>
      </c>
      <c r="B47" s="127">
        <f>calendário!B47</f>
        <v>4</v>
      </c>
      <c r="C47" s="131">
        <f>calendário!C47</f>
        <v>43287</v>
      </c>
      <c r="D47" s="129" t="str">
        <f>calendário!D47</f>
        <v>fase III</v>
      </c>
      <c r="E47" s="179">
        <f t="shared" si="5"/>
        <v>365976</v>
      </c>
      <c r="F47" s="130">
        <f>'fluxo de receita'!G48</f>
        <v>304980</v>
      </c>
      <c r="G47" s="130">
        <f>'fluxo de receita'!J48</f>
        <v>60996</v>
      </c>
      <c r="H47" s="130">
        <f>'fluxo de impostos'!E47</f>
        <v>75726.534</v>
      </c>
      <c r="I47" s="130">
        <f>'fluxo de impostos'!F47</f>
        <v>1219.92</v>
      </c>
      <c r="J47" s="130">
        <f>'fluxo de impostos'!G47</f>
        <v>76946.453999999998</v>
      </c>
      <c r="K47" s="179">
        <f t="shared" si="6"/>
        <v>290249.46600000001</v>
      </c>
      <c r="L47" s="179">
        <f t="shared" si="7"/>
        <v>59776.08</v>
      </c>
      <c r="M47" s="179">
        <f t="shared" si="8"/>
        <v>350025.54600000003</v>
      </c>
      <c r="N47" s="130">
        <f t="shared" si="12"/>
        <v>145257.448</v>
      </c>
      <c r="O47" s="130">
        <f>SUM('fluxo de gastos'!E48:G48)</f>
        <v>113070.48800000001</v>
      </c>
      <c r="P47" s="130">
        <f>SUM('fluxo de gastos'!H48:J48)</f>
        <v>32186.959999999999</v>
      </c>
      <c r="Q47" s="177">
        <f t="shared" si="13"/>
        <v>177178.978</v>
      </c>
      <c r="R47" s="179">
        <f t="shared" si="14"/>
        <v>27589.120000000003</v>
      </c>
      <c r="S47" s="177">
        <f t="shared" si="9"/>
        <v>204768.098</v>
      </c>
      <c r="T47" s="292">
        <f>IF(S47&gt;0,SUMIF('input impostos'!J:J,"sobre lucrosim",'input impostos'!$C:$C)*S47,0)</f>
        <v>22934.026976000001</v>
      </c>
      <c r="U47" s="177">
        <f t="shared" si="10"/>
        <v>181834.071024</v>
      </c>
      <c r="V47" s="130">
        <f>'fluxo de gastos'!L48</f>
        <v>0</v>
      </c>
      <c r="W47" s="177">
        <f t="shared" si="15"/>
        <v>181834.071024</v>
      </c>
      <c r="X47" s="177">
        <f t="shared" si="11"/>
        <v>-53046.929183999891</v>
      </c>
      <c r="Y47" s="130">
        <f t="shared" si="16"/>
        <v>145257.448</v>
      </c>
      <c r="AA47" s="258"/>
    </row>
    <row r="48" spans="1:27" ht="17.25" thickBot="1" x14ac:dyDescent="0.35">
      <c r="A48" s="126">
        <f>calendário!A48</f>
        <v>47</v>
      </c>
      <c r="B48" s="127">
        <f>calendário!B48</f>
        <v>4</v>
      </c>
      <c r="C48" s="131">
        <f>calendário!C48</f>
        <v>43318</v>
      </c>
      <c r="D48" s="129" t="str">
        <f>calendário!D48</f>
        <v>fase III</v>
      </c>
      <c r="E48" s="179">
        <f t="shared" si="5"/>
        <v>389376</v>
      </c>
      <c r="F48" s="130">
        <f>'fluxo de receita'!G49</f>
        <v>324480</v>
      </c>
      <c r="G48" s="130">
        <f>'fluxo de receita'!J49</f>
        <v>64896</v>
      </c>
      <c r="H48" s="130">
        <f>'fluxo de impostos'!E48</f>
        <v>80568.384000000005</v>
      </c>
      <c r="I48" s="130">
        <f>'fluxo de impostos'!F48</f>
        <v>1297.92</v>
      </c>
      <c r="J48" s="130">
        <f>'fluxo de impostos'!G48</f>
        <v>81866.304000000004</v>
      </c>
      <c r="K48" s="179">
        <f t="shared" si="6"/>
        <v>308807.61599999998</v>
      </c>
      <c r="L48" s="179">
        <f t="shared" si="7"/>
        <v>63598.080000000002</v>
      </c>
      <c r="M48" s="179">
        <f t="shared" si="8"/>
        <v>372405.696</v>
      </c>
      <c r="N48" s="130">
        <f t="shared" si="12"/>
        <v>147582.448</v>
      </c>
      <c r="O48" s="130">
        <f>SUM('fluxo de gastos'!E49:G49)</f>
        <v>114145.48800000001</v>
      </c>
      <c r="P48" s="130">
        <f>SUM('fluxo de gastos'!H49:J49)</f>
        <v>33436.959999999999</v>
      </c>
      <c r="Q48" s="177">
        <f t="shared" si="13"/>
        <v>194662.12799999997</v>
      </c>
      <c r="R48" s="179">
        <f t="shared" si="14"/>
        <v>30161.120000000003</v>
      </c>
      <c r="S48" s="177">
        <f t="shared" si="9"/>
        <v>224823.24799999996</v>
      </c>
      <c r="T48" s="292">
        <f>IF(S48&gt;0,SUMIF('input impostos'!J:J,"sobre lucrosim",'input impostos'!$C:$C)*S48,0)</f>
        <v>25180.203775999995</v>
      </c>
      <c r="U48" s="177">
        <f t="shared" si="10"/>
        <v>199643.04422399995</v>
      </c>
      <c r="V48" s="130">
        <f>'fluxo de gastos'!L49</f>
        <v>0</v>
      </c>
      <c r="W48" s="177">
        <f t="shared" si="15"/>
        <v>199643.04422399995</v>
      </c>
      <c r="X48" s="177">
        <f t="shared" si="11"/>
        <v>146596.11504000006</v>
      </c>
      <c r="Y48" s="130">
        <f t="shared" si="16"/>
        <v>147582.448</v>
      </c>
      <c r="AA48" s="258"/>
    </row>
    <row r="49" spans="1:27" ht="17.25" thickBot="1" x14ac:dyDescent="0.35">
      <c r="A49" s="126">
        <f>calendário!A49</f>
        <v>48</v>
      </c>
      <c r="B49" s="127">
        <f>calendário!B49</f>
        <v>4</v>
      </c>
      <c r="C49" s="131">
        <f>calendário!C49</f>
        <v>43349</v>
      </c>
      <c r="D49" s="129" t="str">
        <f>calendário!D49</f>
        <v>fase III</v>
      </c>
      <c r="E49" s="179">
        <f t="shared" si="5"/>
        <v>418392</v>
      </c>
      <c r="F49" s="130">
        <f>'fluxo de receita'!G50</f>
        <v>348660</v>
      </c>
      <c r="G49" s="130">
        <f>'fluxo de receita'!J50</f>
        <v>69732</v>
      </c>
      <c r="H49" s="130">
        <f>'fluxo de impostos'!E49</f>
        <v>86572.278000000006</v>
      </c>
      <c r="I49" s="130">
        <f>'fluxo de impostos'!F49</f>
        <v>1394.64</v>
      </c>
      <c r="J49" s="130">
        <f>'fluxo de impostos'!G49</f>
        <v>87966.918000000005</v>
      </c>
      <c r="K49" s="179">
        <f t="shared" si="6"/>
        <v>331819.72200000001</v>
      </c>
      <c r="L49" s="179">
        <f t="shared" si="7"/>
        <v>68337.36</v>
      </c>
      <c r="M49" s="179">
        <f t="shared" si="8"/>
        <v>400157.08199999999</v>
      </c>
      <c r="N49" s="130">
        <f t="shared" si="12"/>
        <v>150465.448</v>
      </c>
      <c r="O49" s="130">
        <f>SUM('fluxo de gastos'!E50:G50)</f>
        <v>115478.48800000001</v>
      </c>
      <c r="P49" s="130">
        <f>SUM('fluxo de gastos'!H50:J50)</f>
        <v>34986.959999999999</v>
      </c>
      <c r="Q49" s="177">
        <f t="shared" si="13"/>
        <v>216341.234</v>
      </c>
      <c r="R49" s="179">
        <f t="shared" si="14"/>
        <v>33350.400000000001</v>
      </c>
      <c r="S49" s="177">
        <f t="shared" si="9"/>
        <v>249691.63399999999</v>
      </c>
      <c r="T49" s="292">
        <f>IF(S49&gt;0,SUMIF('input impostos'!J:J,"sobre lucrosim",'input impostos'!$C:$C)*S49,0)</f>
        <v>27965.463007999999</v>
      </c>
      <c r="U49" s="177">
        <f t="shared" si="10"/>
        <v>221726.170992</v>
      </c>
      <c r="V49" s="130">
        <f>'fluxo de gastos'!L50</f>
        <v>0</v>
      </c>
      <c r="W49" s="177">
        <f t="shared" si="15"/>
        <v>221726.170992</v>
      </c>
      <c r="X49" s="177">
        <f t="shared" si="11"/>
        <v>368322.28603200009</v>
      </c>
      <c r="Y49" s="130">
        <f t="shared" si="16"/>
        <v>150465.448</v>
      </c>
      <c r="Z49" s="289"/>
      <c r="AA49" s="258"/>
    </row>
    <row r="50" spans="1:27" ht="17.25" thickBot="1" x14ac:dyDescent="0.35">
      <c r="A50" s="126">
        <f>calendário!A50</f>
        <v>49</v>
      </c>
      <c r="B50" s="127">
        <f>calendário!B50</f>
        <v>5</v>
      </c>
      <c r="C50" s="131">
        <f>calendário!C50</f>
        <v>43379</v>
      </c>
      <c r="D50" s="129" t="str">
        <f>calendário!D50</f>
        <v>fase III</v>
      </c>
      <c r="E50" s="179">
        <f t="shared" si="5"/>
        <v>449280</v>
      </c>
      <c r="F50" s="130">
        <f>'fluxo de receita'!G51</f>
        <v>374400</v>
      </c>
      <c r="G50" s="130">
        <f>'fluxo de receita'!J51</f>
        <v>74880</v>
      </c>
      <c r="H50" s="130">
        <f>'fluxo de impostos'!E50</f>
        <v>92963.520000000004</v>
      </c>
      <c r="I50" s="130">
        <f>'fluxo de impostos'!F50</f>
        <v>1497.6000000000001</v>
      </c>
      <c r="J50" s="130">
        <f>'fluxo de impostos'!G50</f>
        <v>94461.12000000001</v>
      </c>
      <c r="K50" s="179">
        <f t="shared" si="6"/>
        <v>356316.48</v>
      </c>
      <c r="L50" s="179">
        <f t="shared" si="7"/>
        <v>73382.399999999994</v>
      </c>
      <c r="M50" s="179">
        <f t="shared" si="8"/>
        <v>429698.88</v>
      </c>
      <c r="N50" s="130">
        <f t="shared" si="12"/>
        <v>153534.448</v>
      </c>
      <c r="O50" s="130">
        <f>SUM('fluxo de gastos'!E51:G51)</f>
        <v>116897.48800000001</v>
      </c>
      <c r="P50" s="130">
        <f>SUM('fluxo de gastos'!H51:J51)</f>
        <v>36636.959999999999</v>
      </c>
      <c r="Q50" s="177">
        <f t="shared" si="13"/>
        <v>239418.99199999997</v>
      </c>
      <c r="R50" s="179">
        <f t="shared" si="14"/>
        <v>36745.439999999995</v>
      </c>
      <c r="S50" s="177">
        <f t="shared" si="9"/>
        <v>276164.43199999997</v>
      </c>
      <c r="T50" s="292">
        <f>IF(S50&gt;0,SUMIF('input impostos'!J:J,"sobre lucrosim",'input impostos'!$C:$C)*S50,0)</f>
        <v>30930.416383999996</v>
      </c>
      <c r="U50" s="177">
        <f t="shared" si="10"/>
        <v>245234.01561599999</v>
      </c>
      <c r="V50" s="130">
        <f>'fluxo de gastos'!L51</f>
        <v>0</v>
      </c>
      <c r="W50" s="177">
        <f t="shared" si="15"/>
        <v>245234.01561599999</v>
      </c>
      <c r="X50" s="177">
        <f t="shared" si="11"/>
        <v>613556.30164800002</v>
      </c>
      <c r="Y50" s="130">
        <f t="shared" si="16"/>
        <v>153534.448</v>
      </c>
      <c r="Z50" s="258"/>
      <c r="AA50" s="258"/>
    </row>
    <row r="51" spans="1:27" ht="17.25" thickBot="1" x14ac:dyDescent="0.35">
      <c r="A51" s="126">
        <f>calendário!A51</f>
        <v>50</v>
      </c>
      <c r="B51" s="127">
        <f>calendário!B51</f>
        <v>5</v>
      </c>
      <c r="C51" s="131">
        <f>calendário!C51</f>
        <v>43410</v>
      </c>
      <c r="D51" s="129" t="str">
        <f>calendário!D51</f>
        <v>fase III</v>
      </c>
      <c r="E51" s="179">
        <f t="shared" si="5"/>
        <v>482040</v>
      </c>
      <c r="F51" s="130">
        <f>'fluxo de receita'!G52</f>
        <v>401700</v>
      </c>
      <c r="G51" s="130">
        <f>'fluxo de receita'!J52</f>
        <v>80340</v>
      </c>
      <c r="H51" s="130">
        <f>'fluxo de impostos'!E51</f>
        <v>99742.110000000015</v>
      </c>
      <c r="I51" s="130">
        <f>'fluxo de impostos'!F51</f>
        <v>1606.8</v>
      </c>
      <c r="J51" s="130">
        <f>'fluxo de impostos'!G51</f>
        <v>101348.91000000002</v>
      </c>
      <c r="K51" s="179">
        <f t="shared" si="6"/>
        <v>382297.89</v>
      </c>
      <c r="L51" s="179">
        <f t="shared" si="7"/>
        <v>78733.2</v>
      </c>
      <c r="M51" s="179">
        <f t="shared" si="8"/>
        <v>461031.09</v>
      </c>
      <c r="N51" s="130">
        <f t="shared" si="12"/>
        <v>156789.448</v>
      </c>
      <c r="O51" s="130">
        <f>SUM('fluxo de gastos'!E52:G52)</f>
        <v>118402.48800000001</v>
      </c>
      <c r="P51" s="130">
        <f>SUM('fluxo de gastos'!H52:J52)</f>
        <v>38386.959999999999</v>
      </c>
      <c r="Q51" s="177">
        <f t="shared" si="13"/>
        <v>263895.402</v>
      </c>
      <c r="R51" s="179">
        <f t="shared" si="14"/>
        <v>40346.239999999998</v>
      </c>
      <c r="S51" s="177">
        <f t="shared" si="9"/>
        <v>304241.64199999999</v>
      </c>
      <c r="T51" s="292">
        <f>IF(S51&gt;0,SUMIF('input impostos'!J:J,"sobre lucrosim",'input impostos'!$C:$C)*S51,0)</f>
        <v>34075.063904000002</v>
      </c>
      <c r="U51" s="177">
        <f t="shared" si="10"/>
        <v>270166.57809600001</v>
      </c>
      <c r="V51" s="130">
        <f>'fluxo de gastos'!L52</f>
        <v>0</v>
      </c>
      <c r="W51" s="177">
        <f t="shared" si="15"/>
        <v>270166.57809600001</v>
      </c>
      <c r="X51" s="177">
        <f t="shared" si="11"/>
        <v>883722.87974400003</v>
      </c>
      <c r="Y51" s="130">
        <f t="shared" si="16"/>
        <v>156789.448</v>
      </c>
      <c r="Z51" s="258"/>
      <c r="AA51" s="258"/>
    </row>
    <row r="52" spans="1:27" ht="17.25" thickBot="1" x14ac:dyDescent="0.35">
      <c r="A52" s="126">
        <f>calendário!A52</f>
        <v>51</v>
      </c>
      <c r="B52" s="127">
        <f>calendário!B52</f>
        <v>5</v>
      </c>
      <c r="C52" s="131">
        <f>calendário!C52</f>
        <v>43440</v>
      </c>
      <c r="D52" s="129" t="str">
        <f>calendário!D52</f>
        <v>fase III</v>
      </c>
      <c r="E52" s="179">
        <f t="shared" si="5"/>
        <v>515736</v>
      </c>
      <c r="F52" s="130">
        <f>'fluxo de receita'!G53</f>
        <v>429780</v>
      </c>
      <c r="G52" s="130">
        <f>'fluxo de receita'!J53</f>
        <v>85956</v>
      </c>
      <c r="H52" s="130">
        <f>'fluxo de impostos'!E52</f>
        <v>106714.37400000001</v>
      </c>
      <c r="I52" s="130">
        <f>'fluxo de impostos'!F52</f>
        <v>1719.1200000000001</v>
      </c>
      <c r="J52" s="130">
        <f>'fluxo de impostos'!G52</f>
        <v>108433.49400000001</v>
      </c>
      <c r="K52" s="179">
        <f t="shared" si="6"/>
        <v>409021.62599999999</v>
      </c>
      <c r="L52" s="179">
        <f t="shared" si="7"/>
        <v>84236.88</v>
      </c>
      <c r="M52" s="179">
        <f t="shared" si="8"/>
        <v>493258.50599999999</v>
      </c>
      <c r="N52" s="130">
        <f t="shared" si="12"/>
        <v>160137.448</v>
      </c>
      <c r="O52" s="130">
        <f>SUM('fluxo de gastos'!E53:G53)</f>
        <v>119950.48800000001</v>
      </c>
      <c r="P52" s="130">
        <f>SUM('fluxo de gastos'!H53:J53)</f>
        <v>40186.959999999999</v>
      </c>
      <c r="Q52" s="177">
        <f t="shared" si="13"/>
        <v>289071.13799999998</v>
      </c>
      <c r="R52" s="179">
        <f t="shared" si="14"/>
        <v>44049.920000000006</v>
      </c>
      <c r="S52" s="177">
        <f t="shared" si="9"/>
        <v>333121.05799999996</v>
      </c>
      <c r="T52" s="292">
        <f>IF(S52&gt;0,SUMIF('input impostos'!J:J,"sobre lucrosim",'input impostos'!$C:$C)*S52,0)</f>
        <v>37309.558495999998</v>
      </c>
      <c r="U52" s="177">
        <f t="shared" si="10"/>
        <v>295811.49950399995</v>
      </c>
      <c r="V52" s="130">
        <f>'fluxo de gastos'!L53</f>
        <v>0</v>
      </c>
      <c r="W52" s="177">
        <f t="shared" si="15"/>
        <v>295811.49950399995</v>
      </c>
      <c r="X52" s="177">
        <f t="shared" si="11"/>
        <v>1179534.379248</v>
      </c>
      <c r="Y52" s="130">
        <f t="shared" si="16"/>
        <v>160137.448</v>
      </c>
      <c r="Z52" s="258"/>
      <c r="AA52" s="258"/>
    </row>
    <row r="53" spans="1:27" ht="17.25" thickBot="1" x14ac:dyDescent="0.35">
      <c r="A53" s="126">
        <f>calendário!A53</f>
        <v>52</v>
      </c>
      <c r="B53" s="127">
        <f>calendário!B53</f>
        <v>5</v>
      </c>
      <c r="C53" s="131">
        <f>calendário!C53</f>
        <v>43471</v>
      </c>
      <c r="D53" s="129" t="str">
        <f>calendário!D53</f>
        <v>fase III</v>
      </c>
      <c r="E53" s="179">
        <f t="shared" si="5"/>
        <v>546624</v>
      </c>
      <c r="F53" s="130">
        <f>'fluxo de receita'!G54</f>
        <v>455520</v>
      </c>
      <c r="G53" s="130">
        <f>'fluxo de receita'!J54</f>
        <v>91104</v>
      </c>
      <c r="H53" s="130">
        <f>'fluxo de impostos'!E53</f>
        <v>113105.61600000001</v>
      </c>
      <c r="I53" s="130">
        <f>'fluxo de impostos'!F53</f>
        <v>1822.08</v>
      </c>
      <c r="J53" s="130">
        <f>'fluxo de impostos'!G53</f>
        <v>114927.69600000001</v>
      </c>
      <c r="K53" s="179">
        <f t="shared" si="6"/>
        <v>433518.38399999996</v>
      </c>
      <c r="L53" s="179">
        <f t="shared" si="7"/>
        <v>89281.919999999998</v>
      </c>
      <c r="M53" s="179">
        <f t="shared" si="8"/>
        <v>522800.30399999995</v>
      </c>
      <c r="N53" s="130">
        <f t="shared" si="12"/>
        <v>163206.448</v>
      </c>
      <c r="O53" s="130">
        <f>SUM('fluxo de gastos'!E54:G54)</f>
        <v>121369.48800000001</v>
      </c>
      <c r="P53" s="130">
        <f>SUM('fluxo de gastos'!H54:J54)</f>
        <v>41836.959999999999</v>
      </c>
      <c r="Q53" s="177">
        <f t="shared" si="13"/>
        <v>312148.89599999995</v>
      </c>
      <c r="R53" s="179">
        <f t="shared" si="14"/>
        <v>47444.959999999999</v>
      </c>
      <c r="S53" s="264">
        <f t="shared" si="9"/>
        <v>359593.85599999997</v>
      </c>
      <c r="T53" s="292">
        <f>IF(S53&gt;0,SUMIF('input impostos'!J:J,"sobre lucrosim",'input impostos'!$C:$C)*S53,0)</f>
        <v>40274.511871999995</v>
      </c>
      <c r="U53" s="177">
        <f t="shared" si="10"/>
        <v>319319.34412799997</v>
      </c>
      <c r="V53" s="130">
        <f>'fluxo de gastos'!L54</f>
        <v>0</v>
      </c>
      <c r="W53" s="177">
        <f t="shared" si="15"/>
        <v>319319.34412799997</v>
      </c>
      <c r="X53" s="264">
        <f t="shared" si="11"/>
        <v>1498853.7233759998</v>
      </c>
      <c r="Y53" s="130">
        <f t="shared" si="16"/>
        <v>163206.448</v>
      </c>
      <c r="Z53" s="258"/>
      <c r="AA53" s="258"/>
    </row>
    <row r="54" spans="1:27" ht="17.25" thickBot="1" x14ac:dyDescent="0.35">
      <c r="A54" s="126">
        <f>calendário!A54</f>
        <v>53</v>
      </c>
      <c r="B54" s="127">
        <f>calendário!B54</f>
        <v>5</v>
      </c>
      <c r="C54" s="131">
        <f>calendário!C54</f>
        <v>43502</v>
      </c>
      <c r="D54" s="129" t="str">
        <f>calendário!D54</f>
        <v>fase III</v>
      </c>
      <c r="E54" s="179">
        <f t="shared" si="5"/>
        <v>578448</v>
      </c>
      <c r="F54" s="130">
        <f>'fluxo de receita'!G55</f>
        <v>482040</v>
      </c>
      <c r="G54" s="130">
        <f>'fluxo de receita'!J55</f>
        <v>96408</v>
      </c>
      <c r="H54" s="130">
        <f>'fluxo de impostos'!E54</f>
        <v>119690.53200000001</v>
      </c>
      <c r="I54" s="130">
        <f>'fluxo de impostos'!F54</f>
        <v>1928.16</v>
      </c>
      <c r="J54" s="130">
        <f>'fluxo de impostos'!G54</f>
        <v>121618.69200000001</v>
      </c>
      <c r="K54" s="179">
        <f t="shared" si="6"/>
        <v>458757.46799999999</v>
      </c>
      <c r="L54" s="179">
        <f t="shared" si="7"/>
        <v>94479.84</v>
      </c>
      <c r="M54" s="179">
        <f t="shared" si="8"/>
        <v>553237.30799999996</v>
      </c>
      <c r="N54" s="130">
        <f t="shared" si="12"/>
        <v>166368.448</v>
      </c>
      <c r="O54" s="130">
        <f>SUM('fluxo de gastos'!E55:G55)</f>
        <v>122831.48800000001</v>
      </c>
      <c r="P54" s="130">
        <f>SUM('fluxo de gastos'!H55:J55)</f>
        <v>43536.959999999999</v>
      </c>
      <c r="Q54" s="177">
        <f t="shared" si="13"/>
        <v>335925.98</v>
      </c>
      <c r="R54" s="179">
        <f t="shared" si="14"/>
        <v>50942.879999999997</v>
      </c>
      <c r="S54" s="177">
        <f t="shared" si="9"/>
        <v>386868.86</v>
      </c>
      <c r="T54" s="292">
        <f>IF(S54&gt;0,SUMIF('input impostos'!J:J,"sobre lucrosim",'input impostos'!$C:$C)*S54,0)</f>
        <v>43329.312319999997</v>
      </c>
      <c r="U54" s="177">
        <f t="shared" si="10"/>
        <v>343539.54767999996</v>
      </c>
      <c r="V54" s="130">
        <f>'fluxo de gastos'!L55</f>
        <v>0</v>
      </c>
      <c r="W54" s="177">
        <f t="shared" si="15"/>
        <v>343539.54767999996</v>
      </c>
      <c r="X54" s="177">
        <f t="shared" si="11"/>
        <v>1842393.2710559997</v>
      </c>
      <c r="Y54" s="130">
        <f t="shared" si="16"/>
        <v>166368.448</v>
      </c>
      <c r="Z54" s="258"/>
      <c r="AA54" s="258"/>
    </row>
    <row r="55" spans="1:27" ht="17.25" thickBot="1" x14ac:dyDescent="0.35">
      <c r="A55" s="126">
        <f>calendário!A55</f>
        <v>54</v>
      </c>
      <c r="B55" s="127">
        <f>calendário!B55</f>
        <v>5</v>
      </c>
      <c r="C55" s="131">
        <f>calendário!C55</f>
        <v>43530</v>
      </c>
      <c r="D55" s="129" t="str">
        <f>calendário!D55</f>
        <v>fase III</v>
      </c>
      <c r="E55" s="179">
        <f t="shared" si="5"/>
        <v>612144</v>
      </c>
      <c r="F55" s="130">
        <f>'fluxo de receita'!G56</f>
        <v>510120</v>
      </c>
      <c r="G55" s="130">
        <f>'fluxo de receita'!J56</f>
        <v>102024</v>
      </c>
      <c r="H55" s="130">
        <f>'fluxo de impostos'!E55</f>
        <v>126662.79600000002</v>
      </c>
      <c r="I55" s="130">
        <f>'fluxo de impostos'!F55</f>
        <v>2040.48</v>
      </c>
      <c r="J55" s="130">
        <f>'fluxo de impostos'!G55</f>
        <v>128703.27600000001</v>
      </c>
      <c r="K55" s="179">
        <f t="shared" si="6"/>
        <v>485481.20399999997</v>
      </c>
      <c r="L55" s="179">
        <f t="shared" si="7"/>
        <v>99983.52</v>
      </c>
      <c r="M55" s="179">
        <f t="shared" si="8"/>
        <v>585464.72399999993</v>
      </c>
      <c r="N55" s="130">
        <f t="shared" si="12"/>
        <v>169716.448</v>
      </c>
      <c r="O55" s="130">
        <f>SUM('fluxo de gastos'!E56:G56)</f>
        <v>124379.48800000001</v>
      </c>
      <c r="P55" s="130">
        <f>SUM('fluxo de gastos'!H56:J56)</f>
        <v>45336.959999999999</v>
      </c>
      <c r="Q55" s="177">
        <f t="shared" si="13"/>
        <v>361101.71599999996</v>
      </c>
      <c r="R55" s="179">
        <f t="shared" si="14"/>
        <v>54646.560000000005</v>
      </c>
      <c r="S55" s="177">
        <f t="shared" si="9"/>
        <v>415748.27599999995</v>
      </c>
      <c r="T55" s="292">
        <f>IF(S55&gt;0,SUMIF('input impostos'!J:J,"sobre lucrosim",'input impostos'!$C:$C)*S55,0)</f>
        <v>46563.806911999993</v>
      </c>
      <c r="U55" s="177">
        <f t="shared" si="10"/>
        <v>369184.46908799995</v>
      </c>
      <c r="V55" s="130">
        <f>'fluxo de gastos'!L56</f>
        <v>0</v>
      </c>
      <c r="W55" s="177">
        <f t="shared" si="15"/>
        <v>369184.46908799995</v>
      </c>
      <c r="X55" s="177">
        <f t="shared" si="11"/>
        <v>2211577.7401439995</v>
      </c>
      <c r="Y55" s="130">
        <f t="shared" si="16"/>
        <v>169716.448</v>
      </c>
      <c r="Z55" s="258"/>
      <c r="AA55" s="258"/>
    </row>
    <row r="56" spans="1:27" ht="17.25" thickBot="1" x14ac:dyDescent="0.35">
      <c r="A56" s="126">
        <f>calendário!A56</f>
        <v>55</v>
      </c>
      <c r="B56" s="127">
        <f>calendário!B56</f>
        <v>5</v>
      </c>
      <c r="C56" s="131">
        <f>calendário!C56</f>
        <v>43561</v>
      </c>
      <c r="D56" s="129" t="str">
        <f>calendário!D56</f>
        <v>fase III</v>
      </c>
      <c r="E56" s="179">
        <f t="shared" si="5"/>
        <v>647712</v>
      </c>
      <c r="F56" s="130">
        <f>'fluxo de receita'!G57</f>
        <v>539760</v>
      </c>
      <c r="G56" s="130">
        <f>'fluxo de receita'!J57</f>
        <v>107952</v>
      </c>
      <c r="H56" s="130">
        <f>'fluxo de impostos'!E56</f>
        <v>134022.40800000002</v>
      </c>
      <c r="I56" s="130">
        <f>'fluxo de impostos'!F56</f>
        <v>2159.04</v>
      </c>
      <c r="J56" s="130">
        <f>'fluxo de impostos'!G56</f>
        <v>136181.44800000003</v>
      </c>
      <c r="K56" s="179">
        <f t="shared" si="6"/>
        <v>513689.59199999995</v>
      </c>
      <c r="L56" s="179">
        <f t="shared" si="7"/>
        <v>105792.96000000001</v>
      </c>
      <c r="M56" s="179">
        <f t="shared" si="8"/>
        <v>619482.55199999991</v>
      </c>
      <c r="N56" s="130">
        <f t="shared" si="12"/>
        <v>173250.448</v>
      </c>
      <c r="O56" s="130">
        <f>SUM('fluxo de gastos'!E57:G57)</f>
        <v>126013.48800000001</v>
      </c>
      <c r="P56" s="130">
        <f>SUM('fluxo de gastos'!H57:J57)</f>
        <v>47236.959999999999</v>
      </c>
      <c r="Q56" s="177">
        <f t="shared" si="13"/>
        <v>387676.10399999993</v>
      </c>
      <c r="R56" s="179">
        <f t="shared" si="14"/>
        <v>58556.000000000007</v>
      </c>
      <c r="S56" s="177">
        <f t="shared" si="9"/>
        <v>446232.10399999993</v>
      </c>
      <c r="T56" s="292">
        <f>IF(S56&gt;0,SUMIF('input impostos'!J:J,"sobre lucrosim",'input impostos'!$C:$C)*S56,0)</f>
        <v>49977.995647999996</v>
      </c>
      <c r="U56" s="177">
        <f t="shared" si="10"/>
        <v>396254.10835199995</v>
      </c>
      <c r="V56" s="130">
        <f>'fluxo de gastos'!L57</f>
        <v>0</v>
      </c>
      <c r="W56" s="177">
        <f t="shared" si="15"/>
        <v>396254.10835199995</v>
      </c>
      <c r="X56" s="177">
        <f t="shared" si="11"/>
        <v>2607831.8484959994</v>
      </c>
      <c r="Y56" s="130">
        <f t="shared" si="16"/>
        <v>173250.448</v>
      </c>
      <c r="Z56" s="258"/>
      <c r="AA56" s="258"/>
    </row>
    <row r="57" spans="1:27" ht="17.25" thickBot="1" x14ac:dyDescent="0.35">
      <c r="A57" s="126">
        <f>calendário!A57</f>
        <v>56</v>
      </c>
      <c r="B57" s="127">
        <f>calendário!B57</f>
        <v>5</v>
      </c>
      <c r="C57" s="131">
        <f>calendário!C57</f>
        <v>43591</v>
      </c>
      <c r="D57" s="129" t="str">
        <f>calendário!D57</f>
        <v>fase III</v>
      </c>
      <c r="E57" s="179">
        <f t="shared" si="5"/>
        <v>670176</v>
      </c>
      <c r="F57" s="130">
        <f>'fluxo de receita'!G58</f>
        <v>558480</v>
      </c>
      <c r="G57" s="130">
        <f>'fluxo de receita'!J58</f>
        <v>111696</v>
      </c>
      <c r="H57" s="130">
        <f>'fluxo de impostos'!E57</f>
        <v>138670.584</v>
      </c>
      <c r="I57" s="130">
        <f>'fluxo de impostos'!F57</f>
        <v>2233.92</v>
      </c>
      <c r="J57" s="130">
        <f>'fluxo de impostos'!G57</f>
        <v>140904.50400000002</v>
      </c>
      <c r="K57" s="179">
        <f t="shared" si="6"/>
        <v>531505.41599999997</v>
      </c>
      <c r="L57" s="179">
        <f t="shared" si="7"/>
        <v>109462.08</v>
      </c>
      <c r="M57" s="179">
        <f t="shared" si="8"/>
        <v>640967.49599999993</v>
      </c>
      <c r="N57" s="130">
        <f t="shared" si="12"/>
        <v>175482.448</v>
      </c>
      <c r="O57" s="130">
        <f>SUM('fluxo de gastos'!E58:G58)</f>
        <v>127045.48800000001</v>
      </c>
      <c r="P57" s="130">
        <f>SUM('fluxo de gastos'!H58:J58)</f>
        <v>48436.959999999999</v>
      </c>
      <c r="Q57" s="177">
        <f t="shared" si="13"/>
        <v>404459.92799999996</v>
      </c>
      <c r="R57" s="179">
        <f t="shared" si="14"/>
        <v>61025.120000000003</v>
      </c>
      <c r="S57" s="177">
        <f t="shared" si="9"/>
        <v>465485.04799999995</v>
      </c>
      <c r="T57" s="292">
        <f>IF(S57&gt;0,SUMIF('input impostos'!J:J,"sobre lucrosim",'input impostos'!$C:$C)*S57,0)</f>
        <v>52134.325375999993</v>
      </c>
      <c r="U57" s="177">
        <f t="shared" si="10"/>
        <v>413350.72262399993</v>
      </c>
      <c r="V57" s="130">
        <f>'fluxo de gastos'!L58</f>
        <v>0</v>
      </c>
      <c r="W57" s="177">
        <f t="shared" si="15"/>
        <v>413350.72262399993</v>
      </c>
      <c r="X57" s="177">
        <f t="shared" si="11"/>
        <v>3021182.5711199995</v>
      </c>
      <c r="Y57" s="130">
        <f t="shared" si="16"/>
        <v>175482.448</v>
      </c>
      <c r="Z57" s="258"/>
      <c r="AA57" s="258"/>
    </row>
    <row r="58" spans="1:27" ht="17.25" thickBot="1" x14ac:dyDescent="0.35">
      <c r="A58" s="126">
        <f>calendário!A58</f>
        <v>57</v>
      </c>
      <c r="B58" s="127">
        <f>calendário!B58</f>
        <v>5</v>
      </c>
      <c r="C58" s="131">
        <f>calendário!C58</f>
        <v>43622</v>
      </c>
      <c r="D58" s="129" t="str">
        <f>calendário!D58</f>
        <v>fase III</v>
      </c>
      <c r="E58" s="179">
        <f t="shared" si="5"/>
        <v>685152</v>
      </c>
      <c r="F58" s="130">
        <f>'fluxo de receita'!G59</f>
        <v>570960</v>
      </c>
      <c r="G58" s="130">
        <f>'fluxo de receita'!J59</f>
        <v>114192</v>
      </c>
      <c r="H58" s="130">
        <f>'fluxo de impostos'!E58</f>
        <v>141769.36800000002</v>
      </c>
      <c r="I58" s="130">
        <f>'fluxo de impostos'!F58</f>
        <v>2283.84</v>
      </c>
      <c r="J58" s="130">
        <f>'fluxo de impostos'!G58</f>
        <v>144053.20800000001</v>
      </c>
      <c r="K58" s="179">
        <f t="shared" si="6"/>
        <v>543382.63199999998</v>
      </c>
      <c r="L58" s="179">
        <f t="shared" si="7"/>
        <v>111908.16</v>
      </c>
      <c r="M58" s="179">
        <f t="shared" si="8"/>
        <v>655290.79200000002</v>
      </c>
      <c r="N58" s="130">
        <f t="shared" si="12"/>
        <v>176970.448</v>
      </c>
      <c r="O58" s="130">
        <f>SUM('fluxo de gastos'!E59:G59)</f>
        <v>127733.48800000001</v>
      </c>
      <c r="P58" s="130">
        <f>SUM('fluxo de gastos'!H59:J59)</f>
        <v>49236.959999999999</v>
      </c>
      <c r="Q58" s="177">
        <f t="shared" si="13"/>
        <v>415649.14399999997</v>
      </c>
      <c r="R58" s="179">
        <f t="shared" si="14"/>
        <v>62671.200000000004</v>
      </c>
      <c r="S58" s="177">
        <f t="shared" si="9"/>
        <v>478320.34399999998</v>
      </c>
      <c r="T58" s="292">
        <f>IF(S58&gt;0,SUMIF('input impostos'!J:J,"sobre lucrosim",'input impostos'!$C:$C)*S58,0)</f>
        <v>53571.878528000001</v>
      </c>
      <c r="U58" s="177">
        <f t="shared" si="10"/>
        <v>424748.46547199995</v>
      </c>
      <c r="V58" s="130">
        <f>'fluxo de gastos'!L59</f>
        <v>0</v>
      </c>
      <c r="W58" s="177">
        <f t="shared" si="15"/>
        <v>424748.46547199995</v>
      </c>
      <c r="X58" s="177">
        <f t="shared" si="11"/>
        <v>3445931.0365919992</v>
      </c>
      <c r="Y58" s="130">
        <f t="shared" si="16"/>
        <v>176970.448</v>
      </c>
      <c r="Z58" s="258"/>
      <c r="AA58" s="258"/>
    </row>
    <row r="59" spans="1:27" ht="17.25" thickBot="1" x14ac:dyDescent="0.35">
      <c r="A59" s="126">
        <f>calendário!A59</f>
        <v>58</v>
      </c>
      <c r="B59" s="127">
        <f>calendário!B59</f>
        <v>5</v>
      </c>
      <c r="C59" s="131">
        <f>calendário!C59</f>
        <v>43652</v>
      </c>
      <c r="D59" s="129" t="str">
        <f>calendário!D59</f>
        <v>fase III</v>
      </c>
      <c r="E59" s="179">
        <f t="shared" si="5"/>
        <v>700128</v>
      </c>
      <c r="F59" s="130">
        <f>'fluxo de receita'!G60</f>
        <v>583440</v>
      </c>
      <c r="G59" s="130">
        <f>'fluxo de receita'!J60</f>
        <v>116688</v>
      </c>
      <c r="H59" s="130">
        <f>'fluxo de impostos'!E59</f>
        <v>144868.152</v>
      </c>
      <c r="I59" s="130">
        <f>'fluxo de impostos'!F59</f>
        <v>2333.7600000000002</v>
      </c>
      <c r="J59" s="130">
        <f>'fluxo de impostos'!G59</f>
        <v>147201.91200000001</v>
      </c>
      <c r="K59" s="179">
        <f>E59-H59</f>
        <v>555259.848</v>
      </c>
      <c r="L59" s="179">
        <f t="shared" si="7"/>
        <v>114354.24000000001</v>
      </c>
      <c r="M59" s="179">
        <f t="shared" si="8"/>
        <v>669614.08799999999</v>
      </c>
      <c r="N59" s="130">
        <f t="shared" si="12"/>
        <v>178458.448</v>
      </c>
      <c r="O59" s="130">
        <f>SUM('fluxo de gastos'!E60:G60)</f>
        <v>128421.48800000001</v>
      </c>
      <c r="P59" s="130">
        <f>SUM('fluxo de gastos'!H60:J60)</f>
        <v>50036.959999999999</v>
      </c>
      <c r="Q59" s="177">
        <f t="shared" si="13"/>
        <v>426838.36</v>
      </c>
      <c r="R59" s="179">
        <f t="shared" si="14"/>
        <v>64317.280000000006</v>
      </c>
      <c r="S59" s="177">
        <f t="shared" si="9"/>
        <v>491155.64</v>
      </c>
      <c r="T59" s="292">
        <f>IF(S59&gt;0,SUMIF('input impostos'!J:J,"sobre lucrosim",'input impostos'!$C:$C)*S59,0)</f>
        <v>55009.431680000002</v>
      </c>
      <c r="U59" s="177">
        <f t="shared" si="10"/>
        <v>436146.20832000003</v>
      </c>
      <c r="V59" s="130">
        <f>'fluxo de gastos'!L60</f>
        <v>0</v>
      </c>
      <c r="W59" s="177">
        <f t="shared" si="15"/>
        <v>436146.20832000003</v>
      </c>
      <c r="X59" s="177">
        <f t="shared" si="11"/>
        <v>3882077.2449119994</v>
      </c>
      <c r="Y59" s="130">
        <f t="shared" si="16"/>
        <v>178458.448</v>
      </c>
      <c r="Z59" s="258"/>
      <c r="AA59" s="258"/>
    </row>
    <row r="60" spans="1:27" ht="17.25" thickBot="1" x14ac:dyDescent="0.35">
      <c r="A60" s="126">
        <f>calendário!A60</f>
        <v>59</v>
      </c>
      <c r="B60" s="127">
        <f>calendário!B60</f>
        <v>5</v>
      </c>
      <c r="C60" s="131">
        <f>calendário!C60</f>
        <v>43683</v>
      </c>
      <c r="D60" s="129" t="str">
        <f>calendário!D60</f>
        <v>fase III</v>
      </c>
      <c r="E60" s="179">
        <f t="shared" si="5"/>
        <v>716040</v>
      </c>
      <c r="F60" s="130">
        <f>'fluxo de receita'!G61</f>
        <v>596700</v>
      </c>
      <c r="G60" s="130">
        <f>'fluxo de receita'!J61</f>
        <v>119340</v>
      </c>
      <c r="H60" s="130">
        <f>'fluxo de impostos'!E60</f>
        <v>148160.61000000002</v>
      </c>
      <c r="I60" s="130">
        <f>'fluxo de impostos'!F60</f>
        <v>2386.8000000000002</v>
      </c>
      <c r="J60" s="130">
        <f>'fluxo de impostos'!G60</f>
        <v>150547.41</v>
      </c>
      <c r="K60" s="179">
        <f t="shared" si="6"/>
        <v>567879.39</v>
      </c>
      <c r="L60" s="179">
        <f t="shared" si="7"/>
        <v>116953.2</v>
      </c>
      <c r="M60" s="179">
        <f t="shared" si="8"/>
        <v>684832.59</v>
      </c>
      <c r="N60" s="130">
        <f t="shared" si="12"/>
        <v>180039.448</v>
      </c>
      <c r="O60" s="130">
        <f>SUM('fluxo de gastos'!E61:G61)</f>
        <v>129152.48800000001</v>
      </c>
      <c r="P60" s="130">
        <f>SUM('fluxo de gastos'!H61:J61)</f>
        <v>50886.96</v>
      </c>
      <c r="Q60" s="177">
        <f t="shared" si="13"/>
        <v>438726.902</v>
      </c>
      <c r="R60" s="179">
        <f t="shared" si="14"/>
        <v>66066.239999999991</v>
      </c>
      <c r="S60" s="177">
        <f t="shared" si="9"/>
        <v>504793.14199999999</v>
      </c>
      <c r="T60" s="292">
        <f>IF(S60&gt;0,SUMIF('input impostos'!J:J,"sobre lucrosim",'input impostos'!$C:$C)*S60,0)</f>
        <v>56536.831903999999</v>
      </c>
      <c r="U60" s="177">
        <f t="shared" si="10"/>
        <v>448256.31009599997</v>
      </c>
      <c r="V60" s="130">
        <f>'fluxo de gastos'!L61</f>
        <v>0</v>
      </c>
      <c r="W60" s="177">
        <f t="shared" si="15"/>
        <v>448256.31009599997</v>
      </c>
      <c r="X60" s="177">
        <f t="shared" si="11"/>
        <v>4330333.5550079998</v>
      </c>
      <c r="Y60" s="130">
        <f t="shared" si="16"/>
        <v>180039.448</v>
      </c>
      <c r="Z60" s="258"/>
      <c r="AA60" s="258"/>
    </row>
    <row r="61" spans="1:27" ht="17.25" thickBot="1" x14ac:dyDescent="0.35">
      <c r="A61" s="126">
        <f>calendário!A61</f>
        <v>60</v>
      </c>
      <c r="B61" s="127">
        <f>calendário!B61</f>
        <v>5</v>
      </c>
      <c r="C61" s="131">
        <f>calendário!C61</f>
        <v>43714</v>
      </c>
      <c r="D61" s="129" t="str">
        <f>calendário!D61</f>
        <v>fase III</v>
      </c>
      <c r="E61" s="179">
        <f t="shared" si="5"/>
        <v>732888</v>
      </c>
      <c r="F61" s="130">
        <f>'fluxo de receita'!G62</f>
        <v>610740</v>
      </c>
      <c r="G61" s="130">
        <f>'fluxo de receita'!J62</f>
        <v>122148</v>
      </c>
      <c r="H61" s="130">
        <f>'fluxo de impostos'!E61</f>
        <v>151646.742</v>
      </c>
      <c r="I61" s="130">
        <f>'fluxo de impostos'!F61</f>
        <v>2442.96</v>
      </c>
      <c r="J61" s="130">
        <f>'fluxo de impostos'!G61</f>
        <v>154089.70199999999</v>
      </c>
      <c r="K61" s="179">
        <f t="shared" si="6"/>
        <v>581241.25800000003</v>
      </c>
      <c r="L61" s="179">
        <f t="shared" si="7"/>
        <v>119705.04</v>
      </c>
      <c r="M61" s="179">
        <f t="shared" si="8"/>
        <v>700946.29800000007</v>
      </c>
      <c r="N61" s="130">
        <f t="shared" si="12"/>
        <v>181713.448</v>
      </c>
      <c r="O61" s="130">
        <f>SUM('fluxo de gastos'!E62:G62)</f>
        <v>129926.48800000001</v>
      </c>
      <c r="P61" s="130">
        <f>SUM('fluxo de gastos'!H62:J62)</f>
        <v>51786.96</v>
      </c>
      <c r="Q61" s="177">
        <f t="shared" si="13"/>
        <v>451314.77</v>
      </c>
      <c r="R61" s="179">
        <f t="shared" si="14"/>
        <v>67918.079999999987</v>
      </c>
      <c r="S61" s="177">
        <f t="shared" si="9"/>
        <v>519232.85</v>
      </c>
      <c r="T61" s="292">
        <f>IF(S61&gt;0,SUMIF('input impostos'!J:J,"sobre lucrosim",'input impostos'!$C:$C)*S61,0)</f>
        <v>58154.0792</v>
      </c>
      <c r="U61" s="177">
        <f t="shared" si="10"/>
        <v>461078.7708</v>
      </c>
      <c r="V61" s="130">
        <f>'fluxo de gastos'!L62</f>
        <v>0</v>
      </c>
      <c r="W61" s="177">
        <f t="shared" si="15"/>
        <v>461078.7708</v>
      </c>
      <c r="X61" s="177">
        <f t="shared" si="11"/>
        <v>4791412.3258079998</v>
      </c>
      <c r="Y61" s="130">
        <f t="shared" si="16"/>
        <v>181713.448</v>
      </c>
      <c r="Z61" s="258"/>
      <c r="AA61" s="258"/>
    </row>
    <row r="62" spans="1:27" ht="17.25" thickBot="1" x14ac:dyDescent="0.35">
      <c r="A62" s="126">
        <f>calendário!A62</f>
        <v>61</v>
      </c>
      <c r="B62" s="127">
        <f>calendário!B62</f>
        <v>6</v>
      </c>
      <c r="C62" s="131">
        <f>calendário!C62</f>
        <v>43744</v>
      </c>
      <c r="D62" s="129" t="str">
        <f>calendário!D62</f>
        <v>fase IV</v>
      </c>
      <c r="E62" s="179">
        <f t="shared" si="5"/>
        <v>748800</v>
      </c>
      <c r="F62" s="130">
        <f>'fluxo de receita'!G63</f>
        <v>624000</v>
      </c>
      <c r="G62" s="130">
        <f>'fluxo de receita'!J63</f>
        <v>124800</v>
      </c>
      <c r="H62" s="130">
        <f>'fluxo de impostos'!E62</f>
        <v>154939.20000000001</v>
      </c>
      <c r="I62" s="130">
        <f>'fluxo de impostos'!F62</f>
        <v>2496</v>
      </c>
      <c r="J62" s="130">
        <f>'fluxo de impostos'!G62</f>
        <v>157435.20000000001</v>
      </c>
      <c r="K62" s="179">
        <f t="shared" si="6"/>
        <v>593860.80000000005</v>
      </c>
      <c r="L62" s="179">
        <f t="shared" si="7"/>
        <v>122304</v>
      </c>
      <c r="M62" s="179">
        <f t="shared" si="8"/>
        <v>716164.8</v>
      </c>
      <c r="N62" s="130">
        <f t="shared" si="12"/>
        <v>161982.04</v>
      </c>
      <c r="O62" s="130">
        <f>SUM('fluxo de gastos'!E63:G63)</f>
        <v>109345.08</v>
      </c>
      <c r="P62" s="130">
        <f>SUM('fluxo de gastos'!H63:J63)</f>
        <v>52636.959999999999</v>
      </c>
      <c r="Q62" s="177">
        <f t="shared" si="13"/>
        <v>484515.72000000003</v>
      </c>
      <c r="R62" s="179">
        <f t="shared" si="14"/>
        <v>69667.040000000008</v>
      </c>
      <c r="S62" s="177">
        <f t="shared" si="9"/>
        <v>554182.76</v>
      </c>
      <c r="T62" s="292">
        <f>IF(S62&gt;0,SUMIF('input impostos'!J:J,"sobre lucrosim",'input impostos'!$C:$C)*S62,0)</f>
        <v>62068.469120000002</v>
      </c>
      <c r="U62" s="177">
        <f t="shared" si="10"/>
        <v>492114.29087999999</v>
      </c>
      <c r="V62" s="130">
        <f>'fluxo de gastos'!L63</f>
        <v>0</v>
      </c>
      <c r="W62" s="177">
        <f t="shared" si="15"/>
        <v>492114.29087999999</v>
      </c>
      <c r="X62" s="177">
        <f t="shared" si="11"/>
        <v>5283526.616688</v>
      </c>
      <c r="Y62" s="130">
        <f t="shared" si="16"/>
        <v>161982.04</v>
      </c>
      <c r="Z62" s="258"/>
      <c r="AA62" s="258"/>
    </row>
    <row r="63" spans="1:27" ht="17.25" thickBot="1" x14ac:dyDescent="0.35">
      <c r="A63" s="126">
        <f>calendário!A63</f>
        <v>62</v>
      </c>
      <c r="B63" s="127">
        <f>calendário!B63</f>
        <v>6</v>
      </c>
      <c r="C63" s="131">
        <f>calendário!C63</f>
        <v>43775</v>
      </c>
      <c r="D63" s="129" t="str">
        <f>calendário!D63</f>
        <v>fase IV</v>
      </c>
      <c r="E63" s="179">
        <f t="shared" si="5"/>
        <v>765648</v>
      </c>
      <c r="F63" s="130">
        <f>'fluxo de receita'!G64</f>
        <v>638040</v>
      </c>
      <c r="G63" s="130">
        <f>'fluxo de receita'!J64</f>
        <v>127608</v>
      </c>
      <c r="H63" s="130">
        <f>'fluxo de impostos'!E63</f>
        <v>158425.33200000002</v>
      </c>
      <c r="I63" s="130">
        <f>'fluxo de impostos'!F63</f>
        <v>2552.16</v>
      </c>
      <c r="J63" s="130">
        <f>'fluxo de impostos'!G63</f>
        <v>160977.49200000003</v>
      </c>
      <c r="K63" s="179">
        <f t="shared" si="6"/>
        <v>607222.66799999995</v>
      </c>
      <c r="L63" s="179">
        <f t="shared" si="7"/>
        <v>125055.84</v>
      </c>
      <c r="M63" s="179">
        <f t="shared" si="8"/>
        <v>732278.50799999991</v>
      </c>
      <c r="N63" s="130">
        <f t="shared" si="12"/>
        <v>163656.04</v>
      </c>
      <c r="O63" s="130">
        <f>SUM('fluxo de gastos'!E64:G64)</f>
        <v>110119.08</v>
      </c>
      <c r="P63" s="130">
        <f>SUM('fluxo de gastos'!H64:J64)</f>
        <v>53536.959999999999</v>
      </c>
      <c r="Q63" s="177">
        <f t="shared" si="13"/>
        <v>497103.58799999993</v>
      </c>
      <c r="R63" s="179">
        <f t="shared" si="14"/>
        <v>71518.880000000005</v>
      </c>
      <c r="S63" s="177">
        <f t="shared" si="9"/>
        <v>568622.46799999988</v>
      </c>
      <c r="T63" s="292">
        <f>IF(S63&gt;0,SUMIF('input impostos'!J:J,"sobre lucrosim",'input impostos'!$C:$C)*S63,0)</f>
        <v>63685.716415999988</v>
      </c>
      <c r="U63" s="177">
        <f t="shared" si="10"/>
        <v>504936.7515839999</v>
      </c>
      <c r="V63" s="130">
        <f>'fluxo de gastos'!L64</f>
        <v>0</v>
      </c>
      <c r="W63" s="177">
        <f t="shared" si="15"/>
        <v>504936.7515839999</v>
      </c>
      <c r="X63" s="177">
        <f t="shared" si="11"/>
        <v>5788463.368272</v>
      </c>
      <c r="Y63" s="130">
        <f t="shared" si="16"/>
        <v>163656.04</v>
      </c>
      <c r="Z63" s="258"/>
      <c r="AA63" s="258"/>
    </row>
    <row r="64" spans="1:27" ht="17.25" thickBot="1" x14ac:dyDescent="0.35">
      <c r="A64" s="126">
        <f>calendário!A64</f>
        <v>63</v>
      </c>
      <c r="B64" s="127">
        <f>calendário!B64</f>
        <v>6</v>
      </c>
      <c r="C64" s="131">
        <f>calendário!C64</f>
        <v>43805</v>
      </c>
      <c r="D64" s="129" t="str">
        <f>calendário!D64</f>
        <v>fase IV</v>
      </c>
      <c r="E64" s="179">
        <f t="shared" si="5"/>
        <v>783432</v>
      </c>
      <c r="F64" s="130">
        <f>'fluxo de receita'!G65</f>
        <v>652860</v>
      </c>
      <c r="G64" s="130">
        <f>'fluxo de receita'!J65</f>
        <v>130572</v>
      </c>
      <c r="H64" s="130">
        <f>'fluxo de impostos'!E64</f>
        <v>162105.13800000001</v>
      </c>
      <c r="I64" s="130">
        <f>'fluxo de impostos'!F64</f>
        <v>2611.44</v>
      </c>
      <c r="J64" s="130">
        <f>'fluxo de impostos'!G64</f>
        <v>164716.57800000001</v>
      </c>
      <c r="K64" s="179">
        <f t="shared" si="6"/>
        <v>621326.86199999996</v>
      </c>
      <c r="L64" s="179">
        <f t="shared" si="7"/>
        <v>127960.56</v>
      </c>
      <c r="M64" s="179">
        <f t="shared" si="8"/>
        <v>749287.42200000002</v>
      </c>
      <c r="N64" s="130">
        <f t="shared" si="12"/>
        <v>165423.04000000001</v>
      </c>
      <c r="O64" s="130">
        <f>SUM('fluxo de gastos'!E65:G65)</f>
        <v>110936.08</v>
      </c>
      <c r="P64" s="130">
        <f>SUM('fluxo de gastos'!H65:J65)</f>
        <v>54486.96</v>
      </c>
      <c r="Q64" s="177">
        <f t="shared" si="13"/>
        <v>510390.78199999995</v>
      </c>
      <c r="R64" s="179">
        <f t="shared" si="14"/>
        <v>73473.600000000006</v>
      </c>
      <c r="S64" s="177">
        <f t="shared" si="9"/>
        <v>583864.38199999998</v>
      </c>
      <c r="T64" s="292">
        <f>IF(S64&gt;0,SUMIF('input impostos'!J:J,"sobre lucrosim",'input impostos'!$C:$C)*S64,0)</f>
        <v>65392.810784000001</v>
      </c>
      <c r="U64" s="177">
        <f t="shared" si="10"/>
        <v>518471.57121600001</v>
      </c>
      <c r="V64" s="130">
        <f>'fluxo de gastos'!L65</f>
        <v>0</v>
      </c>
      <c r="W64" s="177">
        <f t="shared" si="15"/>
        <v>518471.57121600001</v>
      </c>
      <c r="X64" s="177">
        <f t="shared" si="11"/>
        <v>6306934.9394880002</v>
      </c>
      <c r="Y64" s="130">
        <f t="shared" si="16"/>
        <v>165423.04000000001</v>
      </c>
      <c r="AA64" s="258"/>
    </row>
    <row r="65" spans="1:27" ht="17.25" thickBot="1" x14ac:dyDescent="0.35">
      <c r="A65" s="126">
        <f>calendário!A65</f>
        <v>64</v>
      </c>
      <c r="B65" s="127">
        <f>calendário!B65</f>
        <v>6</v>
      </c>
      <c r="C65" s="131">
        <f>calendário!C65</f>
        <v>43836</v>
      </c>
      <c r="D65" s="129" t="str">
        <f>calendário!D65</f>
        <v>fase IV</v>
      </c>
      <c r="E65" s="179">
        <f t="shared" si="5"/>
        <v>800280</v>
      </c>
      <c r="F65" s="130">
        <f>'fluxo de receita'!G66</f>
        <v>666900</v>
      </c>
      <c r="G65" s="130">
        <f>'fluxo de receita'!J66</f>
        <v>133380</v>
      </c>
      <c r="H65" s="130">
        <f>'fluxo de impostos'!E65</f>
        <v>165591.27000000002</v>
      </c>
      <c r="I65" s="130">
        <f>'fluxo de impostos'!F65</f>
        <v>2667.6</v>
      </c>
      <c r="J65" s="130">
        <f>'fluxo de impostos'!G65</f>
        <v>168258.87000000002</v>
      </c>
      <c r="K65" s="179">
        <f t="shared" si="6"/>
        <v>634688.73</v>
      </c>
      <c r="L65" s="179">
        <f t="shared" si="7"/>
        <v>130712.4</v>
      </c>
      <c r="M65" s="179">
        <f t="shared" si="8"/>
        <v>765401.13</v>
      </c>
      <c r="N65" s="130">
        <f t="shared" si="12"/>
        <v>167097.04</v>
      </c>
      <c r="O65" s="130">
        <f>SUM('fluxo de gastos'!E66:G66)</f>
        <v>111710.08</v>
      </c>
      <c r="P65" s="130">
        <f>SUM('fluxo de gastos'!H66:J66)</f>
        <v>55386.96</v>
      </c>
      <c r="Q65" s="177">
        <f t="shared" si="13"/>
        <v>522978.64999999997</v>
      </c>
      <c r="R65" s="179">
        <f t="shared" si="14"/>
        <v>75325.440000000002</v>
      </c>
      <c r="S65" s="177">
        <f t="shared" si="9"/>
        <v>598304.09</v>
      </c>
      <c r="T65" s="292">
        <f>IF(S65&gt;0,SUMIF('input impostos'!J:J,"sobre lucrosim",'input impostos'!$C:$C)*S65,0)</f>
        <v>67010.058080000003</v>
      </c>
      <c r="U65" s="177">
        <f t="shared" si="10"/>
        <v>531294.03191999998</v>
      </c>
      <c r="V65" s="130">
        <f>'fluxo de gastos'!L66</f>
        <v>0</v>
      </c>
      <c r="W65" s="177">
        <f t="shared" si="15"/>
        <v>531294.03191999998</v>
      </c>
      <c r="X65" s="177">
        <f t="shared" si="11"/>
        <v>6838228.9714080002</v>
      </c>
      <c r="Y65" s="130">
        <f t="shared" si="16"/>
        <v>167097.04</v>
      </c>
      <c r="AA65" s="258"/>
    </row>
    <row r="66" spans="1:27" ht="17.25" thickBot="1" x14ac:dyDescent="0.35">
      <c r="A66" s="126">
        <f>calendário!A66</f>
        <v>65</v>
      </c>
      <c r="B66" s="127">
        <f>calendário!B66</f>
        <v>6</v>
      </c>
      <c r="C66" s="131">
        <f>calendário!C66</f>
        <v>43867</v>
      </c>
      <c r="D66" s="129" t="str">
        <f>calendário!D66</f>
        <v>fase IV</v>
      </c>
      <c r="E66" s="179">
        <f t="shared" si="5"/>
        <v>819000</v>
      </c>
      <c r="F66" s="130">
        <f>'fluxo de receita'!G67</f>
        <v>682500</v>
      </c>
      <c r="G66" s="130">
        <f>'fluxo de receita'!J67</f>
        <v>136500</v>
      </c>
      <c r="H66" s="130">
        <f>'fluxo de impostos'!E66</f>
        <v>169464.75</v>
      </c>
      <c r="I66" s="130">
        <f>'fluxo de impostos'!F66</f>
        <v>2730</v>
      </c>
      <c r="J66" s="130">
        <f>'fluxo de impostos'!G66</f>
        <v>172194.75</v>
      </c>
      <c r="K66" s="179">
        <f t="shared" si="6"/>
        <v>649535.25</v>
      </c>
      <c r="L66" s="179">
        <f t="shared" si="7"/>
        <v>133770</v>
      </c>
      <c r="M66" s="179">
        <f t="shared" si="8"/>
        <v>783305.25</v>
      </c>
      <c r="N66" s="130">
        <f t="shared" ref="N66:N97" si="17">O66+P66</f>
        <v>168957.04</v>
      </c>
      <c r="O66" s="130">
        <f>SUM('fluxo de gastos'!E67:G67)</f>
        <v>112570.08</v>
      </c>
      <c r="P66" s="130">
        <f>SUM('fluxo de gastos'!H67:J67)</f>
        <v>56386.96</v>
      </c>
      <c r="Q66" s="177">
        <f t="shared" ref="Q66:Q97" si="18">K66-O66</f>
        <v>536965.17000000004</v>
      </c>
      <c r="R66" s="179">
        <f t="shared" ref="R66:R97" si="19">L66-P66</f>
        <v>77383.040000000008</v>
      </c>
      <c r="S66" s="177">
        <f t="shared" si="9"/>
        <v>614348.21000000008</v>
      </c>
      <c r="T66" s="292">
        <f>IF(S66&gt;0,SUMIF('input impostos'!J:J,"sobre lucrosim",'input impostos'!$C:$C)*S66,0)</f>
        <v>68806.999520000012</v>
      </c>
      <c r="U66" s="177">
        <f t="shared" si="10"/>
        <v>545541.21048000013</v>
      </c>
      <c r="V66" s="130">
        <f>'fluxo de gastos'!L67</f>
        <v>0</v>
      </c>
      <c r="W66" s="177">
        <f t="shared" ref="W66:W97" si="20">U66-V66</f>
        <v>545541.21048000013</v>
      </c>
      <c r="X66" s="177">
        <f t="shared" si="11"/>
        <v>7383770.1818880001</v>
      </c>
      <c r="Y66" s="130">
        <f t="shared" ref="Y66:Y96" si="21">N66+V66</f>
        <v>168957.04</v>
      </c>
      <c r="AA66" s="258"/>
    </row>
    <row r="67" spans="1:27" ht="17.25" thickBot="1" x14ac:dyDescent="0.35">
      <c r="A67" s="126">
        <f>calendário!A67</f>
        <v>66</v>
      </c>
      <c r="B67" s="127">
        <f>calendário!B67</f>
        <v>6</v>
      </c>
      <c r="C67" s="131">
        <f>calendário!C67</f>
        <v>43896</v>
      </c>
      <c r="D67" s="129" t="str">
        <f>calendário!D67</f>
        <v>fase IV</v>
      </c>
      <c r="E67" s="179">
        <f t="shared" ref="E67:E121" si="22">SUM(F67:G67)</f>
        <v>836784</v>
      </c>
      <c r="F67" s="130">
        <f>'fluxo de receita'!G68</f>
        <v>697320</v>
      </c>
      <c r="G67" s="130">
        <f>'fluxo de receita'!J68</f>
        <v>139464</v>
      </c>
      <c r="H67" s="130">
        <f>'fluxo de impostos'!E67</f>
        <v>173144.55600000001</v>
      </c>
      <c r="I67" s="130">
        <f>'fluxo de impostos'!F67</f>
        <v>2789.28</v>
      </c>
      <c r="J67" s="130">
        <f>'fluxo de impostos'!G67</f>
        <v>175933.83600000001</v>
      </c>
      <c r="K67" s="179">
        <f t="shared" ref="K67:K121" si="23">E67-H67</f>
        <v>663639.44400000002</v>
      </c>
      <c r="L67" s="179">
        <f t="shared" ref="L67:L121" si="24">G67-I67</f>
        <v>136674.72</v>
      </c>
      <c r="M67" s="179">
        <f t="shared" ref="M67:M121" si="25">K67+L67</f>
        <v>800314.16399999999</v>
      </c>
      <c r="N67" s="130">
        <f t="shared" si="17"/>
        <v>170724.04</v>
      </c>
      <c r="O67" s="130">
        <f>SUM('fluxo de gastos'!E68:G68)</f>
        <v>113387.08</v>
      </c>
      <c r="P67" s="130">
        <f>SUM('fluxo de gastos'!H68:J68)</f>
        <v>57336.959999999999</v>
      </c>
      <c r="Q67" s="177">
        <f t="shared" si="18"/>
        <v>550252.36400000006</v>
      </c>
      <c r="R67" s="179">
        <f t="shared" si="19"/>
        <v>79337.760000000009</v>
      </c>
      <c r="S67" s="177">
        <f t="shared" ref="S67:S121" si="26">Q67+R67</f>
        <v>629590.12400000007</v>
      </c>
      <c r="T67" s="292">
        <f>IF(S67&gt;0,SUMIF('input impostos'!J:J,"sobre lucrosim",'input impostos'!$C:$C)*S67,0)</f>
        <v>70514.093888000003</v>
      </c>
      <c r="U67" s="177">
        <f t="shared" ref="U67:U121" si="27">S67-T67</f>
        <v>559076.03011200007</v>
      </c>
      <c r="V67" s="130">
        <f>'fluxo de gastos'!L68</f>
        <v>0</v>
      </c>
      <c r="W67" s="177">
        <f t="shared" si="20"/>
        <v>559076.03011200007</v>
      </c>
      <c r="X67" s="177">
        <f t="shared" si="11"/>
        <v>7942846.2120000003</v>
      </c>
      <c r="Y67" s="130">
        <f t="shared" si="21"/>
        <v>170724.04</v>
      </c>
      <c r="AA67" s="258"/>
    </row>
    <row r="68" spans="1:27" ht="17.25" thickBot="1" x14ac:dyDescent="0.35">
      <c r="A68" s="126">
        <f>calendário!A68</f>
        <v>67</v>
      </c>
      <c r="B68" s="127">
        <f>calendário!B68</f>
        <v>6</v>
      </c>
      <c r="C68" s="131">
        <f>calendário!C68</f>
        <v>43927</v>
      </c>
      <c r="D68" s="129" t="str">
        <f>calendário!D68</f>
        <v>fase IV</v>
      </c>
      <c r="E68" s="179">
        <f t="shared" si="22"/>
        <v>855504</v>
      </c>
      <c r="F68" s="130">
        <f>'fluxo de receita'!G69</f>
        <v>712920</v>
      </c>
      <c r="G68" s="130">
        <f>'fluxo de receita'!J69</f>
        <v>142584</v>
      </c>
      <c r="H68" s="130">
        <f>'fluxo de impostos'!E68</f>
        <v>177018.03600000002</v>
      </c>
      <c r="I68" s="130">
        <f>'fluxo de impostos'!F68</f>
        <v>2851.68</v>
      </c>
      <c r="J68" s="130">
        <f>'fluxo de impostos'!G68</f>
        <v>179869.71600000001</v>
      </c>
      <c r="K68" s="179">
        <f t="shared" si="23"/>
        <v>678485.96399999992</v>
      </c>
      <c r="L68" s="179">
        <f t="shared" si="24"/>
        <v>139732.32</v>
      </c>
      <c r="M68" s="179">
        <f t="shared" si="25"/>
        <v>818218.28399999999</v>
      </c>
      <c r="N68" s="130">
        <f t="shared" si="17"/>
        <v>172584.04</v>
      </c>
      <c r="O68" s="130">
        <f>SUM('fluxo de gastos'!E69:G69)</f>
        <v>114247.08</v>
      </c>
      <c r="P68" s="130">
        <f>SUM('fluxo de gastos'!H69:J69)</f>
        <v>58336.959999999999</v>
      </c>
      <c r="Q68" s="177">
        <f t="shared" si="18"/>
        <v>564238.88399999996</v>
      </c>
      <c r="R68" s="179">
        <f t="shared" si="19"/>
        <v>81395.360000000015</v>
      </c>
      <c r="S68" s="177">
        <f t="shared" si="26"/>
        <v>645634.24399999995</v>
      </c>
      <c r="T68" s="292">
        <f>IF(S68&gt;0,SUMIF('input impostos'!J:J,"sobre lucrosim",'input impostos'!$C:$C)*S68,0)</f>
        <v>72311.035327999998</v>
      </c>
      <c r="U68" s="177">
        <f t="shared" si="27"/>
        <v>573323.20867199998</v>
      </c>
      <c r="V68" s="130">
        <f>'fluxo de gastos'!L69</f>
        <v>0</v>
      </c>
      <c r="W68" s="177">
        <f t="shared" si="20"/>
        <v>573323.20867199998</v>
      </c>
      <c r="X68" s="177">
        <f t="shared" ref="X68:X121" si="28">X67+W68</f>
        <v>8516169.4206719995</v>
      </c>
      <c r="Y68" s="130">
        <f t="shared" si="21"/>
        <v>172584.04</v>
      </c>
      <c r="AA68" s="258"/>
    </row>
    <row r="69" spans="1:27" ht="17.25" thickBot="1" x14ac:dyDescent="0.35">
      <c r="A69" s="126">
        <f>calendário!A69</f>
        <v>68</v>
      </c>
      <c r="B69" s="127">
        <f>calendário!B69</f>
        <v>6</v>
      </c>
      <c r="C69" s="131">
        <f>calendário!C69</f>
        <v>43957</v>
      </c>
      <c r="D69" s="129" t="str">
        <f>calendário!D69</f>
        <v>fase IV</v>
      </c>
      <c r="E69" s="179">
        <f t="shared" si="22"/>
        <v>874224</v>
      </c>
      <c r="F69" s="130">
        <f>'fluxo de receita'!G70</f>
        <v>728520</v>
      </c>
      <c r="G69" s="130">
        <f>'fluxo de receita'!J70</f>
        <v>145704</v>
      </c>
      <c r="H69" s="130">
        <f>'fluxo de impostos'!E69</f>
        <v>180891.516</v>
      </c>
      <c r="I69" s="130">
        <f>'fluxo de impostos'!F69</f>
        <v>2914.08</v>
      </c>
      <c r="J69" s="130">
        <f>'fluxo de impostos'!G69</f>
        <v>183805.59599999999</v>
      </c>
      <c r="K69" s="179">
        <f t="shared" si="23"/>
        <v>693332.48399999994</v>
      </c>
      <c r="L69" s="179">
        <f t="shared" si="24"/>
        <v>142789.92000000001</v>
      </c>
      <c r="M69" s="179">
        <f t="shared" si="25"/>
        <v>836122.40399999998</v>
      </c>
      <c r="N69" s="130">
        <f t="shared" si="17"/>
        <v>174444.04</v>
      </c>
      <c r="O69" s="130">
        <f>SUM('fluxo de gastos'!E70:G70)</f>
        <v>115107.08</v>
      </c>
      <c r="P69" s="130">
        <f>SUM('fluxo de gastos'!H70:J70)</f>
        <v>59336.959999999999</v>
      </c>
      <c r="Q69" s="177">
        <f t="shared" si="18"/>
        <v>578225.40399999998</v>
      </c>
      <c r="R69" s="179">
        <f t="shared" si="19"/>
        <v>83452.960000000021</v>
      </c>
      <c r="S69" s="177">
        <f t="shared" si="26"/>
        <v>661678.36400000006</v>
      </c>
      <c r="T69" s="292">
        <f>IF(S69&gt;0,SUMIF('input impostos'!J:J,"sobre lucrosim",'input impostos'!$C:$C)*S69,0)</f>
        <v>74107.976768000008</v>
      </c>
      <c r="U69" s="177">
        <f t="shared" si="27"/>
        <v>587570.38723200001</v>
      </c>
      <c r="V69" s="130">
        <f>'fluxo de gastos'!L70</f>
        <v>0</v>
      </c>
      <c r="W69" s="177">
        <f t="shared" si="20"/>
        <v>587570.38723200001</v>
      </c>
      <c r="X69" s="177">
        <f t="shared" si="28"/>
        <v>9103739.8079039995</v>
      </c>
      <c r="Y69" s="130">
        <f t="shared" si="21"/>
        <v>174444.04</v>
      </c>
      <c r="AA69" s="258"/>
    </row>
    <row r="70" spans="1:27" ht="17.25" thickBot="1" x14ac:dyDescent="0.35">
      <c r="A70" s="126">
        <f>calendário!A70</f>
        <v>69</v>
      </c>
      <c r="B70" s="127">
        <f>calendário!B70</f>
        <v>6</v>
      </c>
      <c r="C70" s="131">
        <f>calendário!C70</f>
        <v>43988</v>
      </c>
      <c r="D70" s="129" t="str">
        <f>calendário!D70</f>
        <v>fase IV</v>
      </c>
      <c r="E70" s="179">
        <f t="shared" si="22"/>
        <v>884520</v>
      </c>
      <c r="F70" s="130">
        <f>'fluxo de receita'!G71</f>
        <v>737100</v>
      </c>
      <c r="G70" s="130">
        <f>'fluxo de receita'!J71</f>
        <v>147420</v>
      </c>
      <c r="H70" s="130">
        <f>'fluxo de impostos'!E70</f>
        <v>183021.93000000002</v>
      </c>
      <c r="I70" s="130">
        <f>'fluxo de impostos'!F70</f>
        <v>2948.4</v>
      </c>
      <c r="J70" s="130">
        <f>'fluxo de impostos'!G70</f>
        <v>185970.33000000002</v>
      </c>
      <c r="K70" s="179">
        <f t="shared" si="23"/>
        <v>701498.07</v>
      </c>
      <c r="L70" s="179">
        <f t="shared" si="24"/>
        <v>144471.6</v>
      </c>
      <c r="M70" s="179">
        <f t="shared" si="25"/>
        <v>845969.66999999993</v>
      </c>
      <c r="N70" s="130">
        <f t="shared" si="17"/>
        <v>175467.04</v>
      </c>
      <c r="O70" s="130">
        <f>SUM('fluxo de gastos'!E71:G71)</f>
        <v>115580.08</v>
      </c>
      <c r="P70" s="130">
        <f>SUM('fluxo de gastos'!H71:J71)</f>
        <v>59886.96</v>
      </c>
      <c r="Q70" s="177">
        <f t="shared" si="18"/>
        <v>585917.99</v>
      </c>
      <c r="R70" s="179">
        <f t="shared" si="19"/>
        <v>84584.640000000014</v>
      </c>
      <c r="S70" s="177">
        <f t="shared" si="26"/>
        <v>670502.63</v>
      </c>
      <c r="T70" s="292">
        <f>IF(S70&gt;0,SUMIF('input impostos'!J:J,"sobre lucrosim",'input impostos'!$C:$C)*S70,0)</f>
        <v>75096.294559999995</v>
      </c>
      <c r="U70" s="177">
        <f t="shared" si="27"/>
        <v>595406.33544000005</v>
      </c>
      <c r="V70" s="130">
        <f>'fluxo de gastos'!L71</f>
        <v>0</v>
      </c>
      <c r="W70" s="177">
        <f t="shared" si="20"/>
        <v>595406.33544000005</v>
      </c>
      <c r="X70" s="177">
        <f t="shared" si="28"/>
        <v>9699146.143344</v>
      </c>
      <c r="Y70" s="130">
        <f t="shared" si="21"/>
        <v>175467.04</v>
      </c>
      <c r="AA70" s="258"/>
    </row>
    <row r="71" spans="1:27" ht="17.25" thickBot="1" x14ac:dyDescent="0.35">
      <c r="A71" s="126">
        <f>calendário!A71</f>
        <v>70</v>
      </c>
      <c r="B71" s="127">
        <f>calendário!B71</f>
        <v>6</v>
      </c>
      <c r="C71" s="131">
        <f>calendário!C71</f>
        <v>44018</v>
      </c>
      <c r="D71" s="129" t="str">
        <f>calendário!D71</f>
        <v>fase IV</v>
      </c>
      <c r="E71" s="179">
        <f t="shared" si="22"/>
        <v>893880</v>
      </c>
      <c r="F71" s="130">
        <f>'fluxo de receita'!G72</f>
        <v>744900</v>
      </c>
      <c r="G71" s="130">
        <f>'fluxo de receita'!J72</f>
        <v>148980</v>
      </c>
      <c r="H71" s="130">
        <f>'fluxo de impostos'!E71</f>
        <v>184958.67</v>
      </c>
      <c r="I71" s="130">
        <f>'fluxo de impostos'!F71</f>
        <v>2979.6</v>
      </c>
      <c r="J71" s="130">
        <f>'fluxo de impostos'!G71</f>
        <v>187938.27000000002</v>
      </c>
      <c r="K71" s="179">
        <f t="shared" si="23"/>
        <v>708921.33</v>
      </c>
      <c r="L71" s="179">
        <f t="shared" si="24"/>
        <v>146000.4</v>
      </c>
      <c r="M71" s="179">
        <f t="shared" si="25"/>
        <v>854921.73</v>
      </c>
      <c r="N71" s="130">
        <f t="shared" si="17"/>
        <v>176397.04</v>
      </c>
      <c r="O71" s="130">
        <f>SUM('fluxo de gastos'!E72:G72)</f>
        <v>116010.08</v>
      </c>
      <c r="P71" s="130">
        <f>SUM('fluxo de gastos'!H72:J72)</f>
        <v>60386.96</v>
      </c>
      <c r="Q71" s="177">
        <f t="shared" si="18"/>
        <v>592911.25</v>
      </c>
      <c r="R71" s="179">
        <f t="shared" si="19"/>
        <v>85613.440000000002</v>
      </c>
      <c r="S71" s="177">
        <f t="shared" si="26"/>
        <v>678524.69</v>
      </c>
      <c r="T71" s="292">
        <f>IF(S71&gt;0,SUMIF('input impostos'!J:J,"sobre lucrosim",'input impostos'!$C:$C)*S71,0)</f>
        <v>75994.765279999992</v>
      </c>
      <c r="U71" s="177">
        <f t="shared" si="27"/>
        <v>602529.92472000001</v>
      </c>
      <c r="V71" s="130">
        <f>'fluxo de gastos'!L72</f>
        <v>0</v>
      </c>
      <c r="W71" s="177">
        <f t="shared" si="20"/>
        <v>602529.92472000001</v>
      </c>
      <c r="X71" s="177">
        <f t="shared" si="28"/>
        <v>10301676.068064</v>
      </c>
      <c r="Y71" s="130">
        <f t="shared" si="21"/>
        <v>176397.04</v>
      </c>
      <c r="AA71" s="258"/>
    </row>
    <row r="72" spans="1:27" ht="17.25" thickBot="1" x14ac:dyDescent="0.35">
      <c r="A72" s="126">
        <f>calendário!A72</f>
        <v>71</v>
      </c>
      <c r="B72" s="127">
        <f>calendário!B72</f>
        <v>6</v>
      </c>
      <c r="C72" s="131">
        <f>calendário!C72</f>
        <v>44049</v>
      </c>
      <c r="D72" s="129" t="str">
        <f>calendário!D72</f>
        <v>fase IV</v>
      </c>
      <c r="E72" s="179">
        <f t="shared" si="22"/>
        <v>904176</v>
      </c>
      <c r="F72" s="130">
        <f>'fluxo de receita'!G73</f>
        <v>753480</v>
      </c>
      <c r="G72" s="130">
        <f>'fluxo de receita'!J73</f>
        <v>150696</v>
      </c>
      <c r="H72" s="130">
        <f>'fluxo de impostos'!E72</f>
        <v>187089.084</v>
      </c>
      <c r="I72" s="130">
        <f>'fluxo de impostos'!F72</f>
        <v>3013.92</v>
      </c>
      <c r="J72" s="130">
        <f>'fluxo de impostos'!G72</f>
        <v>190103.00400000002</v>
      </c>
      <c r="K72" s="179">
        <f t="shared" si="23"/>
        <v>717086.91599999997</v>
      </c>
      <c r="L72" s="179">
        <f t="shared" si="24"/>
        <v>147682.07999999999</v>
      </c>
      <c r="M72" s="179">
        <f t="shared" si="25"/>
        <v>864768.99599999993</v>
      </c>
      <c r="N72" s="130">
        <f t="shared" si="17"/>
        <v>177420.04</v>
      </c>
      <c r="O72" s="130">
        <f>SUM('fluxo de gastos'!E73:G73)</f>
        <v>116483.08</v>
      </c>
      <c r="P72" s="130">
        <f>SUM('fluxo de gastos'!H73:J73)</f>
        <v>60936.959999999999</v>
      </c>
      <c r="Q72" s="177">
        <f t="shared" si="18"/>
        <v>600603.83600000001</v>
      </c>
      <c r="R72" s="179">
        <f t="shared" si="19"/>
        <v>86745.12</v>
      </c>
      <c r="S72" s="177">
        <f t="shared" si="26"/>
        <v>687348.95600000001</v>
      </c>
      <c r="T72" s="292">
        <f>IF(S72&gt;0,SUMIF('input impostos'!J:J,"sobre lucrosim",'input impostos'!$C:$C)*S72,0)</f>
        <v>76983.083072000009</v>
      </c>
      <c r="U72" s="177">
        <f t="shared" si="27"/>
        <v>610365.87292800006</v>
      </c>
      <c r="V72" s="130">
        <f>'fluxo de gastos'!L73</f>
        <v>0</v>
      </c>
      <c r="W72" s="177">
        <f t="shared" si="20"/>
        <v>610365.87292800006</v>
      </c>
      <c r="X72" s="177">
        <f t="shared" si="28"/>
        <v>10912041.940992001</v>
      </c>
      <c r="Y72" s="130">
        <f t="shared" si="21"/>
        <v>177420.04</v>
      </c>
      <c r="AA72" s="258"/>
    </row>
    <row r="73" spans="1:27" ht="17.25" thickBot="1" x14ac:dyDescent="0.35">
      <c r="A73" s="126">
        <f>calendário!A73</f>
        <v>72</v>
      </c>
      <c r="B73" s="127">
        <f>calendário!B73</f>
        <v>6</v>
      </c>
      <c r="C73" s="131">
        <f>calendário!C73</f>
        <v>44080</v>
      </c>
      <c r="D73" s="129" t="str">
        <f>calendário!D73</f>
        <v>fase IV</v>
      </c>
      <c r="E73" s="179">
        <f t="shared" si="22"/>
        <v>913536</v>
      </c>
      <c r="F73" s="130">
        <f>'fluxo de receita'!G74</f>
        <v>761280</v>
      </c>
      <c r="G73" s="130">
        <f>'fluxo de receita'!J74</f>
        <v>152256</v>
      </c>
      <c r="H73" s="130">
        <f>'fluxo de impostos'!E73</f>
        <v>189025.82400000002</v>
      </c>
      <c r="I73" s="130">
        <f>'fluxo de impostos'!F73</f>
        <v>3045.12</v>
      </c>
      <c r="J73" s="130">
        <f>'fluxo de impostos'!G73</f>
        <v>192070.94400000002</v>
      </c>
      <c r="K73" s="179">
        <f t="shared" si="23"/>
        <v>724510.17599999998</v>
      </c>
      <c r="L73" s="179">
        <f t="shared" si="24"/>
        <v>149210.88</v>
      </c>
      <c r="M73" s="179">
        <f t="shared" si="25"/>
        <v>873721.05599999998</v>
      </c>
      <c r="N73" s="130">
        <f t="shared" si="17"/>
        <v>178350.04</v>
      </c>
      <c r="O73" s="130">
        <f>SUM('fluxo de gastos'!E74:G74)</f>
        <v>116913.08</v>
      </c>
      <c r="P73" s="130">
        <f>SUM('fluxo de gastos'!H74:J74)</f>
        <v>61436.959999999999</v>
      </c>
      <c r="Q73" s="177">
        <f t="shared" si="18"/>
        <v>607597.09600000002</v>
      </c>
      <c r="R73" s="179">
        <f t="shared" si="19"/>
        <v>87773.920000000013</v>
      </c>
      <c r="S73" s="177">
        <f t="shared" si="26"/>
        <v>695371.01600000006</v>
      </c>
      <c r="T73" s="292">
        <f>IF(S73&gt;0,SUMIF('input impostos'!J:J,"sobre lucrosim",'input impostos'!$C:$C)*S73,0)</f>
        <v>77881.553792000006</v>
      </c>
      <c r="U73" s="177">
        <f t="shared" si="27"/>
        <v>617489.46220800001</v>
      </c>
      <c r="V73" s="130">
        <f>'fluxo de gastos'!L74</f>
        <v>0</v>
      </c>
      <c r="W73" s="177">
        <f t="shared" si="20"/>
        <v>617489.46220800001</v>
      </c>
      <c r="X73" s="264">
        <f t="shared" si="28"/>
        <v>11529531.403200001</v>
      </c>
      <c r="Y73" s="130">
        <f t="shared" si="21"/>
        <v>178350.04</v>
      </c>
      <c r="AA73" s="258"/>
    </row>
    <row r="74" spans="1:27" ht="17.25" thickBot="1" x14ac:dyDescent="0.35">
      <c r="A74" s="126">
        <f>calendário!A74</f>
        <v>73</v>
      </c>
      <c r="B74" s="127">
        <f>calendário!B74</f>
        <v>7</v>
      </c>
      <c r="C74" s="131">
        <f>calendário!C74</f>
        <v>44110</v>
      </c>
      <c r="D74" s="129" t="str">
        <f>calendário!D74</f>
        <v>fase IV</v>
      </c>
      <c r="E74" s="179">
        <f t="shared" si="22"/>
        <v>923832</v>
      </c>
      <c r="F74" s="130">
        <f>'fluxo de receita'!G75</f>
        <v>769860</v>
      </c>
      <c r="G74" s="130">
        <f>'fluxo de receita'!J75</f>
        <v>153972</v>
      </c>
      <c r="H74" s="130">
        <f>'fluxo de impostos'!E74</f>
        <v>191156.23800000001</v>
      </c>
      <c r="I74" s="130">
        <f>'fluxo de impostos'!F74</f>
        <v>3079.44</v>
      </c>
      <c r="J74" s="130">
        <f>'fluxo de impostos'!G74</f>
        <v>194235.67800000001</v>
      </c>
      <c r="K74" s="179">
        <f t="shared" si="23"/>
        <v>732675.76199999999</v>
      </c>
      <c r="L74" s="179">
        <f t="shared" si="24"/>
        <v>150892.56</v>
      </c>
      <c r="M74" s="179">
        <f t="shared" si="25"/>
        <v>883568.32199999993</v>
      </c>
      <c r="N74" s="130">
        <f t="shared" si="17"/>
        <v>179373.04</v>
      </c>
      <c r="O74" s="130">
        <f>SUM('fluxo de gastos'!E75:G75)</f>
        <v>117386.08</v>
      </c>
      <c r="P74" s="130">
        <f>SUM('fluxo de gastos'!H75:J75)</f>
        <v>61986.96</v>
      </c>
      <c r="Q74" s="177">
        <f t="shared" si="18"/>
        <v>615289.68200000003</v>
      </c>
      <c r="R74" s="179">
        <f t="shared" si="19"/>
        <v>88905.600000000006</v>
      </c>
      <c r="S74" s="177">
        <f t="shared" si="26"/>
        <v>704195.28200000001</v>
      </c>
      <c r="T74" s="292">
        <f>IF(S74&gt;0,SUMIF('input impostos'!J:J,"sobre lucrosim",'input impostos'!$C:$C)*S74,0)</f>
        <v>78869.871584000008</v>
      </c>
      <c r="U74" s="177">
        <f t="shared" si="27"/>
        <v>625325.41041600006</v>
      </c>
      <c r="V74" s="130">
        <f>'fluxo de gastos'!L75</f>
        <v>0</v>
      </c>
      <c r="W74" s="177">
        <f t="shared" si="20"/>
        <v>625325.41041600006</v>
      </c>
      <c r="X74" s="177">
        <f t="shared" si="28"/>
        <v>12154856.813616</v>
      </c>
      <c r="Y74" s="130">
        <f t="shared" si="21"/>
        <v>179373.04</v>
      </c>
      <c r="AA74" s="258"/>
    </row>
    <row r="75" spans="1:27" ht="17.25" thickBot="1" x14ac:dyDescent="0.35">
      <c r="A75" s="126">
        <f>calendário!A75</f>
        <v>74</v>
      </c>
      <c r="B75" s="127">
        <f>calendário!B75</f>
        <v>7</v>
      </c>
      <c r="C75" s="131">
        <f>calendário!C75</f>
        <v>44141</v>
      </c>
      <c r="D75" s="129" t="str">
        <f>calendário!D75</f>
        <v>fase IV</v>
      </c>
      <c r="E75" s="179">
        <f t="shared" si="22"/>
        <v>923832</v>
      </c>
      <c r="F75" s="130">
        <f>'fluxo de receita'!G76</f>
        <v>769860</v>
      </c>
      <c r="G75" s="130">
        <f>'fluxo de receita'!J76</f>
        <v>153972</v>
      </c>
      <c r="H75" s="130">
        <f>'fluxo de impostos'!E75</f>
        <v>191156.23800000001</v>
      </c>
      <c r="I75" s="130">
        <f>'fluxo de impostos'!F75</f>
        <v>3079.44</v>
      </c>
      <c r="J75" s="130">
        <f>'fluxo de impostos'!G75</f>
        <v>194235.67800000001</v>
      </c>
      <c r="K75" s="179">
        <f t="shared" si="23"/>
        <v>732675.76199999999</v>
      </c>
      <c r="L75" s="179">
        <f t="shared" si="24"/>
        <v>150892.56</v>
      </c>
      <c r="M75" s="179">
        <f t="shared" si="25"/>
        <v>883568.32199999993</v>
      </c>
      <c r="N75" s="130">
        <f t="shared" si="17"/>
        <v>179373.04</v>
      </c>
      <c r="O75" s="130">
        <f>SUM('fluxo de gastos'!E76:G76)</f>
        <v>117386.08</v>
      </c>
      <c r="P75" s="130">
        <f>SUM('fluxo de gastos'!H76:J76)</f>
        <v>61986.96</v>
      </c>
      <c r="Q75" s="177">
        <f t="shared" si="18"/>
        <v>615289.68200000003</v>
      </c>
      <c r="R75" s="179">
        <f t="shared" si="19"/>
        <v>88905.600000000006</v>
      </c>
      <c r="S75" s="177">
        <f t="shared" si="26"/>
        <v>704195.28200000001</v>
      </c>
      <c r="T75" s="292">
        <f>IF(S75&gt;0,SUMIF('input impostos'!J:J,"sobre lucrosim",'input impostos'!$C:$C)*S75,0)</f>
        <v>78869.871584000008</v>
      </c>
      <c r="U75" s="177">
        <f t="shared" si="27"/>
        <v>625325.41041600006</v>
      </c>
      <c r="V75" s="130">
        <f>'fluxo de gastos'!L76</f>
        <v>0</v>
      </c>
      <c r="W75" s="177">
        <f t="shared" si="20"/>
        <v>625325.41041600006</v>
      </c>
      <c r="X75" s="177">
        <f t="shared" si="28"/>
        <v>12780182.224032</v>
      </c>
      <c r="Y75" s="130">
        <f t="shared" si="21"/>
        <v>179373.04</v>
      </c>
      <c r="AA75" s="258"/>
    </row>
    <row r="76" spans="1:27" ht="17.25" thickBot="1" x14ac:dyDescent="0.35">
      <c r="A76" s="126">
        <f>calendário!A76</f>
        <v>75</v>
      </c>
      <c r="B76" s="127">
        <f>calendário!B76</f>
        <v>7</v>
      </c>
      <c r="C76" s="131">
        <f>calendário!C76</f>
        <v>44171</v>
      </c>
      <c r="D76" s="129" t="str">
        <f>calendário!D76</f>
        <v>fase IV</v>
      </c>
      <c r="E76" s="179">
        <f t="shared" si="22"/>
        <v>923832</v>
      </c>
      <c r="F76" s="130">
        <f>'fluxo de receita'!G77</f>
        <v>769860</v>
      </c>
      <c r="G76" s="130">
        <f>'fluxo de receita'!J77</f>
        <v>153972</v>
      </c>
      <c r="H76" s="130">
        <f>'fluxo de impostos'!E76</f>
        <v>191156.23800000001</v>
      </c>
      <c r="I76" s="130">
        <f>'fluxo de impostos'!F76</f>
        <v>3079.44</v>
      </c>
      <c r="J76" s="130">
        <f>'fluxo de impostos'!G76</f>
        <v>194235.67800000001</v>
      </c>
      <c r="K76" s="179">
        <f t="shared" si="23"/>
        <v>732675.76199999999</v>
      </c>
      <c r="L76" s="179">
        <f t="shared" si="24"/>
        <v>150892.56</v>
      </c>
      <c r="M76" s="179">
        <f t="shared" si="25"/>
        <v>883568.32199999993</v>
      </c>
      <c r="N76" s="130">
        <f t="shared" si="17"/>
        <v>179373.04</v>
      </c>
      <c r="O76" s="130">
        <f>SUM('fluxo de gastos'!E77:G77)</f>
        <v>117386.08</v>
      </c>
      <c r="P76" s="130">
        <f>SUM('fluxo de gastos'!H77:J77)</f>
        <v>61986.96</v>
      </c>
      <c r="Q76" s="177">
        <f t="shared" si="18"/>
        <v>615289.68200000003</v>
      </c>
      <c r="R76" s="179">
        <f t="shared" si="19"/>
        <v>88905.600000000006</v>
      </c>
      <c r="S76" s="177">
        <f t="shared" si="26"/>
        <v>704195.28200000001</v>
      </c>
      <c r="T76" s="292">
        <f>IF(S76&gt;0,SUMIF('input impostos'!J:J,"sobre lucrosim",'input impostos'!$C:$C)*S76,0)</f>
        <v>78869.871584000008</v>
      </c>
      <c r="U76" s="177">
        <f t="shared" si="27"/>
        <v>625325.41041600006</v>
      </c>
      <c r="V76" s="130">
        <f>'fluxo de gastos'!L77</f>
        <v>0</v>
      </c>
      <c r="W76" s="177">
        <f t="shared" si="20"/>
        <v>625325.41041600006</v>
      </c>
      <c r="X76" s="177">
        <f t="shared" si="28"/>
        <v>13405507.634447999</v>
      </c>
      <c r="Y76" s="130">
        <f t="shared" si="21"/>
        <v>179373.04</v>
      </c>
      <c r="AA76" s="258"/>
    </row>
    <row r="77" spans="1:27" ht="17.25" thickBot="1" x14ac:dyDescent="0.35">
      <c r="A77" s="126">
        <f>calendário!A77</f>
        <v>76</v>
      </c>
      <c r="B77" s="127">
        <f>calendário!B77</f>
        <v>7</v>
      </c>
      <c r="C77" s="131">
        <f>calendário!C77</f>
        <v>44202</v>
      </c>
      <c r="D77" s="129" t="str">
        <f>calendário!D77</f>
        <v>fase IV</v>
      </c>
      <c r="E77" s="179">
        <f t="shared" si="22"/>
        <v>923832</v>
      </c>
      <c r="F77" s="130">
        <f>'fluxo de receita'!G78</f>
        <v>769860</v>
      </c>
      <c r="G77" s="130">
        <f>'fluxo de receita'!J78</f>
        <v>153972</v>
      </c>
      <c r="H77" s="130">
        <f>'fluxo de impostos'!E77</f>
        <v>191156.23800000001</v>
      </c>
      <c r="I77" s="130">
        <f>'fluxo de impostos'!F77</f>
        <v>3079.44</v>
      </c>
      <c r="J77" s="130">
        <f>'fluxo de impostos'!G77</f>
        <v>194235.67800000001</v>
      </c>
      <c r="K77" s="179">
        <f t="shared" si="23"/>
        <v>732675.76199999999</v>
      </c>
      <c r="L77" s="179">
        <f t="shared" si="24"/>
        <v>150892.56</v>
      </c>
      <c r="M77" s="179">
        <f t="shared" si="25"/>
        <v>883568.32199999993</v>
      </c>
      <c r="N77" s="130">
        <f t="shared" si="17"/>
        <v>179373.04</v>
      </c>
      <c r="O77" s="130">
        <f>SUM('fluxo de gastos'!E78:G78)</f>
        <v>117386.08</v>
      </c>
      <c r="P77" s="130">
        <f>SUM('fluxo de gastos'!H78:J78)</f>
        <v>61986.96</v>
      </c>
      <c r="Q77" s="177">
        <f t="shared" si="18"/>
        <v>615289.68200000003</v>
      </c>
      <c r="R77" s="179">
        <f t="shared" si="19"/>
        <v>88905.600000000006</v>
      </c>
      <c r="S77" s="177">
        <f t="shared" si="26"/>
        <v>704195.28200000001</v>
      </c>
      <c r="T77" s="292">
        <f>IF(S77&gt;0,SUMIF('input impostos'!J:J,"sobre lucrosim",'input impostos'!$C:$C)*S77,0)</f>
        <v>78869.871584000008</v>
      </c>
      <c r="U77" s="177">
        <f t="shared" si="27"/>
        <v>625325.41041600006</v>
      </c>
      <c r="V77" s="130">
        <f>'fluxo de gastos'!L78</f>
        <v>0</v>
      </c>
      <c r="W77" s="177">
        <f t="shared" si="20"/>
        <v>625325.41041600006</v>
      </c>
      <c r="X77" s="177">
        <f t="shared" si="28"/>
        <v>14030833.044863999</v>
      </c>
      <c r="Y77" s="130">
        <f t="shared" si="21"/>
        <v>179373.04</v>
      </c>
      <c r="AA77" s="258"/>
    </row>
    <row r="78" spans="1:27" ht="17.25" thickBot="1" x14ac:dyDescent="0.35">
      <c r="A78" s="126">
        <f>calendário!A78</f>
        <v>77</v>
      </c>
      <c r="B78" s="127">
        <f>calendário!B78</f>
        <v>7</v>
      </c>
      <c r="C78" s="131">
        <f>calendário!C78</f>
        <v>44233</v>
      </c>
      <c r="D78" s="129" t="str">
        <f>calendário!D78</f>
        <v>fase IV</v>
      </c>
      <c r="E78" s="179">
        <f t="shared" si="22"/>
        <v>923832</v>
      </c>
      <c r="F78" s="130">
        <f>'fluxo de receita'!G79</f>
        <v>769860</v>
      </c>
      <c r="G78" s="130">
        <f>'fluxo de receita'!J79</f>
        <v>153972</v>
      </c>
      <c r="H78" s="130">
        <f>'fluxo de impostos'!E78</f>
        <v>191156.23800000001</v>
      </c>
      <c r="I78" s="130">
        <f>'fluxo de impostos'!F78</f>
        <v>3079.44</v>
      </c>
      <c r="J78" s="130">
        <f>'fluxo de impostos'!G78</f>
        <v>194235.67800000001</v>
      </c>
      <c r="K78" s="179">
        <f t="shared" si="23"/>
        <v>732675.76199999999</v>
      </c>
      <c r="L78" s="179">
        <f t="shared" si="24"/>
        <v>150892.56</v>
      </c>
      <c r="M78" s="179">
        <f t="shared" si="25"/>
        <v>883568.32199999993</v>
      </c>
      <c r="N78" s="130">
        <f t="shared" si="17"/>
        <v>179373.04</v>
      </c>
      <c r="O78" s="130">
        <f>SUM('fluxo de gastos'!E79:G79)</f>
        <v>117386.08</v>
      </c>
      <c r="P78" s="130">
        <f>SUM('fluxo de gastos'!H79:J79)</f>
        <v>61986.96</v>
      </c>
      <c r="Q78" s="177">
        <f t="shared" si="18"/>
        <v>615289.68200000003</v>
      </c>
      <c r="R78" s="179">
        <f t="shared" si="19"/>
        <v>88905.600000000006</v>
      </c>
      <c r="S78" s="177">
        <f t="shared" si="26"/>
        <v>704195.28200000001</v>
      </c>
      <c r="T78" s="292">
        <f>IF(S78&gt;0,SUMIF('input impostos'!J:J,"sobre lucrosim",'input impostos'!$C:$C)*S78,0)</f>
        <v>78869.871584000008</v>
      </c>
      <c r="U78" s="177">
        <f t="shared" si="27"/>
        <v>625325.41041600006</v>
      </c>
      <c r="V78" s="130">
        <f>'fluxo de gastos'!L79</f>
        <v>0</v>
      </c>
      <c r="W78" s="177">
        <f t="shared" si="20"/>
        <v>625325.41041600006</v>
      </c>
      <c r="X78" s="177">
        <f t="shared" si="28"/>
        <v>14656158.455279998</v>
      </c>
      <c r="Y78" s="130">
        <f t="shared" si="21"/>
        <v>179373.04</v>
      </c>
      <c r="AA78" s="258"/>
    </row>
    <row r="79" spans="1:27" ht="17.25" thickBot="1" x14ac:dyDescent="0.35">
      <c r="A79" s="126">
        <f>calendário!A79</f>
        <v>78</v>
      </c>
      <c r="B79" s="127">
        <f>calendário!B79</f>
        <v>7</v>
      </c>
      <c r="C79" s="131">
        <f>calendário!C79</f>
        <v>44261</v>
      </c>
      <c r="D79" s="129" t="str">
        <f>calendário!D79</f>
        <v>fase IV</v>
      </c>
      <c r="E79" s="179">
        <f t="shared" si="22"/>
        <v>923832</v>
      </c>
      <c r="F79" s="130">
        <f>'fluxo de receita'!G80</f>
        <v>769860</v>
      </c>
      <c r="G79" s="130">
        <f>'fluxo de receita'!J80</f>
        <v>153972</v>
      </c>
      <c r="H79" s="130">
        <f>'fluxo de impostos'!E79</f>
        <v>191156.23800000001</v>
      </c>
      <c r="I79" s="130">
        <f>'fluxo de impostos'!F79</f>
        <v>3079.44</v>
      </c>
      <c r="J79" s="130">
        <f>'fluxo de impostos'!G79</f>
        <v>194235.67800000001</v>
      </c>
      <c r="K79" s="179">
        <f t="shared" si="23"/>
        <v>732675.76199999999</v>
      </c>
      <c r="L79" s="179">
        <f t="shared" si="24"/>
        <v>150892.56</v>
      </c>
      <c r="M79" s="179">
        <f t="shared" si="25"/>
        <v>883568.32199999993</v>
      </c>
      <c r="N79" s="130">
        <f t="shared" si="17"/>
        <v>179373.04</v>
      </c>
      <c r="O79" s="130">
        <f>SUM('fluxo de gastos'!E80:G80)</f>
        <v>117386.08</v>
      </c>
      <c r="P79" s="130">
        <f>SUM('fluxo de gastos'!H80:J80)</f>
        <v>61986.96</v>
      </c>
      <c r="Q79" s="177">
        <f t="shared" si="18"/>
        <v>615289.68200000003</v>
      </c>
      <c r="R79" s="179">
        <f t="shared" si="19"/>
        <v>88905.600000000006</v>
      </c>
      <c r="S79" s="177">
        <f t="shared" si="26"/>
        <v>704195.28200000001</v>
      </c>
      <c r="T79" s="292">
        <f>IF(S79&gt;0,SUMIF('input impostos'!J:J,"sobre lucrosim",'input impostos'!$C:$C)*S79,0)</f>
        <v>78869.871584000008</v>
      </c>
      <c r="U79" s="177">
        <f t="shared" si="27"/>
        <v>625325.41041600006</v>
      </c>
      <c r="V79" s="130">
        <f>'fluxo de gastos'!L80</f>
        <v>0</v>
      </c>
      <c r="W79" s="177">
        <f t="shared" si="20"/>
        <v>625325.41041600006</v>
      </c>
      <c r="X79" s="177">
        <f t="shared" si="28"/>
        <v>15281483.865695998</v>
      </c>
      <c r="Y79" s="130">
        <f t="shared" si="21"/>
        <v>179373.04</v>
      </c>
      <c r="AA79" s="258"/>
    </row>
    <row r="80" spans="1:27" ht="17.25" thickBot="1" x14ac:dyDescent="0.35">
      <c r="A80" s="126">
        <f>calendário!A80</f>
        <v>79</v>
      </c>
      <c r="B80" s="127">
        <f>calendário!B80</f>
        <v>7</v>
      </c>
      <c r="C80" s="131">
        <f>calendário!C80</f>
        <v>44292</v>
      </c>
      <c r="D80" s="129" t="str">
        <f>calendário!D80</f>
        <v>fase IV</v>
      </c>
      <c r="E80" s="179">
        <f t="shared" si="22"/>
        <v>923832</v>
      </c>
      <c r="F80" s="130">
        <f>'fluxo de receita'!G81</f>
        <v>769860</v>
      </c>
      <c r="G80" s="130">
        <f>'fluxo de receita'!J81</f>
        <v>153972</v>
      </c>
      <c r="H80" s="130">
        <f>'fluxo de impostos'!E80</f>
        <v>191156.23800000001</v>
      </c>
      <c r="I80" s="130">
        <f>'fluxo de impostos'!F80</f>
        <v>3079.44</v>
      </c>
      <c r="J80" s="130">
        <f>'fluxo de impostos'!G80</f>
        <v>194235.67800000001</v>
      </c>
      <c r="K80" s="179">
        <f t="shared" si="23"/>
        <v>732675.76199999999</v>
      </c>
      <c r="L80" s="179">
        <f t="shared" si="24"/>
        <v>150892.56</v>
      </c>
      <c r="M80" s="179">
        <f t="shared" si="25"/>
        <v>883568.32199999993</v>
      </c>
      <c r="N80" s="130">
        <f t="shared" si="17"/>
        <v>179373.04</v>
      </c>
      <c r="O80" s="130">
        <f>SUM('fluxo de gastos'!E81:G81)</f>
        <v>117386.08</v>
      </c>
      <c r="P80" s="130">
        <f>SUM('fluxo de gastos'!H81:J81)</f>
        <v>61986.96</v>
      </c>
      <c r="Q80" s="177">
        <f t="shared" si="18"/>
        <v>615289.68200000003</v>
      </c>
      <c r="R80" s="179">
        <f t="shared" si="19"/>
        <v>88905.600000000006</v>
      </c>
      <c r="S80" s="177">
        <f t="shared" si="26"/>
        <v>704195.28200000001</v>
      </c>
      <c r="T80" s="292">
        <f>IF(S80&gt;0,SUMIF('input impostos'!J:J,"sobre lucrosim",'input impostos'!$C:$C)*S80,0)</f>
        <v>78869.871584000008</v>
      </c>
      <c r="U80" s="177">
        <f t="shared" si="27"/>
        <v>625325.41041600006</v>
      </c>
      <c r="V80" s="130">
        <f>'fluxo de gastos'!L81</f>
        <v>0</v>
      </c>
      <c r="W80" s="177">
        <f t="shared" si="20"/>
        <v>625325.41041600006</v>
      </c>
      <c r="X80" s="177">
        <f t="shared" si="28"/>
        <v>15906809.276111998</v>
      </c>
      <c r="Y80" s="130">
        <f t="shared" si="21"/>
        <v>179373.04</v>
      </c>
      <c r="AA80" s="258"/>
    </row>
    <row r="81" spans="1:27" ht="17.25" thickBot="1" x14ac:dyDescent="0.35">
      <c r="A81" s="126">
        <f>calendário!A81</f>
        <v>80</v>
      </c>
      <c r="B81" s="127">
        <f>calendário!B81</f>
        <v>7</v>
      </c>
      <c r="C81" s="131">
        <f>calendário!C81</f>
        <v>44322</v>
      </c>
      <c r="D81" s="129" t="str">
        <f>calendário!D81</f>
        <v>fase IV</v>
      </c>
      <c r="E81" s="179">
        <f t="shared" si="22"/>
        <v>923832</v>
      </c>
      <c r="F81" s="130">
        <f>'fluxo de receita'!G82</f>
        <v>769860</v>
      </c>
      <c r="G81" s="130">
        <f>'fluxo de receita'!J82</f>
        <v>153972</v>
      </c>
      <c r="H81" s="130">
        <f>'fluxo de impostos'!E81</f>
        <v>191156.23800000001</v>
      </c>
      <c r="I81" s="130">
        <f>'fluxo de impostos'!F81</f>
        <v>3079.44</v>
      </c>
      <c r="J81" s="130">
        <f>'fluxo de impostos'!G81</f>
        <v>194235.67800000001</v>
      </c>
      <c r="K81" s="179">
        <f t="shared" si="23"/>
        <v>732675.76199999999</v>
      </c>
      <c r="L81" s="179">
        <f t="shared" si="24"/>
        <v>150892.56</v>
      </c>
      <c r="M81" s="179">
        <f t="shared" si="25"/>
        <v>883568.32199999993</v>
      </c>
      <c r="N81" s="130">
        <f t="shared" si="17"/>
        <v>179373.04</v>
      </c>
      <c r="O81" s="130">
        <f>SUM('fluxo de gastos'!E82:G82)</f>
        <v>117386.08</v>
      </c>
      <c r="P81" s="130">
        <f>SUM('fluxo de gastos'!H82:J82)</f>
        <v>61986.96</v>
      </c>
      <c r="Q81" s="177">
        <f t="shared" si="18"/>
        <v>615289.68200000003</v>
      </c>
      <c r="R81" s="179">
        <f t="shared" si="19"/>
        <v>88905.600000000006</v>
      </c>
      <c r="S81" s="177">
        <f t="shared" si="26"/>
        <v>704195.28200000001</v>
      </c>
      <c r="T81" s="292">
        <f>IF(S81&gt;0,SUMIF('input impostos'!J:J,"sobre lucrosim",'input impostos'!$C:$C)*S81,0)</f>
        <v>78869.871584000008</v>
      </c>
      <c r="U81" s="177">
        <f t="shared" si="27"/>
        <v>625325.41041600006</v>
      </c>
      <c r="V81" s="130">
        <f>'fluxo de gastos'!L82</f>
        <v>0</v>
      </c>
      <c r="W81" s="177">
        <f t="shared" si="20"/>
        <v>625325.41041600006</v>
      </c>
      <c r="X81" s="177">
        <f t="shared" si="28"/>
        <v>16532134.686527997</v>
      </c>
      <c r="Y81" s="130">
        <f t="shared" si="21"/>
        <v>179373.04</v>
      </c>
      <c r="AA81" s="258"/>
    </row>
    <row r="82" spans="1:27" ht="17.25" thickBot="1" x14ac:dyDescent="0.35">
      <c r="A82" s="126">
        <f>calendário!A82</f>
        <v>81</v>
      </c>
      <c r="B82" s="127">
        <f>calendário!B82</f>
        <v>7</v>
      </c>
      <c r="C82" s="131">
        <f>calendário!C82</f>
        <v>44353</v>
      </c>
      <c r="D82" s="129" t="str">
        <f>calendário!D82</f>
        <v>fase IV</v>
      </c>
      <c r="E82" s="179">
        <f t="shared" si="22"/>
        <v>923832</v>
      </c>
      <c r="F82" s="130">
        <f>'fluxo de receita'!G83</f>
        <v>769860</v>
      </c>
      <c r="G82" s="130">
        <f>'fluxo de receita'!J83</f>
        <v>153972</v>
      </c>
      <c r="H82" s="130">
        <f>'fluxo de impostos'!E82</f>
        <v>191156.23800000001</v>
      </c>
      <c r="I82" s="130">
        <f>'fluxo de impostos'!F82</f>
        <v>3079.44</v>
      </c>
      <c r="J82" s="130">
        <f>'fluxo de impostos'!G82</f>
        <v>194235.67800000001</v>
      </c>
      <c r="K82" s="179">
        <f t="shared" si="23"/>
        <v>732675.76199999999</v>
      </c>
      <c r="L82" s="179">
        <f t="shared" si="24"/>
        <v>150892.56</v>
      </c>
      <c r="M82" s="179">
        <f t="shared" si="25"/>
        <v>883568.32199999993</v>
      </c>
      <c r="N82" s="130">
        <f t="shared" si="17"/>
        <v>179373.04</v>
      </c>
      <c r="O82" s="130">
        <f>SUM('fluxo de gastos'!E83:G83)</f>
        <v>117386.08</v>
      </c>
      <c r="P82" s="130">
        <f>SUM('fluxo de gastos'!H83:J83)</f>
        <v>61986.96</v>
      </c>
      <c r="Q82" s="177">
        <f t="shared" si="18"/>
        <v>615289.68200000003</v>
      </c>
      <c r="R82" s="179">
        <f t="shared" si="19"/>
        <v>88905.600000000006</v>
      </c>
      <c r="S82" s="177">
        <f t="shared" si="26"/>
        <v>704195.28200000001</v>
      </c>
      <c r="T82" s="292">
        <f>IF(S82&gt;0,SUMIF('input impostos'!J:J,"sobre lucrosim",'input impostos'!$C:$C)*S82,0)</f>
        <v>78869.871584000008</v>
      </c>
      <c r="U82" s="177">
        <f t="shared" si="27"/>
        <v>625325.41041600006</v>
      </c>
      <c r="V82" s="130">
        <f>'fluxo de gastos'!L83</f>
        <v>0</v>
      </c>
      <c r="W82" s="177">
        <f t="shared" si="20"/>
        <v>625325.41041600006</v>
      </c>
      <c r="X82" s="177">
        <f t="shared" si="28"/>
        <v>17157460.096943997</v>
      </c>
      <c r="Y82" s="130">
        <f t="shared" si="21"/>
        <v>179373.04</v>
      </c>
      <c r="AA82" s="258"/>
    </row>
    <row r="83" spans="1:27" ht="17.25" thickBot="1" x14ac:dyDescent="0.35">
      <c r="A83" s="126">
        <f>calendário!A83</f>
        <v>82</v>
      </c>
      <c r="B83" s="127">
        <f>calendário!B83</f>
        <v>7</v>
      </c>
      <c r="C83" s="131">
        <f>calendário!C83</f>
        <v>44383</v>
      </c>
      <c r="D83" s="129" t="str">
        <f>calendário!D83</f>
        <v>fase IV</v>
      </c>
      <c r="E83" s="179">
        <f t="shared" si="22"/>
        <v>923832</v>
      </c>
      <c r="F83" s="130">
        <f>'fluxo de receita'!G84</f>
        <v>769860</v>
      </c>
      <c r="G83" s="130">
        <f>'fluxo de receita'!J84</f>
        <v>153972</v>
      </c>
      <c r="H83" s="130">
        <f>'fluxo de impostos'!E83</f>
        <v>191156.23800000001</v>
      </c>
      <c r="I83" s="130">
        <f>'fluxo de impostos'!F83</f>
        <v>3079.44</v>
      </c>
      <c r="J83" s="130">
        <f>'fluxo de impostos'!G83</f>
        <v>194235.67800000001</v>
      </c>
      <c r="K83" s="179">
        <f t="shared" si="23"/>
        <v>732675.76199999999</v>
      </c>
      <c r="L83" s="179">
        <f t="shared" si="24"/>
        <v>150892.56</v>
      </c>
      <c r="M83" s="179">
        <f t="shared" si="25"/>
        <v>883568.32199999993</v>
      </c>
      <c r="N83" s="130">
        <f t="shared" si="17"/>
        <v>179373.04</v>
      </c>
      <c r="O83" s="130">
        <f>SUM('fluxo de gastos'!E84:G84)</f>
        <v>117386.08</v>
      </c>
      <c r="P83" s="130">
        <f>SUM('fluxo de gastos'!H84:J84)</f>
        <v>61986.96</v>
      </c>
      <c r="Q83" s="177">
        <f t="shared" si="18"/>
        <v>615289.68200000003</v>
      </c>
      <c r="R83" s="179">
        <f t="shared" si="19"/>
        <v>88905.600000000006</v>
      </c>
      <c r="S83" s="177">
        <f t="shared" si="26"/>
        <v>704195.28200000001</v>
      </c>
      <c r="T83" s="292">
        <f>IF(S83&gt;0,SUMIF('input impostos'!J:J,"sobre lucrosim",'input impostos'!$C:$C)*S83,0)</f>
        <v>78869.871584000008</v>
      </c>
      <c r="U83" s="177">
        <f t="shared" si="27"/>
        <v>625325.41041600006</v>
      </c>
      <c r="V83" s="130">
        <f>'fluxo de gastos'!L84</f>
        <v>0</v>
      </c>
      <c r="W83" s="177">
        <f t="shared" si="20"/>
        <v>625325.41041600006</v>
      </c>
      <c r="X83" s="177">
        <f t="shared" si="28"/>
        <v>17782785.507359996</v>
      </c>
      <c r="Y83" s="130">
        <f t="shared" si="21"/>
        <v>179373.04</v>
      </c>
      <c r="AA83" s="258"/>
    </row>
    <row r="84" spans="1:27" ht="17.25" thickBot="1" x14ac:dyDescent="0.35">
      <c r="A84" s="126">
        <f>calendário!A84</f>
        <v>83</v>
      </c>
      <c r="B84" s="127">
        <f>calendário!B84</f>
        <v>7</v>
      </c>
      <c r="C84" s="131">
        <f>calendário!C84</f>
        <v>44414</v>
      </c>
      <c r="D84" s="129" t="str">
        <f>calendário!D84</f>
        <v>fase IV</v>
      </c>
      <c r="E84" s="179">
        <f t="shared" si="22"/>
        <v>913536</v>
      </c>
      <c r="F84" s="130">
        <f>'fluxo de receita'!G85</f>
        <v>761280</v>
      </c>
      <c r="G84" s="130">
        <f>'fluxo de receita'!J85</f>
        <v>152256</v>
      </c>
      <c r="H84" s="130">
        <f>'fluxo de impostos'!E84</f>
        <v>189025.82400000002</v>
      </c>
      <c r="I84" s="130">
        <f>'fluxo de impostos'!F84</f>
        <v>3045.12</v>
      </c>
      <c r="J84" s="130">
        <f>'fluxo de impostos'!G84</f>
        <v>192070.94400000002</v>
      </c>
      <c r="K84" s="179">
        <f t="shared" si="23"/>
        <v>724510.17599999998</v>
      </c>
      <c r="L84" s="179">
        <f t="shared" si="24"/>
        <v>149210.88</v>
      </c>
      <c r="M84" s="179">
        <f t="shared" si="25"/>
        <v>873721.05599999998</v>
      </c>
      <c r="N84" s="130">
        <f t="shared" si="17"/>
        <v>178350.04</v>
      </c>
      <c r="O84" s="130">
        <f>SUM('fluxo de gastos'!E85:G85)</f>
        <v>116913.08</v>
      </c>
      <c r="P84" s="130">
        <f>SUM('fluxo de gastos'!H85:J85)</f>
        <v>61436.959999999999</v>
      </c>
      <c r="Q84" s="177">
        <f t="shared" si="18"/>
        <v>607597.09600000002</v>
      </c>
      <c r="R84" s="179">
        <f t="shared" si="19"/>
        <v>87773.920000000013</v>
      </c>
      <c r="S84" s="177">
        <f t="shared" si="26"/>
        <v>695371.01600000006</v>
      </c>
      <c r="T84" s="292">
        <f>IF(S84&gt;0,SUMIF('input impostos'!J:J,"sobre lucrosim",'input impostos'!$C:$C)*S84,0)</f>
        <v>77881.553792000006</v>
      </c>
      <c r="U84" s="177">
        <f t="shared" si="27"/>
        <v>617489.46220800001</v>
      </c>
      <c r="V84" s="130">
        <f>'fluxo de gastos'!L85</f>
        <v>0</v>
      </c>
      <c r="W84" s="177">
        <f t="shared" si="20"/>
        <v>617489.46220800001</v>
      </c>
      <c r="X84" s="177">
        <f t="shared" si="28"/>
        <v>18400274.969567996</v>
      </c>
      <c r="Y84" s="130">
        <f t="shared" si="21"/>
        <v>178350.04</v>
      </c>
      <c r="AA84" s="258"/>
    </row>
    <row r="85" spans="1:27" ht="17.25" thickBot="1" x14ac:dyDescent="0.35">
      <c r="A85" s="126">
        <f>calendário!A85</f>
        <v>84</v>
      </c>
      <c r="B85" s="127">
        <f>calendário!B85</f>
        <v>7</v>
      </c>
      <c r="C85" s="131">
        <f>calendário!C85</f>
        <v>44445</v>
      </c>
      <c r="D85" s="129" t="str">
        <f>calendário!D85</f>
        <v>fase IV</v>
      </c>
      <c r="E85" s="179">
        <f t="shared" si="22"/>
        <v>903240</v>
      </c>
      <c r="F85" s="130">
        <f>'fluxo de receita'!G86</f>
        <v>752700</v>
      </c>
      <c r="G85" s="130">
        <f>'fluxo de receita'!J86</f>
        <v>150540</v>
      </c>
      <c r="H85" s="130">
        <f>'fluxo de impostos'!E85</f>
        <v>186895.41</v>
      </c>
      <c r="I85" s="130">
        <f>'fluxo de impostos'!F85</f>
        <v>3010.8</v>
      </c>
      <c r="J85" s="130">
        <f>'fluxo de impostos'!G85</f>
        <v>189906.21</v>
      </c>
      <c r="K85" s="179">
        <f t="shared" si="23"/>
        <v>716344.59</v>
      </c>
      <c r="L85" s="179">
        <f t="shared" si="24"/>
        <v>147529.20000000001</v>
      </c>
      <c r="M85" s="179">
        <f t="shared" si="25"/>
        <v>863873.79</v>
      </c>
      <c r="N85" s="130">
        <f t="shared" si="17"/>
        <v>177327.04</v>
      </c>
      <c r="O85" s="130">
        <f>SUM('fluxo de gastos'!E86:G86)</f>
        <v>116440.08</v>
      </c>
      <c r="P85" s="130">
        <f>SUM('fluxo de gastos'!H86:J86)</f>
        <v>60886.96</v>
      </c>
      <c r="Q85" s="177">
        <f t="shared" si="18"/>
        <v>599904.51</v>
      </c>
      <c r="R85" s="179">
        <f t="shared" si="19"/>
        <v>86642.24000000002</v>
      </c>
      <c r="S85" s="177">
        <f t="shared" si="26"/>
        <v>686546.75</v>
      </c>
      <c r="T85" s="292">
        <f>IF(S85&gt;0,SUMIF('input impostos'!J:J,"sobre lucrosim",'input impostos'!$C:$C)*S85,0)</f>
        <v>76893.236000000004</v>
      </c>
      <c r="U85" s="177">
        <f t="shared" si="27"/>
        <v>609653.51399999997</v>
      </c>
      <c r="V85" s="130">
        <f>'fluxo de gastos'!L86</f>
        <v>0</v>
      </c>
      <c r="W85" s="177">
        <f t="shared" si="20"/>
        <v>609653.51399999997</v>
      </c>
      <c r="X85" s="177">
        <f t="shared" si="28"/>
        <v>19009928.483567994</v>
      </c>
      <c r="Y85" s="130">
        <f t="shared" si="21"/>
        <v>177327.04</v>
      </c>
      <c r="AA85" s="258"/>
    </row>
    <row r="86" spans="1:27" ht="17.25" thickBot="1" x14ac:dyDescent="0.35">
      <c r="A86" s="126">
        <f>calendário!A86</f>
        <v>85</v>
      </c>
      <c r="B86" s="127">
        <f>calendário!B86</f>
        <v>8</v>
      </c>
      <c r="C86" s="131">
        <f>calendário!C86</f>
        <v>44475</v>
      </c>
      <c r="D86" s="129" t="str">
        <f>calendário!D86</f>
        <v>fase V</v>
      </c>
      <c r="E86" s="179">
        <f t="shared" si="22"/>
        <v>848040</v>
      </c>
      <c r="F86" s="130">
        <f>'fluxo de receita'!G87</f>
        <v>706700</v>
      </c>
      <c r="G86" s="130">
        <f>'fluxo de receita'!J87</f>
        <v>141340</v>
      </c>
      <c r="H86" s="130">
        <f>'fluxo de impostos'!E86</f>
        <v>175473.61000000002</v>
      </c>
      <c r="I86" s="130">
        <f>'fluxo de impostos'!F86</f>
        <v>2826.8</v>
      </c>
      <c r="J86" s="130">
        <f>'fluxo de impostos'!G86</f>
        <v>178300.41</v>
      </c>
      <c r="K86" s="179">
        <f t="shared" si="23"/>
        <v>672566.39</v>
      </c>
      <c r="L86" s="179">
        <f t="shared" si="24"/>
        <v>138513.20000000001</v>
      </c>
      <c r="M86" s="179">
        <f t="shared" si="25"/>
        <v>811079.59000000008</v>
      </c>
      <c r="N86" s="130">
        <f t="shared" si="17"/>
        <v>123489.64</v>
      </c>
      <c r="O86" s="130">
        <f>SUM('fluxo de gastos'!E87:G87)</f>
        <v>67115</v>
      </c>
      <c r="P86" s="130">
        <f>SUM('fluxo de gastos'!H87:J87)</f>
        <v>56374.64</v>
      </c>
      <c r="Q86" s="177">
        <f t="shared" si="18"/>
        <v>605451.39</v>
      </c>
      <c r="R86" s="179">
        <f t="shared" si="19"/>
        <v>82138.560000000012</v>
      </c>
      <c r="S86" s="177">
        <f t="shared" si="26"/>
        <v>687589.95000000007</v>
      </c>
      <c r="T86" s="292">
        <f>IF(S86&gt;0,SUMIF('input impostos'!J:J,"sobre lucrosim",'input impostos'!$C:$C)*S86,0)</f>
        <v>77010.074400000012</v>
      </c>
      <c r="U86" s="177">
        <f t="shared" si="27"/>
        <v>610579.87560000003</v>
      </c>
      <c r="V86" s="130">
        <f>'fluxo de gastos'!L87</f>
        <v>0</v>
      </c>
      <c r="W86" s="177">
        <f t="shared" si="20"/>
        <v>610579.87560000003</v>
      </c>
      <c r="X86" s="177">
        <f t="shared" si="28"/>
        <v>19620508.359167993</v>
      </c>
      <c r="Y86" s="130">
        <f t="shared" si="21"/>
        <v>123489.64</v>
      </c>
      <c r="AA86" s="258"/>
    </row>
    <row r="87" spans="1:27" ht="17.25" thickBot="1" x14ac:dyDescent="0.35">
      <c r="A87" s="126">
        <f>calendário!A87</f>
        <v>86</v>
      </c>
      <c r="B87" s="127">
        <f>calendário!B87</f>
        <v>8</v>
      </c>
      <c r="C87" s="131">
        <f>calendário!C87</f>
        <v>44506</v>
      </c>
      <c r="D87" s="129" t="str">
        <f>calendário!D87</f>
        <v>fase V</v>
      </c>
      <c r="E87" s="179">
        <f t="shared" si="22"/>
        <v>838272</v>
      </c>
      <c r="F87" s="130">
        <f>'fluxo de receita'!G88</f>
        <v>698560</v>
      </c>
      <c r="G87" s="130">
        <f>'fluxo de receita'!J88</f>
        <v>139712</v>
      </c>
      <c r="H87" s="130">
        <f>'fluxo de impostos'!E87</f>
        <v>173452.448</v>
      </c>
      <c r="I87" s="130">
        <f>'fluxo de impostos'!F87</f>
        <v>2794.2400000000002</v>
      </c>
      <c r="J87" s="130">
        <f>'fluxo de impostos'!G87</f>
        <v>176246.68799999999</v>
      </c>
      <c r="K87" s="179">
        <f t="shared" si="23"/>
        <v>664819.55200000003</v>
      </c>
      <c r="L87" s="179">
        <f t="shared" si="24"/>
        <v>136917.76000000001</v>
      </c>
      <c r="M87" s="179">
        <f t="shared" si="25"/>
        <v>801737.31200000003</v>
      </c>
      <c r="N87" s="130">
        <f t="shared" si="17"/>
        <v>122466.64</v>
      </c>
      <c r="O87" s="130">
        <f>SUM('fluxo de gastos'!E88:G88)</f>
        <v>66642</v>
      </c>
      <c r="P87" s="130">
        <f>SUM('fluxo de gastos'!H88:J88)</f>
        <v>55824.639999999999</v>
      </c>
      <c r="Q87" s="177">
        <f t="shared" si="18"/>
        <v>598177.55200000003</v>
      </c>
      <c r="R87" s="179">
        <f t="shared" si="19"/>
        <v>81093.12000000001</v>
      </c>
      <c r="S87" s="177">
        <f t="shared" si="26"/>
        <v>679270.67200000002</v>
      </c>
      <c r="T87" s="292">
        <f>IF(S87&gt;0,SUMIF('input impostos'!J:J,"sobre lucrosim",'input impostos'!$C:$C)*S87,0)</f>
        <v>76078.315264000004</v>
      </c>
      <c r="U87" s="177">
        <f t="shared" si="27"/>
        <v>603192.35673600005</v>
      </c>
      <c r="V87" s="130">
        <f>'fluxo de gastos'!L88</f>
        <v>0</v>
      </c>
      <c r="W87" s="177">
        <f t="shared" si="20"/>
        <v>603192.35673600005</v>
      </c>
      <c r="X87" s="177">
        <f t="shared" si="28"/>
        <v>20223700.715903994</v>
      </c>
      <c r="Y87" s="130">
        <f t="shared" si="21"/>
        <v>122466.64</v>
      </c>
      <c r="AA87" s="258"/>
    </row>
    <row r="88" spans="1:27" ht="17.25" thickBot="1" x14ac:dyDescent="0.35">
      <c r="A88" s="126">
        <f>calendário!A88</f>
        <v>87</v>
      </c>
      <c r="B88" s="127">
        <f>calendário!B88</f>
        <v>8</v>
      </c>
      <c r="C88" s="131">
        <f>calendário!C88</f>
        <v>44536</v>
      </c>
      <c r="D88" s="129" t="str">
        <f>calendário!D88</f>
        <v>fase V</v>
      </c>
      <c r="E88" s="179">
        <f t="shared" si="22"/>
        <v>829392</v>
      </c>
      <c r="F88" s="130">
        <f>'fluxo de receita'!G89</f>
        <v>691160</v>
      </c>
      <c r="G88" s="130">
        <f>'fluxo de receita'!J89</f>
        <v>138232</v>
      </c>
      <c r="H88" s="130">
        <f>'fluxo de impostos'!E88</f>
        <v>171615.02800000002</v>
      </c>
      <c r="I88" s="130">
        <f>'fluxo de impostos'!F88</f>
        <v>2764.64</v>
      </c>
      <c r="J88" s="130">
        <f>'fluxo de impostos'!G88</f>
        <v>174379.66800000003</v>
      </c>
      <c r="K88" s="179">
        <f t="shared" si="23"/>
        <v>657776.97199999995</v>
      </c>
      <c r="L88" s="179">
        <f t="shared" si="24"/>
        <v>135467.35999999999</v>
      </c>
      <c r="M88" s="179">
        <f t="shared" si="25"/>
        <v>793244.33199999994</v>
      </c>
      <c r="N88" s="130">
        <f t="shared" si="17"/>
        <v>121536.64</v>
      </c>
      <c r="O88" s="130">
        <f>SUM('fluxo de gastos'!E89:G89)</f>
        <v>66212</v>
      </c>
      <c r="P88" s="130">
        <f>SUM('fluxo de gastos'!H89:J89)</f>
        <v>55324.639999999999</v>
      </c>
      <c r="Q88" s="177">
        <f t="shared" si="18"/>
        <v>591564.97199999995</v>
      </c>
      <c r="R88" s="179">
        <f t="shared" si="19"/>
        <v>80142.719999999987</v>
      </c>
      <c r="S88" s="177">
        <f t="shared" si="26"/>
        <v>671707.69199999992</v>
      </c>
      <c r="T88" s="292">
        <f>IF(S88&gt;0,SUMIF('input impostos'!J:J,"sobre lucrosim",'input impostos'!$C:$C)*S88,0)</f>
        <v>75231.261503999995</v>
      </c>
      <c r="U88" s="177">
        <f t="shared" si="27"/>
        <v>596476.43049599999</v>
      </c>
      <c r="V88" s="130">
        <f>'fluxo de gastos'!L89</f>
        <v>0</v>
      </c>
      <c r="W88" s="177">
        <f t="shared" si="20"/>
        <v>596476.43049599999</v>
      </c>
      <c r="X88" s="177">
        <f t="shared" si="28"/>
        <v>20820177.146399993</v>
      </c>
      <c r="Y88" s="130">
        <f t="shared" si="21"/>
        <v>121536.64</v>
      </c>
      <c r="AA88" s="258"/>
    </row>
    <row r="89" spans="1:27" ht="17.25" thickBot="1" x14ac:dyDescent="0.35">
      <c r="A89" s="126">
        <f>calendário!A89</f>
        <v>88</v>
      </c>
      <c r="B89" s="127">
        <f>calendário!B89</f>
        <v>8</v>
      </c>
      <c r="C89" s="131">
        <f>calendário!C89</f>
        <v>44567</v>
      </c>
      <c r="D89" s="129" t="str">
        <f>calendário!D89</f>
        <v>fase V</v>
      </c>
      <c r="E89" s="179">
        <f t="shared" si="22"/>
        <v>819624</v>
      </c>
      <c r="F89" s="130">
        <f>'fluxo de receita'!G90</f>
        <v>683020</v>
      </c>
      <c r="G89" s="130">
        <f>'fluxo de receita'!J90</f>
        <v>136604</v>
      </c>
      <c r="H89" s="130">
        <f>'fluxo de impostos'!E89</f>
        <v>169593.86600000001</v>
      </c>
      <c r="I89" s="130">
        <f>'fluxo de impostos'!F89</f>
        <v>2732.08</v>
      </c>
      <c r="J89" s="130">
        <f>'fluxo de impostos'!G89</f>
        <v>172325.946</v>
      </c>
      <c r="K89" s="179">
        <f t="shared" si="23"/>
        <v>650030.13399999996</v>
      </c>
      <c r="L89" s="179">
        <f t="shared" si="24"/>
        <v>133871.92000000001</v>
      </c>
      <c r="M89" s="179">
        <f t="shared" si="25"/>
        <v>783902.054</v>
      </c>
      <c r="N89" s="130">
        <f t="shared" si="17"/>
        <v>120513.64</v>
      </c>
      <c r="O89" s="130">
        <f>SUM('fluxo de gastos'!E90:G90)</f>
        <v>65739</v>
      </c>
      <c r="P89" s="130">
        <f>SUM('fluxo de gastos'!H90:J90)</f>
        <v>54774.64</v>
      </c>
      <c r="Q89" s="177">
        <f t="shared" si="18"/>
        <v>584291.13399999996</v>
      </c>
      <c r="R89" s="179">
        <f t="shared" si="19"/>
        <v>79097.280000000013</v>
      </c>
      <c r="S89" s="177">
        <f t="shared" si="26"/>
        <v>663388.41399999999</v>
      </c>
      <c r="T89" s="292">
        <f>IF(S89&gt;0,SUMIF('input impostos'!J:J,"sobre lucrosim",'input impostos'!$C:$C)*S89,0)</f>
        <v>74299.502368000001</v>
      </c>
      <c r="U89" s="177">
        <f t="shared" si="27"/>
        <v>589088.911632</v>
      </c>
      <c r="V89" s="130">
        <f>'fluxo de gastos'!L90</f>
        <v>0</v>
      </c>
      <c r="W89" s="177">
        <f t="shared" si="20"/>
        <v>589088.911632</v>
      </c>
      <c r="X89" s="177">
        <f t="shared" si="28"/>
        <v>21409266.058031995</v>
      </c>
      <c r="Y89" s="130">
        <f t="shared" si="21"/>
        <v>120513.64</v>
      </c>
      <c r="AA89" s="258"/>
    </row>
    <row r="90" spans="1:27" ht="17.25" thickBot="1" x14ac:dyDescent="0.35">
      <c r="A90" s="126">
        <f>calendário!A90</f>
        <v>89</v>
      </c>
      <c r="B90" s="127">
        <f>calendário!B90</f>
        <v>8</v>
      </c>
      <c r="C90" s="131">
        <f>calendário!C90</f>
        <v>44598</v>
      </c>
      <c r="D90" s="129" t="str">
        <f>calendário!D90</f>
        <v>fase V</v>
      </c>
      <c r="E90" s="179">
        <f t="shared" si="22"/>
        <v>810744</v>
      </c>
      <c r="F90" s="130">
        <f>'fluxo de receita'!G91</f>
        <v>675620</v>
      </c>
      <c r="G90" s="130">
        <f>'fluxo de receita'!J91</f>
        <v>135124</v>
      </c>
      <c r="H90" s="130">
        <f>'fluxo de impostos'!E90</f>
        <v>167756.44600000003</v>
      </c>
      <c r="I90" s="130">
        <f>'fluxo de impostos'!F90</f>
        <v>2702.48</v>
      </c>
      <c r="J90" s="130">
        <f>'fluxo de impostos'!G90</f>
        <v>170458.92600000004</v>
      </c>
      <c r="K90" s="179">
        <f t="shared" si="23"/>
        <v>642987.554</v>
      </c>
      <c r="L90" s="179">
        <f t="shared" si="24"/>
        <v>132421.51999999999</v>
      </c>
      <c r="M90" s="179">
        <f t="shared" si="25"/>
        <v>775409.07400000002</v>
      </c>
      <c r="N90" s="130">
        <f t="shared" si="17"/>
        <v>119583.64</v>
      </c>
      <c r="O90" s="130">
        <f>SUM('fluxo de gastos'!E91:G91)</f>
        <v>65309</v>
      </c>
      <c r="P90" s="130">
        <f>SUM('fluxo de gastos'!H91:J91)</f>
        <v>54274.64</v>
      </c>
      <c r="Q90" s="177">
        <f t="shared" si="18"/>
        <v>577678.554</v>
      </c>
      <c r="R90" s="179">
        <f t="shared" si="19"/>
        <v>78146.87999999999</v>
      </c>
      <c r="S90" s="177">
        <f t="shared" si="26"/>
        <v>655825.43400000001</v>
      </c>
      <c r="T90" s="292">
        <f>IF(S90&gt;0,SUMIF('input impostos'!J:J,"sobre lucrosim",'input impostos'!$C:$C)*S90,0)</f>
        <v>73452.448608000006</v>
      </c>
      <c r="U90" s="177">
        <f t="shared" si="27"/>
        <v>582372.98539200006</v>
      </c>
      <c r="V90" s="130">
        <f>'fluxo de gastos'!L91</f>
        <v>0</v>
      </c>
      <c r="W90" s="177">
        <f t="shared" si="20"/>
        <v>582372.98539200006</v>
      </c>
      <c r="X90" s="177">
        <f t="shared" si="28"/>
        <v>21991639.043423995</v>
      </c>
      <c r="Y90" s="130">
        <f t="shared" si="21"/>
        <v>119583.64</v>
      </c>
      <c r="AA90" s="258"/>
    </row>
    <row r="91" spans="1:27" ht="17.25" thickBot="1" x14ac:dyDescent="0.35">
      <c r="A91" s="126">
        <f>calendário!A91</f>
        <v>90</v>
      </c>
      <c r="B91" s="127">
        <f>calendário!B91</f>
        <v>8</v>
      </c>
      <c r="C91" s="131">
        <f>calendário!C91</f>
        <v>44626</v>
      </c>
      <c r="D91" s="129" t="str">
        <f>calendário!D91</f>
        <v>fase V</v>
      </c>
      <c r="E91" s="179">
        <f t="shared" si="22"/>
        <v>792984</v>
      </c>
      <c r="F91" s="130">
        <f>'fluxo de receita'!G92</f>
        <v>660820</v>
      </c>
      <c r="G91" s="130">
        <f>'fluxo de receita'!J92</f>
        <v>132164</v>
      </c>
      <c r="H91" s="130">
        <f>'fluxo de impostos'!E91</f>
        <v>164081.606</v>
      </c>
      <c r="I91" s="130">
        <f>'fluxo de impostos'!F91</f>
        <v>2643.28</v>
      </c>
      <c r="J91" s="130">
        <f>'fluxo de impostos'!G91</f>
        <v>166724.886</v>
      </c>
      <c r="K91" s="179">
        <f t="shared" si="23"/>
        <v>628902.39399999997</v>
      </c>
      <c r="L91" s="179">
        <f t="shared" si="24"/>
        <v>129520.72</v>
      </c>
      <c r="M91" s="179">
        <f t="shared" si="25"/>
        <v>758423.11399999994</v>
      </c>
      <c r="N91" s="130">
        <f t="shared" si="17"/>
        <v>117723.64</v>
      </c>
      <c r="O91" s="130">
        <f>SUM('fluxo de gastos'!E92:G92)</f>
        <v>64449</v>
      </c>
      <c r="P91" s="130">
        <f>SUM('fluxo de gastos'!H92:J92)</f>
        <v>53274.64</v>
      </c>
      <c r="Q91" s="177">
        <f t="shared" si="18"/>
        <v>564453.39399999997</v>
      </c>
      <c r="R91" s="179">
        <f t="shared" si="19"/>
        <v>76246.080000000002</v>
      </c>
      <c r="S91" s="177">
        <f t="shared" si="26"/>
        <v>640699.47399999993</v>
      </c>
      <c r="T91" s="292">
        <f>IF(S91&gt;0,SUMIF('input impostos'!J:J,"sobre lucrosim",'input impostos'!$C:$C)*S91,0)</f>
        <v>71758.341087999986</v>
      </c>
      <c r="U91" s="177">
        <f t="shared" si="27"/>
        <v>568941.13291199994</v>
      </c>
      <c r="V91" s="130">
        <f>'fluxo de gastos'!L92</f>
        <v>0</v>
      </c>
      <c r="W91" s="177">
        <f t="shared" si="20"/>
        <v>568941.13291199994</v>
      </c>
      <c r="X91" s="177">
        <f t="shared" si="28"/>
        <v>22560580.176335994</v>
      </c>
      <c r="Y91" s="130">
        <f t="shared" si="21"/>
        <v>117723.64</v>
      </c>
      <c r="AA91" s="258"/>
    </row>
    <row r="92" spans="1:27" ht="17.25" thickBot="1" x14ac:dyDescent="0.35">
      <c r="A92" s="126">
        <f>calendário!A92</f>
        <v>91</v>
      </c>
      <c r="B92" s="127">
        <f>calendário!B92</f>
        <v>8</v>
      </c>
      <c r="C92" s="131">
        <f>calendário!C92</f>
        <v>44657</v>
      </c>
      <c r="D92" s="129" t="str">
        <f>calendário!D92</f>
        <v>fase V</v>
      </c>
      <c r="E92" s="179">
        <f t="shared" si="22"/>
        <v>775224</v>
      </c>
      <c r="F92" s="130">
        <f>'fluxo de receita'!G93</f>
        <v>646020</v>
      </c>
      <c r="G92" s="130">
        <f>'fluxo de receita'!J93</f>
        <v>129204</v>
      </c>
      <c r="H92" s="130">
        <f>'fluxo de impostos'!E92</f>
        <v>160406.766</v>
      </c>
      <c r="I92" s="130">
        <f>'fluxo de impostos'!F92</f>
        <v>2584.08</v>
      </c>
      <c r="J92" s="130">
        <f>'fluxo de impostos'!G92</f>
        <v>162990.84599999999</v>
      </c>
      <c r="K92" s="179">
        <f t="shared" si="23"/>
        <v>614817.23399999994</v>
      </c>
      <c r="L92" s="179">
        <f t="shared" si="24"/>
        <v>126619.92</v>
      </c>
      <c r="M92" s="179">
        <f t="shared" si="25"/>
        <v>741437.15399999998</v>
      </c>
      <c r="N92" s="130">
        <f t="shared" si="17"/>
        <v>115863.64</v>
      </c>
      <c r="O92" s="130">
        <f>SUM('fluxo de gastos'!E93:G93)</f>
        <v>63589</v>
      </c>
      <c r="P92" s="130">
        <f>SUM('fluxo de gastos'!H93:J93)</f>
        <v>52274.64</v>
      </c>
      <c r="Q92" s="177">
        <f t="shared" si="18"/>
        <v>551228.23399999994</v>
      </c>
      <c r="R92" s="179">
        <f t="shared" si="19"/>
        <v>74345.279999999999</v>
      </c>
      <c r="S92" s="177">
        <f t="shared" si="26"/>
        <v>625573.51399999997</v>
      </c>
      <c r="T92" s="292">
        <f>IF(S92&gt;0,SUMIF('input impostos'!J:J,"sobre lucrosim",'input impostos'!$C:$C)*S92,0)</f>
        <v>70064.233567999996</v>
      </c>
      <c r="U92" s="177">
        <f t="shared" si="27"/>
        <v>555509.28043199994</v>
      </c>
      <c r="V92" s="130">
        <f>'fluxo de gastos'!L93</f>
        <v>0</v>
      </c>
      <c r="W92" s="177">
        <f t="shared" si="20"/>
        <v>555509.28043199994</v>
      </c>
      <c r="X92" s="177">
        <f t="shared" si="28"/>
        <v>23116089.456767995</v>
      </c>
      <c r="Y92" s="130">
        <f t="shared" si="21"/>
        <v>115863.64</v>
      </c>
      <c r="AA92" s="258"/>
    </row>
    <row r="93" spans="1:27" ht="17.25" thickBot="1" x14ac:dyDescent="0.35">
      <c r="A93" s="126">
        <f>calendário!A93</f>
        <v>92</v>
      </c>
      <c r="B93" s="127">
        <f>calendário!B93</f>
        <v>8</v>
      </c>
      <c r="C93" s="131">
        <f>calendário!C93</f>
        <v>44687</v>
      </c>
      <c r="D93" s="129" t="str">
        <f>calendário!D93</f>
        <v>fase V</v>
      </c>
      <c r="E93" s="179">
        <f t="shared" si="22"/>
        <v>758352</v>
      </c>
      <c r="F93" s="130">
        <f>'fluxo de receita'!G94</f>
        <v>631960</v>
      </c>
      <c r="G93" s="130">
        <f>'fluxo de receita'!J94</f>
        <v>126392</v>
      </c>
      <c r="H93" s="130">
        <f>'fluxo de impostos'!E93</f>
        <v>156915.66800000001</v>
      </c>
      <c r="I93" s="130">
        <f>'fluxo de impostos'!F93</f>
        <v>2527.84</v>
      </c>
      <c r="J93" s="130">
        <f>'fluxo de impostos'!G93</f>
        <v>159443.508</v>
      </c>
      <c r="K93" s="179">
        <f t="shared" si="23"/>
        <v>601436.33199999994</v>
      </c>
      <c r="L93" s="179">
        <f t="shared" si="24"/>
        <v>123864.16</v>
      </c>
      <c r="M93" s="179">
        <f t="shared" si="25"/>
        <v>725300.49199999997</v>
      </c>
      <c r="N93" s="130">
        <f t="shared" si="17"/>
        <v>114096.64</v>
      </c>
      <c r="O93" s="130">
        <f>SUM('fluxo de gastos'!E94:G94)</f>
        <v>62772</v>
      </c>
      <c r="P93" s="130">
        <f>SUM('fluxo de gastos'!H94:J94)</f>
        <v>51324.639999999999</v>
      </c>
      <c r="Q93" s="177">
        <f t="shared" si="18"/>
        <v>538664.33199999994</v>
      </c>
      <c r="R93" s="179">
        <f t="shared" si="19"/>
        <v>72539.520000000004</v>
      </c>
      <c r="S93" s="177">
        <f t="shared" si="26"/>
        <v>611203.85199999996</v>
      </c>
      <c r="T93" s="292">
        <f>IF(S93&gt;0,SUMIF('input impostos'!J:J,"sobre lucrosim",'input impostos'!$C:$C)*S93,0)</f>
        <v>68454.831424000004</v>
      </c>
      <c r="U93" s="177">
        <f t="shared" si="27"/>
        <v>542749.02057599998</v>
      </c>
      <c r="V93" s="130">
        <f>'fluxo de gastos'!L94</f>
        <v>0</v>
      </c>
      <c r="W93" s="177">
        <f t="shared" si="20"/>
        <v>542749.02057599998</v>
      </c>
      <c r="X93" s="177">
        <f t="shared" si="28"/>
        <v>23658838.477343995</v>
      </c>
      <c r="Y93" s="130">
        <f t="shared" si="21"/>
        <v>114096.64</v>
      </c>
      <c r="AA93" s="258"/>
    </row>
    <row r="94" spans="1:27" ht="17.25" thickBot="1" x14ac:dyDescent="0.35">
      <c r="A94" s="126">
        <f>calendário!A94</f>
        <v>93</v>
      </c>
      <c r="B94" s="127">
        <f>calendário!B94</f>
        <v>8</v>
      </c>
      <c r="C94" s="131">
        <f>calendário!C94</f>
        <v>44718</v>
      </c>
      <c r="D94" s="129" t="str">
        <f>calendário!D94</f>
        <v>fase V</v>
      </c>
      <c r="E94" s="179">
        <f t="shared" si="22"/>
        <v>741480</v>
      </c>
      <c r="F94" s="130">
        <f>'fluxo de receita'!G95</f>
        <v>617900</v>
      </c>
      <c r="G94" s="130">
        <f>'fluxo de receita'!J95</f>
        <v>123580</v>
      </c>
      <c r="H94" s="130">
        <f>'fluxo de impostos'!E94</f>
        <v>153424.57</v>
      </c>
      <c r="I94" s="130">
        <f>'fluxo de impostos'!F94</f>
        <v>2471.6</v>
      </c>
      <c r="J94" s="130">
        <f>'fluxo de impostos'!G94</f>
        <v>155896.17000000001</v>
      </c>
      <c r="K94" s="179">
        <f t="shared" si="23"/>
        <v>588055.42999999993</v>
      </c>
      <c r="L94" s="179">
        <f t="shared" si="24"/>
        <v>121108.4</v>
      </c>
      <c r="M94" s="179">
        <f t="shared" si="25"/>
        <v>709163.83</v>
      </c>
      <c r="N94" s="130">
        <f t="shared" si="17"/>
        <v>112329.64</v>
      </c>
      <c r="O94" s="130">
        <f>SUM('fluxo de gastos'!E95:G95)</f>
        <v>61955</v>
      </c>
      <c r="P94" s="130">
        <f>SUM('fluxo de gastos'!H95:J95)</f>
        <v>50374.64</v>
      </c>
      <c r="Q94" s="177">
        <f t="shared" si="18"/>
        <v>526100.42999999993</v>
      </c>
      <c r="R94" s="179">
        <f t="shared" si="19"/>
        <v>70733.759999999995</v>
      </c>
      <c r="S94" s="177">
        <f t="shared" si="26"/>
        <v>596834.18999999994</v>
      </c>
      <c r="T94" s="292">
        <f>IF(S94&gt;0,SUMIF('input impostos'!J:J,"sobre lucrosim",'input impostos'!$C:$C)*S94,0)</f>
        <v>66845.429279999997</v>
      </c>
      <c r="U94" s="177">
        <f t="shared" si="27"/>
        <v>529988.7607199999</v>
      </c>
      <c r="V94" s="130">
        <f>'fluxo de gastos'!L95</f>
        <v>0</v>
      </c>
      <c r="W94" s="177">
        <f t="shared" si="20"/>
        <v>529988.7607199999</v>
      </c>
      <c r="X94" s="177">
        <f t="shared" si="28"/>
        <v>24188827.238063995</v>
      </c>
      <c r="Y94" s="130">
        <f t="shared" si="21"/>
        <v>112329.64</v>
      </c>
      <c r="AA94" s="258"/>
    </row>
    <row r="95" spans="1:27" ht="17.25" thickBot="1" x14ac:dyDescent="0.35">
      <c r="A95" s="126">
        <f>calendário!A95</f>
        <v>94</v>
      </c>
      <c r="B95" s="127">
        <f>calendário!B95</f>
        <v>8</v>
      </c>
      <c r="C95" s="131">
        <f>calendário!C95</f>
        <v>44748</v>
      </c>
      <c r="D95" s="129" t="str">
        <f>calendário!D95</f>
        <v>fase V</v>
      </c>
      <c r="E95" s="179">
        <f t="shared" si="22"/>
        <v>724608</v>
      </c>
      <c r="F95" s="130">
        <f>'fluxo de receita'!G96</f>
        <v>603840</v>
      </c>
      <c r="G95" s="130">
        <f>'fluxo de receita'!J96</f>
        <v>120768</v>
      </c>
      <c r="H95" s="130">
        <f>'fluxo de impostos'!E95</f>
        <v>149933.47200000001</v>
      </c>
      <c r="I95" s="130">
        <f>'fluxo de impostos'!F95</f>
        <v>2415.36</v>
      </c>
      <c r="J95" s="130">
        <f>'fluxo de impostos'!G95</f>
        <v>152348.83199999999</v>
      </c>
      <c r="K95" s="179">
        <f t="shared" si="23"/>
        <v>574674.52799999993</v>
      </c>
      <c r="L95" s="179">
        <f t="shared" si="24"/>
        <v>118352.64</v>
      </c>
      <c r="M95" s="179">
        <f t="shared" si="25"/>
        <v>693027.16799999995</v>
      </c>
      <c r="N95" s="130">
        <f t="shared" si="17"/>
        <v>110562.64</v>
      </c>
      <c r="O95" s="130">
        <f>SUM('fluxo de gastos'!E96:G96)</f>
        <v>61138</v>
      </c>
      <c r="P95" s="130">
        <f>SUM('fluxo de gastos'!H96:J96)</f>
        <v>49424.639999999999</v>
      </c>
      <c r="Q95" s="177">
        <f t="shared" si="18"/>
        <v>513536.52799999993</v>
      </c>
      <c r="R95" s="179">
        <f t="shared" si="19"/>
        <v>68928</v>
      </c>
      <c r="S95" s="177">
        <f t="shared" si="26"/>
        <v>582464.52799999993</v>
      </c>
      <c r="T95" s="292">
        <f>IF(S95&gt;0,SUMIF('input impostos'!J:J,"sobre lucrosim",'input impostos'!$C:$C)*S95,0)</f>
        <v>65236.027135999997</v>
      </c>
      <c r="U95" s="177">
        <f t="shared" si="27"/>
        <v>517228.50086399994</v>
      </c>
      <c r="V95" s="130">
        <f>'fluxo de gastos'!L96</f>
        <v>0</v>
      </c>
      <c r="W95" s="177">
        <f t="shared" si="20"/>
        <v>517228.50086399994</v>
      </c>
      <c r="X95" s="177">
        <f t="shared" si="28"/>
        <v>24706055.738927994</v>
      </c>
      <c r="Y95" s="130">
        <f t="shared" si="21"/>
        <v>110562.64</v>
      </c>
      <c r="AA95" s="258"/>
    </row>
    <row r="96" spans="1:27" ht="17.25" thickBot="1" x14ac:dyDescent="0.35">
      <c r="A96" s="126">
        <f>calendário!A96</f>
        <v>95</v>
      </c>
      <c r="B96" s="127">
        <f>calendário!B96</f>
        <v>8</v>
      </c>
      <c r="C96" s="131">
        <f>calendário!C96</f>
        <v>44779</v>
      </c>
      <c r="D96" s="129" t="str">
        <f>calendário!D96</f>
        <v>fase V</v>
      </c>
      <c r="E96" s="179">
        <f t="shared" si="22"/>
        <v>708624</v>
      </c>
      <c r="F96" s="130">
        <f>'fluxo de receita'!G97</f>
        <v>590520</v>
      </c>
      <c r="G96" s="130">
        <f>'fluxo de receita'!J97</f>
        <v>118104</v>
      </c>
      <c r="H96" s="130">
        <f>'fluxo de impostos'!E96</f>
        <v>146626.11600000001</v>
      </c>
      <c r="I96" s="130">
        <f>'fluxo de impostos'!F96</f>
        <v>2362.08</v>
      </c>
      <c r="J96" s="130">
        <f>'fluxo de impostos'!G96</f>
        <v>148988.196</v>
      </c>
      <c r="K96" s="179">
        <f t="shared" si="23"/>
        <v>561997.88399999996</v>
      </c>
      <c r="L96" s="179">
        <f t="shared" si="24"/>
        <v>115741.92</v>
      </c>
      <c r="M96" s="179">
        <f t="shared" si="25"/>
        <v>677739.804</v>
      </c>
      <c r="N96" s="130">
        <f t="shared" si="17"/>
        <v>108888.64</v>
      </c>
      <c r="O96" s="130">
        <f>SUM('fluxo de gastos'!E97:G97)</f>
        <v>60364</v>
      </c>
      <c r="P96" s="130">
        <f>SUM('fluxo de gastos'!H97:J97)</f>
        <v>48524.639999999999</v>
      </c>
      <c r="Q96" s="177">
        <f t="shared" si="18"/>
        <v>501633.88399999996</v>
      </c>
      <c r="R96" s="179">
        <f t="shared" si="19"/>
        <v>67217.279999999999</v>
      </c>
      <c r="S96" s="177">
        <f t="shared" si="26"/>
        <v>568851.16399999999</v>
      </c>
      <c r="T96" s="292">
        <f>IF(S96&gt;0,SUMIF('input impostos'!J:J,"sobre lucrosim",'input impostos'!$C:$C)*S96,0)</f>
        <v>63711.330368000003</v>
      </c>
      <c r="U96" s="177">
        <f t="shared" si="27"/>
        <v>505139.83363199997</v>
      </c>
      <c r="V96" s="130">
        <f>'fluxo de gastos'!L97</f>
        <v>0</v>
      </c>
      <c r="W96" s="177">
        <f t="shared" si="20"/>
        <v>505139.83363199997</v>
      </c>
      <c r="X96" s="177">
        <f t="shared" si="28"/>
        <v>25211195.572559994</v>
      </c>
      <c r="Y96" s="130">
        <f t="shared" si="21"/>
        <v>108888.64</v>
      </c>
      <c r="AA96" s="258"/>
    </row>
    <row r="97" spans="1:27" ht="17.25" thickBot="1" x14ac:dyDescent="0.35">
      <c r="A97" s="126">
        <f>calendário!A97</f>
        <v>96</v>
      </c>
      <c r="B97" s="127">
        <f>calendário!B97</f>
        <v>8</v>
      </c>
      <c r="C97" s="131">
        <f>calendário!C97</f>
        <v>44810</v>
      </c>
      <c r="D97" s="129" t="str">
        <f>calendário!D97</f>
        <v>fase V</v>
      </c>
      <c r="E97" s="179">
        <f t="shared" si="22"/>
        <v>692640</v>
      </c>
      <c r="F97" s="130">
        <f>'fluxo de receita'!G98</f>
        <v>577200</v>
      </c>
      <c r="G97" s="130">
        <f>'fluxo de receita'!J98</f>
        <v>115440</v>
      </c>
      <c r="H97" s="130">
        <f>'fluxo de impostos'!E97</f>
        <v>143318.76</v>
      </c>
      <c r="I97" s="130">
        <f>'fluxo de impostos'!F97</f>
        <v>2308.8000000000002</v>
      </c>
      <c r="J97" s="130">
        <f>'fluxo de impostos'!G97</f>
        <v>145627.56</v>
      </c>
      <c r="K97" s="179">
        <f t="shared" si="23"/>
        <v>549321.24</v>
      </c>
      <c r="L97" s="179">
        <f t="shared" si="24"/>
        <v>113131.2</v>
      </c>
      <c r="M97" s="179">
        <f t="shared" si="25"/>
        <v>662452.43999999994</v>
      </c>
      <c r="N97" s="130">
        <f t="shared" si="17"/>
        <v>107214.64</v>
      </c>
      <c r="O97" s="130">
        <f>SUM('fluxo de gastos'!E98:G98)</f>
        <v>59590</v>
      </c>
      <c r="P97" s="130">
        <f>SUM('fluxo de gastos'!H98:J98)</f>
        <v>47624.639999999999</v>
      </c>
      <c r="Q97" s="177">
        <f t="shared" si="18"/>
        <v>489731.24</v>
      </c>
      <c r="R97" s="179">
        <f t="shared" si="19"/>
        <v>65506.559999999998</v>
      </c>
      <c r="S97" s="177">
        <f t="shared" si="26"/>
        <v>555237.80000000005</v>
      </c>
      <c r="T97" s="292">
        <f>IF(S97&gt;0,SUMIF('input impostos'!J:J,"sobre lucrosim",'input impostos'!$C:$C)*S97,0)</f>
        <v>62186.633600000008</v>
      </c>
      <c r="U97" s="177">
        <f t="shared" si="27"/>
        <v>493051.16640000005</v>
      </c>
      <c r="V97" s="130">
        <f>'fluxo de gastos'!L98</f>
        <v>0</v>
      </c>
      <c r="W97" s="177">
        <f t="shared" si="20"/>
        <v>493051.16640000005</v>
      </c>
      <c r="X97" s="177">
        <f>X96+W97</f>
        <v>25704246.738959994</v>
      </c>
      <c r="Y97" s="130">
        <f>N97+V97</f>
        <v>107214.64</v>
      </c>
      <c r="AA97" s="258"/>
    </row>
    <row r="98" spans="1:27" ht="17.25" thickBot="1" x14ac:dyDescent="0.35">
      <c r="A98" s="126">
        <f>calendário!A98</f>
        <v>97</v>
      </c>
      <c r="B98" s="127">
        <f>calendário!B98</f>
        <v>9</v>
      </c>
      <c r="C98" s="131">
        <f>calendário!C98</f>
        <v>0</v>
      </c>
      <c r="D98" s="129">
        <f>calendário!D98</f>
        <v>0</v>
      </c>
      <c r="E98" s="179">
        <f t="shared" si="22"/>
        <v>0</v>
      </c>
      <c r="F98" s="130">
        <f>'fluxo de receita'!G99</f>
        <v>0</v>
      </c>
      <c r="G98" s="130">
        <f>'fluxo de receita'!J99</f>
        <v>0</v>
      </c>
      <c r="H98" s="130">
        <f>'fluxo de impostos'!E98</f>
        <v>0</v>
      </c>
      <c r="I98" s="130">
        <f>'fluxo de impostos'!F98</f>
        <v>0</v>
      </c>
      <c r="J98" s="130">
        <f>'fluxo de impostos'!G98</f>
        <v>0</v>
      </c>
      <c r="K98" s="179">
        <f t="shared" si="23"/>
        <v>0</v>
      </c>
      <c r="L98" s="179">
        <f t="shared" si="24"/>
        <v>0</v>
      </c>
      <c r="M98" s="179">
        <f t="shared" si="25"/>
        <v>0</v>
      </c>
      <c r="N98" s="130" t="e">
        <f t="shared" ref="N98:N121" si="29">O98+P98</f>
        <v>#VALUE!</v>
      </c>
      <c r="O98" s="130" t="e">
        <f>SUM('fluxo de gastos'!E99:G99)</f>
        <v>#VALUE!</v>
      </c>
      <c r="P98" s="130">
        <f>SUM('fluxo de gastos'!H99:J99)</f>
        <v>0</v>
      </c>
      <c r="Q98" s="177" t="e">
        <f t="shared" ref="Q98:Q121" si="30">K98-O98</f>
        <v>#VALUE!</v>
      </c>
      <c r="R98" s="179">
        <f t="shared" ref="R98:R121" si="31">L98-P98</f>
        <v>0</v>
      </c>
      <c r="S98" s="177" t="e">
        <f t="shared" si="26"/>
        <v>#VALUE!</v>
      </c>
      <c r="T98" s="292" t="e">
        <f>IF(S98&gt;0,SUMIF('input impostos'!J:J,"sobre lucrosim",'input impostos'!$C:$C)*S98,0)</f>
        <v>#VALUE!</v>
      </c>
      <c r="U98" s="177" t="e">
        <f t="shared" si="27"/>
        <v>#VALUE!</v>
      </c>
      <c r="V98" s="130">
        <f>'fluxo de gastos'!L99</f>
        <v>0</v>
      </c>
      <c r="W98" s="177" t="e">
        <f t="shared" ref="W98:W121" si="32">U98-V98</f>
        <v>#VALUE!</v>
      </c>
      <c r="X98" s="177" t="e">
        <f t="shared" si="28"/>
        <v>#VALUE!</v>
      </c>
      <c r="Y98" s="130" t="e">
        <f t="shared" ref="Y98:Y121" si="33">N98+V98</f>
        <v>#VALUE!</v>
      </c>
    </row>
    <row r="99" spans="1:27" ht="17.25" thickBot="1" x14ac:dyDescent="0.35">
      <c r="A99" s="126">
        <f>calendário!A99</f>
        <v>98</v>
      </c>
      <c r="B99" s="127">
        <f>calendário!B99</f>
        <v>9</v>
      </c>
      <c r="C99" s="131">
        <f>calendário!C99</f>
        <v>0</v>
      </c>
      <c r="D99" s="129">
        <f>calendário!D99</f>
        <v>0</v>
      </c>
      <c r="E99" s="179">
        <f t="shared" si="22"/>
        <v>0</v>
      </c>
      <c r="F99" s="130">
        <f>'fluxo de receita'!G100</f>
        <v>0</v>
      </c>
      <c r="G99" s="130">
        <f>'fluxo de receita'!J100</f>
        <v>0</v>
      </c>
      <c r="H99" s="130">
        <f>'fluxo de impostos'!E99</f>
        <v>0</v>
      </c>
      <c r="I99" s="130">
        <f>'fluxo de impostos'!F99</f>
        <v>0</v>
      </c>
      <c r="J99" s="130">
        <f>'fluxo de impostos'!G99</f>
        <v>0</v>
      </c>
      <c r="K99" s="179">
        <f t="shared" si="23"/>
        <v>0</v>
      </c>
      <c r="L99" s="179">
        <f t="shared" si="24"/>
        <v>0</v>
      </c>
      <c r="M99" s="179">
        <f t="shared" si="25"/>
        <v>0</v>
      </c>
      <c r="N99" s="130" t="e">
        <f t="shared" si="29"/>
        <v>#VALUE!</v>
      </c>
      <c r="O99" s="130" t="e">
        <f>SUM('fluxo de gastos'!E100:G100)</f>
        <v>#VALUE!</v>
      </c>
      <c r="P99" s="130">
        <f>SUM('fluxo de gastos'!H100:J100)</f>
        <v>0</v>
      </c>
      <c r="Q99" s="177" t="e">
        <f t="shared" si="30"/>
        <v>#VALUE!</v>
      </c>
      <c r="R99" s="179">
        <f t="shared" si="31"/>
        <v>0</v>
      </c>
      <c r="S99" s="177" t="e">
        <f t="shared" si="26"/>
        <v>#VALUE!</v>
      </c>
      <c r="T99" s="292" t="e">
        <f>IF(S99&gt;0,SUMIF('input impostos'!J:J,"sobre lucrosim",'input impostos'!$C:$C)*S99,0)</f>
        <v>#VALUE!</v>
      </c>
      <c r="U99" s="177" t="e">
        <f t="shared" si="27"/>
        <v>#VALUE!</v>
      </c>
      <c r="V99" s="130">
        <f>'fluxo de gastos'!L100</f>
        <v>0</v>
      </c>
      <c r="W99" s="177" t="e">
        <f t="shared" si="32"/>
        <v>#VALUE!</v>
      </c>
      <c r="X99" s="177" t="e">
        <f t="shared" si="28"/>
        <v>#VALUE!</v>
      </c>
      <c r="Y99" s="130" t="e">
        <f t="shared" si="33"/>
        <v>#VALUE!</v>
      </c>
    </row>
    <row r="100" spans="1:27" ht="17.25" thickBot="1" x14ac:dyDescent="0.35">
      <c r="A100" s="126">
        <f>calendário!A100</f>
        <v>99</v>
      </c>
      <c r="B100" s="127">
        <f>calendário!B100</f>
        <v>9</v>
      </c>
      <c r="C100" s="131">
        <f>calendário!C100</f>
        <v>0</v>
      </c>
      <c r="D100" s="129">
        <f>calendário!D100</f>
        <v>0</v>
      </c>
      <c r="E100" s="179">
        <f t="shared" si="22"/>
        <v>0</v>
      </c>
      <c r="F100" s="130">
        <f>'fluxo de receita'!G101</f>
        <v>0</v>
      </c>
      <c r="G100" s="130">
        <f>'fluxo de receita'!J101</f>
        <v>0</v>
      </c>
      <c r="H100" s="130">
        <f>'fluxo de impostos'!E100</f>
        <v>0</v>
      </c>
      <c r="I100" s="130">
        <f>'fluxo de impostos'!F100</f>
        <v>0</v>
      </c>
      <c r="J100" s="130">
        <f>'fluxo de impostos'!G100</f>
        <v>0</v>
      </c>
      <c r="K100" s="179">
        <f t="shared" si="23"/>
        <v>0</v>
      </c>
      <c r="L100" s="179">
        <f t="shared" si="24"/>
        <v>0</v>
      </c>
      <c r="M100" s="179">
        <f t="shared" si="25"/>
        <v>0</v>
      </c>
      <c r="N100" s="130" t="e">
        <f t="shared" si="29"/>
        <v>#VALUE!</v>
      </c>
      <c r="O100" s="130" t="e">
        <f>SUM('fluxo de gastos'!E101:G101)</f>
        <v>#VALUE!</v>
      </c>
      <c r="P100" s="130">
        <f>SUM('fluxo de gastos'!H101:J101)</f>
        <v>0</v>
      </c>
      <c r="Q100" s="177" t="e">
        <f t="shared" si="30"/>
        <v>#VALUE!</v>
      </c>
      <c r="R100" s="179">
        <f t="shared" si="31"/>
        <v>0</v>
      </c>
      <c r="S100" s="177" t="e">
        <f t="shared" si="26"/>
        <v>#VALUE!</v>
      </c>
      <c r="T100" s="292" t="e">
        <f>IF(S100&gt;0,SUMIF('input impostos'!J:J,"sobre lucrosim",'input impostos'!$C:$C)*S100,0)</f>
        <v>#VALUE!</v>
      </c>
      <c r="U100" s="177" t="e">
        <f t="shared" si="27"/>
        <v>#VALUE!</v>
      </c>
      <c r="V100" s="130">
        <f>'fluxo de gastos'!L101</f>
        <v>0</v>
      </c>
      <c r="W100" s="177" t="e">
        <f t="shared" si="32"/>
        <v>#VALUE!</v>
      </c>
      <c r="X100" s="177" t="e">
        <f t="shared" si="28"/>
        <v>#VALUE!</v>
      </c>
      <c r="Y100" s="130" t="e">
        <f t="shared" si="33"/>
        <v>#VALUE!</v>
      </c>
    </row>
    <row r="101" spans="1:27" ht="17.25" thickBot="1" x14ac:dyDescent="0.35">
      <c r="A101" s="126">
        <f>calendário!A101</f>
        <v>100</v>
      </c>
      <c r="B101" s="127">
        <f>calendário!B101</f>
        <v>9</v>
      </c>
      <c r="C101" s="131">
        <f>calendário!C101</f>
        <v>0</v>
      </c>
      <c r="D101" s="129">
        <f>calendário!D101</f>
        <v>0</v>
      </c>
      <c r="E101" s="179">
        <f t="shared" si="22"/>
        <v>0</v>
      </c>
      <c r="F101" s="130">
        <f>'fluxo de receita'!G102</f>
        <v>0</v>
      </c>
      <c r="G101" s="130">
        <f>'fluxo de receita'!J102</f>
        <v>0</v>
      </c>
      <c r="H101" s="130">
        <f>'fluxo de impostos'!E101</f>
        <v>0</v>
      </c>
      <c r="I101" s="130">
        <f>'fluxo de impostos'!F101</f>
        <v>0</v>
      </c>
      <c r="J101" s="130">
        <f>'fluxo de impostos'!G101</f>
        <v>0</v>
      </c>
      <c r="K101" s="179">
        <f t="shared" si="23"/>
        <v>0</v>
      </c>
      <c r="L101" s="179">
        <f t="shared" si="24"/>
        <v>0</v>
      </c>
      <c r="M101" s="179">
        <f t="shared" si="25"/>
        <v>0</v>
      </c>
      <c r="N101" s="130" t="e">
        <f t="shared" si="29"/>
        <v>#VALUE!</v>
      </c>
      <c r="O101" s="130" t="e">
        <f>SUM('fluxo de gastos'!E102:G102)</f>
        <v>#VALUE!</v>
      </c>
      <c r="P101" s="130">
        <f>SUM('fluxo de gastos'!H102:J102)</f>
        <v>0</v>
      </c>
      <c r="Q101" s="177" t="e">
        <f t="shared" si="30"/>
        <v>#VALUE!</v>
      </c>
      <c r="R101" s="179">
        <f t="shared" si="31"/>
        <v>0</v>
      </c>
      <c r="S101" s="177" t="e">
        <f t="shared" si="26"/>
        <v>#VALUE!</v>
      </c>
      <c r="T101" s="292" t="e">
        <f>IF(S101&gt;0,SUMIF('input impostos'!J:J,"sobre lucrosim",'input impostos'!$C:$C)*S101,0)</f>
        <v>#VALUE!</v>
      </c>
      <c r="U101" s="177" t="e">
        <f t="shared" si="27"/>
        <v>#VALUE!</v>
      </c>
      <c r="V101" s="130">
        <f>'fluxo de gastos'!L102</f>
        <v>0</v>
      </c>
      <c r="W101" s="177" t="e">
        <f t="shared" si="32"/>
        <v>#VALUE!</v>
      </c>
      <c r="X101" s="177" t="e">
        <f t="shared" si="28"/>
        <v>#VALUE!</v>
      </c>
      <c r="Y101" s="130" t="e">
        <f t="shared" si="33"/>
        <v>#VALUE!</v>
      </c>
    </row>
    <row r="102" spans="1:27" ht="17.25" thickBot="1" x14ac:dyDescent="0.35">
      <c r="A102" s="126">
        <f>calendário!A102</f>
        <v>101</v>
      </c>
      <c r="B102" s="127">
        <f>calendário!B102</f>
        <v>9</v>
      </c>
      <c r="C102" s="131">
        <f>calendário!C102</f>
        <v>0</v>
      </c>
      <c r="D102" s="129">
        <f>calendário!D102</f>
        <v>0</v>
      </c>
      <c r="E102" s="179">
        <f t="shared" si="22"/>
        <v>0</v>
      </c>
      <c r="F102" s="130">
        <f>'fluxo de receita'!G103</f>
        <v>0</v>
      </c>
      <c r="G102" s="130">
        <f>'fluxo de receita'!J103</f>
        <v>0</v>
      </c>
      <c r="H102" s="130">
        <f>'fluxo de impostos'!E102</f>
        <v>0</v>
      </c>
      <c r="I102" s="130">
        <f>'fluxo de impostos'!F102</f>
        <v>0</v>
      </c>
      <c r="J102" s="130">
        <f>'fluxo de impostos'!G102</f>
        <v>0</v>
      </c>
      <c r="K102" s="179">
        <f t="shared" si="23"/>
        <v>0</v>
      </c>
      <c r="L102" s="179">
        <f t="shared" si="24"/>
        <v>0</v>
      </c>
      <c r="M102" s="179">
        <f t="shared" si="25"/>
        <v>0</v>
      </c>
      <c r="N102" s="130" t="e">
        <f t="shared" si="29"/>
        <v>#VALUE!</v>
      </c>
      <c r="O102" s="130" t="e">
        <f>SUM('fluxo de gastos'!E103:G103)</f>
        <v>#VALUE!</v>
      </c>
      <c r="P102" s="130">
        <f>SUM('fluxo de gastos'!H103:J103)</f>
        <v>0</v>
      </c>
      <c r="Q102" s="177" t="e">
        <f t="shared" si="30"/>
        <v>#VALUE!</v>
      </c>
      <c r="R102" s="179">
        <f t="shared" si="31"/>
        <v>0</v>
      </c>
      <c r="S102" s="177" t="e">
        <f t="shared" si="26"/>
        <v>#VALUE!</v>
      </c>
      <c r="T102" s="292" t="e">
        <f>IF(S102&gt;0,SUMIF('input impostos'!J:J,"sobre lucrosim",'input impostos'!$C:$C)*S102,0)</f>
        <v>#VALUE!</v>
      </c>
      <c r="U102" s="177" t="e">
        <f t="shared" si="27"/>
        <v>#VALUE!</v>
      </c>
      <c r="V102" s="130">
        <f>'fluxo de gastos'!L103</f>
        <v>0</v>
      </c>
      <c r="W102" s="177" t="e">
        <f t="shared" si="32"/>
        <v>#VALUE!</v>
      </c>
      <c r="X102" s="177" t="e">
        <f t="shared" si="28"/>
        <v>#VALUE!</v>
      </c>
      <c r="Y102" s="130" t="e">
        <f t="shared" si="33"/>
        <v>#VALUE!</v>
      </c>
    </row>
    <row r="103" spans="1:27" ht="17.25" thickBot="1" x14ac:dyDescent="0.35">
      <c r="A103" s="126">
        <f>calendário!A103</f>
        <v>102</v>
      </c>
      <c r="B103" s="127">
        <f>calendário!B103</f>
        <v>9</v>
      </c>
      <c r="C103" s="131">
        <f>calendário!C103</f>
        <v>0</v>
      </c>
      <c r="D103" s="129">
        <f>calendário!D103</f>
        <v>0</v>
      </c>
      <c r="E103" s="179">
        <f t="shared" si="22"/>
        <v>0</v>
      </c>
      <c r="F103" s="130">
        <f>'fluxo de receita'!G104</f>
        <v>0</v>
      </c>
      <c r="G103" s="130">
        <f>'fluxo de receita'!J104</f>
        <v>0</v>
      </c>
      <c r="H103" s="130">
        <f>'fluxo de impostos'!E103</f>
        <v>0</v>
      </c>
      <c r="I103" s="130">
        <f>'fluxo de impostos'!F103</f>
        <v>0</v>
      </c>
      <c r="J103" s="130">
        <f>'fluxo de impostos'!G103</f>
        <v>0</v>
      </c>
      <c r="K103" s="179">
        <f t="shared" si="23"/>
        <v>0</v>
      </c>
      <c r="L103" s="179">
        <f t="shared" si="24"/>
        <v>0</v>
      </c>
      <c r="M103" s="179">
        <f t="shared" si="25"/>
        <v>0</v>
      </c>
      <c r="N103" s="130" t="e">
        <f t="shared" si="29"/>
        <v>#VALUE!</v>
      </c>
      <c r="O103" s="130" t="e">
        <f>SUM('fluxo de gastos'!E104:G104)</f>
        <v>#VALUE!</v>
      </c>
      <c r="P103" s="130">
        <f>SUM('fluxo de gastos'!H104:J104)</f>
        <v>0</v>
      </c>
      <c r="Q103" s="177" t="e">
        <f t="shared" si="30"/>
        <v>#VALUE!</v>
      </c>
      <c r="R103" s="179">
        <f t="shared" si="31"/>
        <v>0</v>
      </c>
      <c r="S103" s="177" t="e">
        <f t="shared" si="26"/>
        <v>#VALUE!</v>
      </c>
      <c r="T103" s="292" t="e">
        <f>IF(S103&gt;0,SUMIF('input impostos'!J:J,"sobre lucrosim",'input impostos'!$C:$C)*S103,0)</f>
        <v>#VALUE!</v>
      </c>
      <c r="U103" s="177" t="e">
        <f t="shared" si="27"/>
        <v>#VALUE!</v>
      </c>
      <c r="V103" s="130">
        <f>'fluxo de gastos'!L104</f>
        <v>0</v>
      </c>
      <c r="W103" s="177" t="e">
        <f t="shared" si="32"/>
        <v>#VALUE!</v>
      </c>
      <c r="X103" s="177" t="e">
        <f t="shared" si="28"/>
        <v>#VALUE!</v>
      </c>
      <c r="Y103" s="130" t="e">
        <f t="shared" si="33"/>
        <v>#VALUE!</v>
      </c>
    </row>
    <row r="104" spans="1:27" ht="17.25" thickBot="1" x14ac:dyDescent="0.35">
      <c r="A104" s="126">
        <f>calendário!A104</f>
        <v>103</v>
      </c>
      <c r="B104" s="127">
        <f>calendário!B104</f>
        <v>9</v>
      </c>
      <c r="C104" s="131">
        <f>calendário!C104</f>
        <v>0</v>
      </c>
      <c r="D104" s="129">
        <f>calendário!D104</f>
        <v>0</v>
      </c>
      <c r="E104" s="179">
        <f t="shared" si="22"/>
        <v>0</v>
      </c>
      <c r="F104" s="130">
        <f>'fluxo de receita'!G105</f>
        <v>0</v>
      </c>
      <c r="G104" s="130">
        <f>'fluxo de receita'!J105</f>
        <v>0</v>
      </c>
      <c r="H104" s="130">
        <f>'fluxo de impostos'!E104</f>
        <v>0</v>
      </c>
      <c r="I104" s="130">
        <f>'fluxo de impostos'!F104</f>
        <v>0</v>
      </c>
      <c r="J104" s="130">
        <f>'fluxo de impostos'!G104</f>
        <v>0</v>
      </c>
      <c r="K104" s="179">
        <f t="shared" si="23"/>
        <v>0</v>
      </c>
      <c r="L104" s="179">
        <f t="shared" si="24"/>
        <v>0</v>
      </c>
      <c r="M104" s="179">
        <f t="shared" si="25"/>
        <v>0</v>
      </c>
      <c r="N104" s="130" t="e">
        <f t="shared" si="29"/>
        <v>#VALUE!</v>
      </c>
      <c r="O104" s="130" t="e">
        <f>SUM('fluxo de gastos'!E105:G105)</f>
        <v>#VALUE!</v>
      </c>
      <c r="P104" s="130">
        <f>SUM('fluxo de gastos'!H105:J105)</f>
        <v>0</v>
      </c>
      <c r="Q104" s="177" t="e">
        <f t="shared" si="30"/>
        <v>#VALUE!</v>
      </c>
      <c r="R104" s="179">
        <f t="shared" si="31"/>
        <v>0</v>
      </c>
      <c r="S104" s="177" t="e">
        <f t="shared" si="26"/>
        <v>#VALUE!</v>
      </c>
      <c r="T104" s="292" t="e">
        <f>IF(S104&gt;0,SUMIF('input impostos'!J:J,"sobre lucrosim",'input impostos'!$C:$C)*S104,0)</f>
        <v>#VALUE!</v>
      </c>
      <c r="U104" s="177" t="e">
        <f t="shared" si="27"/>
        <v>#VALUE!</v>
      </c>
      <c r="V104" s="130">
        <f>'fluxo de gastos'!L105</f>
        <v>0</v>
      </c>
      <c r="W104" s="177" t="e">
        <f t="shared" si="32"/>
        <v>#VALUE!</v>
      </c>
      <c r="X104" s="177" t="e">
        <f t="shared" si="28"/>
        <v>#VALUE!</v>
      </c>
      <c r="Y104" s="130" t="e">
        <f t="shared" si="33"/>
        <v>#VALUE!</v>
      </c>
    </row>
    <row r="105" spans="1:27" ht="17.25" thickBot="1" x14ac:dyDescent="0.35">
      <c r="A105" s="126">
        <f>calendário!A105</f>
        <v>104</v>
      </c>
      <c r="B105" s="127">
        <f>calendário!B105</f>
        <v>9</v>
      </c>
      <c r="C105" s="131">
        <f>calendário!C105</f>
        <v>0</v>
      </c>
      <c r="D105" s="129">
        <f>calendário!D105</f>
        <v>0</v>
      </c>
      <c r="E105" s="179">
        <f t="shared" si="22"/>
        <v>0</v>
      </c>
      <c r="F105" s="130">
        <f>'fluxo de receita'!G106</f>
        <v>0</v>
      </c>
      <c r="G105" s="130">
        <f>'fluxo de receita'!J106</f>
        <v>0</v>
      </c>
      <c r="H105" s="130">
        <f>'fluxo de impostos'!E105</f>
        <v>0</v>
      </c>
      <c r="I105" s="130">
        <f>'fluxo de impostos'!F105</f>
        <v>0</v>
      </c>
      <c r="J105" s="130">
        <f>'fluxo de impostos'!G105</f>
        <v>0</v>
      </c>
      <c r="K105" s="179">
        <f t="shared" si="23"/>
        <v>0</v>
      </c>
      <c r="L105" s="179">
        <f t="shared" si="24"/>
        <v>0</v>
      </c>
      <c r="M105" s="179">
        <f t="shared" si="25"/>
        <v>0</v>
      </c>
      <c r="N105" s="130" t="e">
        <f t="shared" si="29"/>
        <v>#VALUE!</v>
      </c>
      <c r="O105" s="130" t="e">
        <f>SUM('fluxo de gastos'!E106:G106)</f>
        <v>#VALUE!</v>
      </c>
      <c r="P105" s="130">
        <f>SUM('fluxo de gastos'!H106:J106)</f>
        <v>0</v>
      </c>
      <c r="Q105" s="177" t="e">
        <f t="shared" si="30"/>
        <v>#VALUE!</v>
      </c>
      <c r="R105" s="179">
        <f t="shared" si="31"/>
        <v>0</v>
      </c>
      <c r="S105" s="177" t="e">
        <f t="shared" si="26"/>
        <v>#VALUE!</v>
      </c>
      <c r="T105" s="292" t="e">
        <f>IF(S105&gt;0,SUMIF('input impostos'!J:J,"sobre lucrosim",'input impostos'!$C:$C)*S105,0)</f>
        <v>#VALUE!</v>
      </c>
      <c r="U105" s="177" t="e">
        <f t="shared" si="27"/>
        <v>#VALUE!</v>
      </c>
      <c r="V105" s="130">
        <f>'fluxo de gastos'!L106</f>
        <v>0</v>
      </c>
      <c r="W105" s="177" t="e">
        <f t="shared" si="32"/>
        <v>#VALUE!</v>
      </c>
      <c r="X105" s="177" t="e">
        <f t="shared" si="28"/>
        <v>#VALUE!</v>
      </c>
      <c r="Y105" s="130" t="e">
        <f t="shared" si="33"/>
        <v>#VALUE!</v>
      </c>
    </row>
    <row r="106" spans="1:27" ht="17.25" thickBot="1" x14ac:dyDescent="0.35">
      <c r="A106" s="126">
        <f>calendário!A106</f>
        <v>105</v>
      </c>
      <c r="B106" s="127">
        <f>calendário!B106</f>
        <v>9</v>
      </c>
      <c r="C106" s="131">
        <f>calendário!C106</f>
        <v>0</v>
      </c>
      <c r="D106" s="129">
        <f>calendário!D106</f>
        <v>0</v>
      </c>
      <c r="E106" s="179">
        <f t="shared" si="22"/>
        <v>0</v>
      </c>
      <c r="F106" s="130">
        <f>'fluxo de receita'!G107</f>
        <v>0</v>
      </c>
      <c r="G106" s="130">
        <f>'fluxo de receita'!J107</f>
        <v>0</v>
      </c>
      <c r="H106" s="130">
        <f>'fluxo de impostos'!E106</f>
        <v>0</v>
      </c>
      <c r="I106" s="130">
        <f>'fluxo de impostos'!F106</f>
        <v>0</v>
      </c>
      <c r="J106" s="130">
        <f>'fluxo de impostos'!G106</f>
        <v>0</v>
      </c>
      <c r="K106" s="179">
        <f t="shared" si="23"/>
        <v>0</v>
      </c>
      <c r="L106" s="179">
        <f t="shared" si="24"/>
        <v>0</v>
      </c>
      <c r="M106" s="179">
        <f t="shared" si="25"/>
        <v>0</v>
      </c>
      <c r="N106" s="130" t="e">
        <f t="shared" si="29"/>
        <v>#VALUE!</v>
      </c>
      <c r="O106" s="130" t="e">
        <f>SUM('fluxo de gastos'!E107:G107)</f>
        <v>#VALUE!</v>
      </c>
      <c r="P106" s="130">
        <f>SUM('fluxo de gastos'!H107:J107)</f>
        <v>0</v>
      </c>
      <c r="Q106" s="177" t="e">
        <f t="shared" si="30"/>
        <v>#VALUE!</v>
      </c>
      <c r="R106" s="179">
        <f t="shared" si="31"/>
        <v>0</v>
      </c>
      <c r="S106" s="177" t="e">
        <f t="shared" si="26"/>
        <v>#VALUE!</v>
      </c>
      <c r="T106" s="292" t="e">
        <f>IF(S106&gt;0,SUMIF('input impostos'!J:J,"sobre lucrosim",'input impostos'!$C:$C)*S106,0)</f>
        <v>#VALUE!</v>
      </c>
      <c r="U106" s="177" t="e">
        <f t="shared" si="27"/>
        <v>#VALUE!</v>
      </c>
      <c r="V106" s="130">
        <f>'fluxo de gastos'!L107</f>
        <v>0</v>
      </c>
      <c r="W106" s="177" t="e">
        <f t="shared" si="32"/>
        <v>#VALUE!</v>
      </c>
      <c r="X106" s="177" t="e">
        <f t="shared" si="28"/>
        <v>#VALUE!</v>
      </c>
      <c r="Y106" s="130" t="e">
        <f t="shared" si="33"/>
        <v>#VALUE!</v>
      </c>
    </row>
    <row r="107" spans="1:27" ht="17.25" thickBot="1" x14ac:dyDescent="0.35">
      <c r="A107" s="126">
        <f>calendário!A107</f>
        <v>106</v>
      </c>
      <c r="B107" s="127">
        <f>calendário!B107</f>
        <v>9</v>
      </c>
      <c r="C107" s="131">
        <f>calendário!C107</f>
        <v>0</v>
      </c>
      <c r="D107" s="129">
        <f>calendário!D107</f>
        <v>0</v>
      </c>
      <c r="E107" s="179">
        <f t="shared" si="22"/>
        <v>0</v>
      </c>
      <c r="F107" s="130">
        <f>'fluxo de receita'!G108</f>
        <v>0</v>
      </c>
      <c r="G107" s="130">
        <f>'fluxo de receita'!J108</f>
        <v>0</v>
      </c>
      <c r="H107" s="130">
        <f>'fluxo de impostos'!E107</f>
        <v>0</v>
      </c>
      <c r="I107" s="130">
        <f>'fluxo de impostos'!F107</f>
        <v>0</v>
      </c>
      <c r="J107" s="130">
        <f>'fluxo de impostos'!G107</f>
        <v>0</v>
      </c>
      <c r="K107" s="179">
        <f t="shared" si="23"/>
        <v>0</v>
      </c>
      <c r="L107" s="179">
        <f t="shared" si="24"/>
        <v>0</v>
      </c>
      <c r="M107" s="179">
        <f t="shared" si="25"/>
        <v>0</v>
      </c>
      <c r="N107" s="130" t="e">
        <f t="shared" si="29"/>
        <v>#VALUE!</v>
      </c>
      <c r="O107" s="130" t="e">
        <f>SUM('fluxo de gastos'!E108:G108)</f>
        <v>#VALUE!</v>
      </c>
      <c r="P107" s="130">
        <f>SUM('fluxo de gastos'!H108:J108)</f>
        <v>0</v>
      </c>
      <c r="Q107" s="177" t="e">
        <f t="shared" si="30"/>
        <v>#VALUE!</v>
      </c>
      <c r="R107" s="179">
        <f t="shared" si="31"/>
        <v>0</v>
      </c>
      <c r="S107" s="177" t="e">
        <f t="shared" si="26"/>
        <v>#VALUE!</v>
      </c>
      <c r="T107" s="292" t="e">
        <f>IF(S107&gt;0,SUMIF('input impostos'!J:J,"sobre lucrosim",'input impostos'!$C:$C)*S107,0)</f>
        <v>#VALUE!</v>
      </c>
      <c r="U107" s="177" t="e">
        <f t="shared" si="27"/>
        <v>#VALUE!</v>
      </c>
      <c r="V107" s="130">
        <f>'fluxo de gastos'!L108</f>
        <v>0</v>
      </c>
      <c r="W107" s="177" t="e">
        <f t="shared" si="32"/>
        <v>#VALUE!</v>
      </c>
      <c r="X107" s="177" t="e">
        <f t="shared" si="28"/>
        <v>#VALUE!</v>
      </c>
      <c r="Y107" s="130" t="e">
        <f t="shared" si="33"/>
        <v>#VALUE!</v>
      </c>
    </row>
    <row r="108" spans="1:27" ht="17.25" thickBot="1" x14ac:dyDescent="0.35">
      <c r="A108" s="126">
        <f>calendário!A108</f>
        <v>107</v>
      </c>
      <c r="B108" s="127">
        <f>calendário!B108</f>
        <v>9</v>
      </c>
      <c r="C108" s="131">
        <f>calendário!C108</f>
        <v>0</v>
      </c>
      <c r="D108" s="129">
        <f>calendário!D108</f>
        <v>0</v>
      </c>
      <c r="E108" s="179">
        <f t="shared" si="22"/>
        <v>0</v>
      </c>
      <c r="F108" s="130">
        <f>'fluxo de receita'!G109</f>
        <v>0</v>
      </c>
      <c r="G108" s="130">
        <f>'fluxo de receita'!J109</f>
        <v>0</v>
      </c>
      <c r="H108" s="130">
        <f>'fluxo de impostos'!E108</f>
        <v>0</v>
      </c>
      <c r="I108" s="130">
        <f>'fluxo de impostos'!F108</f>
        <v>0</v>
      </c>
      <c r="J108" s="130">
        <f>'fluxo de impostos'!G108</f>
        <v>0</v>
      </c>
      <c r="K108" s="179">
        <f t="shared" si="23"/>
        <v>0</v>
      </c>
      <c r="L108" s="179">
        <f t="shared" si="24"/>
        <v>0</v>
      </c>
      <c r="M108" s="179">
        <f t="shared" si="25"/>
        <v>0</v>
      </c>
      <c r="N108" s="130" t="e">
        <f t="shared" si="29"/>
        <v>#VALUE!</v>
      </c>
      <c r="O108" s="130" t="e">
        <f>SUM('fluxo de gastos'!E109:G109)</f>
        <v>#VALUE!</v>
      </c>
      <c r="P108" s="130">
        <f>SUM('fluxo de gastos'!H109:J109)</f>
        <v>0</v>
      </c>
      <c r="Q108" s="177" t="e">
        <f t="shared" si="30"/>
        <v>#VALUE!</v>
      </c>
      <c r="R108" s="179">
        <f t="shared" si="31"/>
        <v>0</v>
      </c>
      <c r="S108" s="177" t="e">
        <f t="shared" si="26"/>
        <v>#VALUE!</v>
      </c>
      <c r="T108" s="292" t="e">
        <f>IF(S108&gt;0,SUMIF('input impostos'!J:J,"sobre lucrosim",'input impostos'!$C:$C)*S108,0)</f>
        <v>#VALUE!</v>
      </c>
      <c r="U108" s="177" t="e">
        <f t="shared" si="27"/>
        <v>#VALUE!</v>
      </c>
      <c r="V108" s="130">
        <f>'fluxo de gastos'!L109</f>
        <v>0</v>
      </c>
      <c r="W108" s="177" t="e">
        <f t="shared" si="32"/>
        <v>#VALUE!</v>
      </c>
      <c r="X108" s="177" t="e">
        <f t="shared" si="28"/>
        <v>#VALUE!</v>
      </c>
      <c r="Y108" s="130" t="e">
        <f t="shared" si="33"/>
        <v>#VALUE!</v>
      </c>
    </row>
    <row r="109" spans="1:27" ht="17.25" thickBot="1" x14ac:dyDescent="0.35">
      <c r="A109" s="126">
        <f>calendário!A109</f>
        <v>108</v>
      </c>
      <c r="B109" s="127">
        <f>calendário!B109</f>
        <v>9</v>
      </c>
      <c r="C109" s="131">
        <f>calendário!C109</f>
        <v>0</v>
      </c>
      <c r="D109" s="129">
        <f>calendário!D109</f>
        <v>0</v>
      </c>
      <c r="E109" s="179">
        <f t="shared" si="22"/>
        <v>0</v>
      </c>
      <c r="F109" s="130">
        <f>'fluxo de receita'!G110</f>
        <v>0</v>
      </c>
      <c r="G109" s="130">
        <f>'fluxo de receita'!J110</f>
        <v>0</v>
      </c>
      <c r="H109" s="130">
        <f>'fluxo de impostos'!E109</f>
        <v>0</v>
      </c>
      <c r="I109" s="130">
        <f>'fluxo de impostos'!F109</f>
        <v>0</v>
      </c>
      <c r="J109" s="130">
        <f>'fluxo de impostos'!G109</f>
        <v>0</v>
      </c>
      <c r="K109" s="179">
        <f t="shared" si="23"/>
        <v>0</v>
      </c>
      <c r="L109" s="179">
        <f t="shared" si="24"/>
        <v>0</v>
      </c>
      <c r="M109" s="179">
        <f t="shared" si="25"/>
        <v>0</v>
      </c>
      <c r="N109" s="130" t="e">
        <f t="shared" si="29"/>
        <v>#VALUE!</v>
      </c>
      <c r="O109" s="130" t="e">
        <f>SUM('fluxo de gastos'!E110:G110)</f>
        <v>#VALUE!</v>
      </c>
      <c r="P109" s="130">
        <f>SUM('fluxo de gastos'!H110:J110)</f>
        <v>0</v>
      </c>
      <c r="Q109" s="177" t="e">
        <f t="shared" si="30"/>
        <v>#VALUE!</v>
      </c>
      <c r="R109" s="179">
        <f t="shared" si="31"/>
        <v>0</v>
      </c>
      <c r="S109" s="177" t="e">
        <f t="shared" si="26"/>
        <v>#VALUE!</v>
      </c>
      <c r="T109" s="292" t="e">
        <f>IF(S109&gt;0,SUMIF('input impostos'!J:J,"sobre lucrosim",'input impostos'!$C:$C)*S109,0)</f>
        <v>#VALUE!</v>
      </c>
      <c r="U109" s="177" t="e">
        <f t="shared" si="27"/>
        <v>#VALUE!</v>
      </c>
      <c r="V109" s="130">
        <f>'fluxo de gastos'!L110</f>
        <v>0</v>
      </c>
      <c r="W109" s="177" t="e">
        <f t="shared" si="32"/>
        <v>#VALUE!</v>
      </c>
      <c r="X109" s="177" t="e">
        <f t="shared" si="28"/>
        <v>#VALUE!</v>
      </c>
      <c r="Y109" s="130" t="e">
        <f t="shared" si="33"/>
        <v>#VALUE!</v>
      </c>
    </row>
    <row r="110" spans="1:27" ht="17.25" thickBot="1" x14ac:dyDescent="0.35">
      <c r="A110" s="126">
        <f>calendário!A110</f>
        <v>109</v>
      </c>
      <c r="B110" s="127">
        <f>calendário!B110</f>
        <v>10</v>
      </c>
      <c r="C110" s="131">
        <f>calendário!C110</f>
        <v>0</v>
      </c>
      <c r="D110" s="129">
        <f>calendário!D110</f>
        <v>0</v>
      </c>
      <c r="E110" s="179">
        <f t="shared" si="22"/>
        <v>0</v>
      </c>
      <c r="F110" s="130">
        <f>'fluxo de receita'!G111</f>
        <v>0</v>
      </c>
      <c r="G110" s="130">
        <f>'fluxo de receita'!J111</f>
        <v>0</v>
      </c>
      <c r="H110" s="130">
        <f>'fluxo de impostos'!E110</f>
        <v>0</v>
      </c>
      <c r="I110" s="130">
        <f>'fluxo de impostos'!F110</f>
        <v>0</v>
      </c>
      <c r="J110" s="130">
        <f>'fluxo de impostos'!G110</f>
        <v>0</v>
      </c>
      <c r="K110" s="179">
        <f t="shared" si="23"/>
        <v>0</v>
      </c>
      <c r="L110" s="179">
        <f t="shared" si="24"/>
        <v>0</v>
      </c>
      <c r="M110" s="179">
        <f t="shared" si="25"/>
        <v>0</v>
      </c>
      <c r="N110" s="130" t="e">
        <f t="shared" si="29"/>
        <v>#VALUE!</v>
      </c>
      <c r="O110" s="130" t="e">
        <f>SUM('fluxo de gastos'!E111:G111)</f>
        <v>#VALUE!</v>
      </c>
      <c r="P110" s="130">
        <f>SUM('fluxo de gastos'!H111:J111)</f>
        <v>0</v>
      </c>
      <c r="Q110" s="177" t="e">
        <f t="shared" si="30"/>
        <v>#VALUE!</v>
      </c>
      <c r="R110" s="179">
        <f t="shared" si="31"/>
        <v>0</v>
      </c>
      <c r="S110" s="177" t="e">
        <f t="shared" si="26"/>
        <v>#VALUE!</v>
      </c>
      <c r="T110" s="292" t="e">
        <f>IF(S110&gt;0,SUMIF('input impostos'!J:J,"sobre lucrosim",'input impostos'!$C:$C)*S110,0)</f>
        <v>#VALUE!</v>
      </c>
      <c r="U110" s="177" t="e">
        <f t="shared" si="27"/>
        <v>#VALUE!</v>
      </c>
      <c r="V110" s="130">
        <f>'fluxo de gastos'!L111</f>
        <v>0</v>
      </c>
      <c r="W110" s="177" t="e">
        <f t="shared" si="32"/>
        <v>#VALUE!</v>
      </c>
      <c r="X110" s="177" t="e">
        <f t="shared" si="28"/>
        <v>#VALUE!</v>
      </c>
      <c r="Y110" s="130" t="e">
        <f t="shared" si="33"/>
        <v>#VALUE!</v>
      </c>
    </row>
    <row r="111" spans="1:27" ht="17.25" thickBot="1" x14ac:dyDescent="0.35">
      <c r="A111" s="126">
        <f>calendário!A111</f>
        <v>110</v>
      </c>
      <c r="B111" s="127">
        <f>calendário!B111</f>
        <v>10</v>
      </c>
      <c r="C111" s="131">
        <f>calendário!C111</f>
        <v>0</v>
      </c>
      <c r="D111" s="129">
        <f>calendário!D111</f>
        <v>0</v>
      </c>
      <c r="E111" s="179">
        <f t="shared" si="22"/>
        <v>0</v>
      </c>
      <c r="F111" s="130">
        <f>'fluxo de receita'!G112</f>
        <v>0</v>
      </c>
      <c r="G111" s="130">
        <f>'fluxo de receita'!J112</f>
        <v>0</v>
      </c>
      <c r="H111" s="130">
        <f>'fluxo de impostos'!E111</f>
        <v>0</v>
      </c>
      <c r="I111" s="130">
        <f>'fluxo de impostos'!F111</f>
        <v>0</v>
      </c>
      <c r="J111" s="130">
        <f>'fluxo de impostos'!G111</f>
        <v>0</v>
      </c>
      <c r="K111" s="179">
        <f t="shared" si="23"/>
        <v>0</v>
      </c>
      <c r="L111" s="179">
        <f t="shared" si="24"/>
        <v>0</v>
      </c>
      <c r="M111" s="179">
        <f t="shared" si="25"/>
        <v>0</v>
      </c>
      <c r="N111" s="130" t="e">
        <f t="shared" si="29"/>
        <v>#VALUE!</v>
      </c>
      <c r="O111" s="130" t="e">
        <f>SUM('fluxo de gastos'!E112:G112)</f>
        <v>#VALUE!</v>
      </c>
      <c r="P111" s="130">
        <f>SUM('fluxo de gastos'!H112:J112)</f>
        <v>0</v>
      </c>
      <c r="Q111" s="177" t="e">
        <f t="shared" si="30"/>
        <v>#VALUE!</v>
      </c>
      <c r="R111" s="179">
        <f t="shared" si="31"/>
        <v>0</v>
      </c>
      <c r="S111" s="177" t="e">
        <f t="shared" si="26"/>
        <v>#VALUE!</v>
      </c>
      <c r="T111" s="292" t="e">
        <f>IF(S111&gt;0,SUMIF('input impostos'!J:J,"sobre lucrosim",'input impostos'!$C:$C)*S111,0)</f>
        <v>#VALUE!</v>
      </c>
      <c r="U111" s="177" t="e">
        <f t="shared" si="27"/>
        <v>#VALUE!</v>
      </c>
      <c r="V111" s="130">
        <f>'fluxo de gastos'!L112</f>
        <v>0</v>
      </c>
      <c r="W111" s="177" t="e">
        <f t="shared" si="32"/>
        <v>#VALUE!</v>
      </c>
      <c r="X111" s="177" t="e">
        <f t="shared" si="28"/>
        <v>#VALUE!</v>
      </c>
      <c r="Y111" s="130" t="e">
        <f t="shared" si="33"/>
        <v>#VALUE!</v>
      </c>
    </row>
    <row r="112" spans="1:27" ht="17.25" thickBot="1" x14ac:dyDescent="0.35">
      <c r="A112" s="126">
        <f>calendário!A112</f>
        <v>111</v>
      </c>
      <c r="B112" s="127">
        <f>calendário!B112</f>
        <v>10</v>
      </c>
      <c r="C112" s="131">
        <f>calendário!C112</f>
        <v>0</v>
      </c>
      <c r="D112" s="129">
        <f>calendário!D112</f>
        <v>0</v>
      </c>
      <c r="E112" s="179">
        <f t="shared" si="22"/>
        <v>0</v>
      </c>
      <c r="F112" s="130">
        <f>'fluxo de receita'!G113</f>
        <v>0</v>
      </c>
      <c r="G112" s="130">
        <f>'fluxo de receita'!J113</f>
        <v>0</v>
      </c>
      <c r="H112" s="130">
        <f>'fluxo de impostos'!E112</f>
        <v>0</v>
      </c>
      <c r="I112" s="130">
        <f>'fluxo de impostos'!F112</f>
        <v>0</v>
      </c>
      <c r="J112" s="130">
        <f>'fluxo de impostos'!G112</f>
        <v>0</v>
      </c>
      <c r="K112" s="179">
        <f t="shared" si="23"/>
        <v>0</v>
      </c>
      <c r="L112" s="179">
        <f t="shared" si="24"/>
        <v>0</v>
      </c>
      <c r="M112" s="179">
        <f t="shared" si="25"/>
        <v>0</v>
      </c>
      <c r="N112" s="130" t="e">
        <f t="shared" si="29"/>
        <v>#VALUE!</v>
      </c>
      <c r="O112" s="130" t="e">
        <f>SUM('fluxo de gastos'!E113:G113)</f>
        <v>#VALUE!</v>
      </c>
      <c r="P112" s="130">
        <f>SUM('fluxo de gastos'!H113:J113)</f>
        <v>0</v>
      </c>
      <c r="Q112" s="177" t="e">
        <f t="shared" si="30"/>
        <v>#VALUE!</v>
      </c>
      <c r="R112" s="179">
        <f t="shared" si="31"/>
        <v>0</v>
      </c>
      <c r="S112" s="177" t="e">
        <f t="shared" si="26"/>
        <v>#VALUE!</v>
      </c>
      <c r="T112" s="292" t="e">
        <f>IF(S112&gt;0,SUMIF('input impostos'!J:J,"sobre lucrosim",'input impostos'!$C:$C)*S112,0)</f>
        <v>#VALUE!</v>
      </c>
      <c r="U112" s="177" t="e">
        <f t="shared" si="27"/>
        <v>#VALUE!</v>
      </c>
      <c r="V112" s="130">
        <f>'fluxo de gastos'!L113</f>
        <v>0</v>
      </c>
      <c r="W112" s="177" t="e">
        <f t="shared" si="32"/>
        <v>#VALUE!</v>
      </c>
      <c r="X112" s="177" t="e">
        <f t="shared" si="28"/>
        <v>#VALUE!</v>
      </c>
      <c r="Y112" s="130" t="e">
        <f t="shared" si="33"/>
        <v>#VALUE!</v>
      </c>
    </row>
    <row r="113" spans="1:25" ht="17.25" thickBot="1" x14ac:dyDescent="0.35">
      <c r="A113" s="126">
        <f>calendário!A113</f>
        <v>112</v>
      </c>
      <c r="B113" s="127">
        <f>calendário!B113</f>
        <v>10</v>
      </c>
      <c r="C113" s="131">
        <f>calendário!C113</f>
        <v>0</v>
      </c>
      <c r="D113" s="129">
        <f>calendário!D113</f>
        <v>0</v>
      </c>
      <c r="E113" s="179">
        <f t="shared" si="22"/>
        <v>0</v>
      </c>
      <c r="F113" s="130">
        <f>'fluxo de receita'!G114</f>
        <v>0</v>
      </c>
      <c r="G113" s="130">
        <f>'fluxo de receita'!J114</f>
        <v>0</v>
      </c>
      <c r="H113" s="130">
        <f>'fluxo de impostos'!E113</f>
        <v>0</v>
      </c>
      <c r="I113" s="130">
        <f>'fluxo de impostos'!F113</f>
        <v>0</v>
      </c>
      <c r="J113" s="130">
        <f>'fluxo de impostos'!G113</f>
        <v>0</v>
      </c>
      <c r="K113" s="179">
        <f t="shared" si="23"/>
        <v>0</v>
      </c>
      <c r="L113" s="179">
        <f t="shared" si="24"/>
        <v>0</v>
      </c>
      <c r="M113" s="179">
        <f t="shared" si="25"/>
        <v>0</v>
      </c>
      <c r="N113" s="130" t="e">
        <f t="shared" si="29"/>
        <v>#VALUE!</v>
      </c>
      <c r="O113" s="130" t="e">
        <f>SUM('fluxo de gastos'!E114:G114)</f>
        <v>#VALUE!</v>
      </c>
      <c r="P113" s="130">
        <f>SUM('fluxo de gastos'!H114:J114)</f>
        <v>0</v>
      </c>
      <c r="Q113" s="177" t="e">
        <f t="shared" si="30"/>
        <v>#VALUE!</v>
      </c>
      <c r="R113" s="179">
        <f t="shared" si="31"/>
        <v>0</v>
      </c>
      <c r="S113" s="177" t="e">
        <f t="shared" si="26"/>
        <v>#VALUE!</v>
      </c>
      <c r="T113" s="292" t="e">
        <f>IF(S113&gt;0,SUMIF('input impostos'!J:J,"sobre lucrosim",'input impostos'!$C:$C)*S113,0)</f>
        <v>#VALUE!</v>
      </c>
      <c r="U113" s="177" t="e">
        <f t="shared" si="27"/>
        <v>#VALUE!</v>
      </c>
      <c r="V113" s="130">
        <f>'fluxo de gastos'!L114</f>
        <v>0</v>
      </c>
      <c r="W113" s="177" t="e">
        <f t="shared" si="32"/>
        <v>#VALUE!</v>
      </c>
      <c r="X113" s="177" t="e">
        <f t="shared" si="28"/>
        <v>#VALUE!</v>
      </c>
      <c r="Y113" s="130" t="e">
        <f t="shared" si="33"/>
        <v>#VALUE!</v>
      </c>
    </row>
    <row r="114" spans="1:25" ht="17.25" thickBot="1" x14ac:dyDescent="0.35">
      <c r="A114" s="126">
        <f>calendário!A114</f>
        <v>113</v>
      </c>
      <c r="B114" s="127">
        <f>calendário!B114</f>
        <v>10</v>
      </c>
      <c r="C114" s="131">
        <f>calendário!C114</f>
        <v>0</v>
      </c>
      <c r="D114" s="129">
        <f>calendário!D114</f>
        <v>0</v>
      </c>
      <c r="E114" s="179">
        <f t="shared" si="22"/>
        <v>0</v>
      </c>
      <c r="F114" s="130">
        <f>'fluxo de receita'!G115</f>
        <v>0</v>
      </c>
      <c r="G114" s="130">
        <f>'fluxo de receita'!J115</f>
        <v>0</v>
      </c>
      <c r="H114" s="130">
        <f>'fluxo de impostos'!E114</f>
        <v>0</v>
      </c>
      <c r="I114" s="130">
        <f>'fluxo de impostos'!F114</f>
        <v>0</v>
      </c>
      <c r="J114" s="130">
        <f>'fluxo de impostos'!G114</f>
        <v>0</v>
      </c>
      <c r="K114" s="179">
        <f t="shared" si="23"/>
        <v>0</v>
      </c>
      <c r="L114" s="179">
        <f t="shared" si="24"/>
        <v>0</v>
      </c>
      <c r="M114" s="179">
        <f t="shared" si="25"/>
        <v>0</v>
      </c>
      <c r="N114" s="130" t="e">
        <f t="shared" si="29"/>
        <v>#VALUE!</v>
      </c>
      <c r="O114" s="130" t="e">
        <f>SUM('fluxo de gastos'!E115:G115)</f>
        <v>#VALUE!</v>
      </c>
      <c r="P114" s="130">
        <f>SUM('fluxo de gastos'!H115:J115)</f>
        <v>0</v>
      </c>
      <c r="Q114" s="177" t="e">
        <f t="shared" si="30"/>
        <v>#VALUE!</v>
      </c>
      <c r="R114" s="179">
        <f t="shared" si="31"/>
        <v>0</v>
      </c>
      <c r="S114" s="177" t="e">
        <f t="shared" si="26"/>
        <v>#VALUE!</v>
      </c>
      <c r="T114" s="292" t="e">
        <f>IF(S114&gt;0,SUMIF('input impostos'!J:J,"sobre lucrosim",'input impostos'!$C:$C)*S114,0)</f>
        <v>#VALUE!</v>
      </c>
      <c r="U114" s="177" t="e">
        <f t="shared" si="27"/>
        <v>#VALUE!</v>
      </c>
      <c r="V114" s="130">
        <f>'fluxo de gastos'!L115</f>
        <v>0</v>
      </c>
      <c r="W114" s="177" t="e">
        <f t="shared" si="32"/>
        <v>#VALUE!</v>
      </c>
      <c r="X114" s="177" t="e">
        <f t="shared" si="28"/>
        <v>#VALUE!</v>
      </c>
      <c r="Y114" s="130" t="e">
        <f t="shared" si="33"/>
        <v>#VALUE!</v>
      </c>
    </row>
    <row r="115" spans="1:25" ht="17.25" thickBot="1" x14ac:dyDescent="0.35">
      <c r="A115" s="126">
        <f>calendário!A115</f>
        <v>114</v>
      </c>
      <c r="B115" s="127">
        <f>calendário!B115</f>
        <v>10</v>
      </c>
      <c r="C115" s="131">
        <f>calendário!C115</f>
        <v>0</v>
      </c>
      <c r="D115" s="129">
        <f>calendário!D115</f>
        <v>0</v>
      </c>
      <c r="E115" s="179">
        <f t="shared" si="22"/>
        <v>0</v>
      </c>
      <c r="F115" s="130">
        <f>'fluxo de receita'!G116</f>
        <v>0</v>
      </c>
      <c r="G115" s="130">
        <f>'fluxo de receita'!J116</f>
        <v>0</v>
      </c>
      <c r="H115" s="130">
        <f>'fluxo de impostos'!E115</f>
        <v>0</v>
      </c>
      <c r="I115" s="130">
        <f>'fluxo de impostos'!F115</f>
        <v>0</v>
      </c>
      <c r="J115" s="130">
        <f>'fluxo de impostos'!G115</f>
        <v>0</v>
      </c>
      <c r="K115" s="179">
        <f t="shared" si="23"/>
        <v>0</v>
      </c>
      <c r="L115" s="179">
        <f t="shared" si="24"/>
        <v>0</v>
      </c>
      <c r="M115" s="179">
        <f t="shared" si="25"/>
        <v>0</v>
      </c>
      <c r="N115" s="130" t="e">
        <f t="shared" si="29"/>
        <v>#VALUE!</v>
      </c>
      <c r="O115" s="130" t="e">
        <f>SUM('fluxo de gastos'!E116:G116)</f>
        <v>#VALUE!</v>
      </c>
      <c r="P115" s="130">
        <f>SUM('fluxo de gastos'!H116:J116)</f>
        <v>0</v>
      </c>
      <c r="Q115" s="177" t="e">
        <f t="shared" si="30"/>
        <v>#VALUE!</v>
      </c>
      <c r="R115" s="179">
        <f t="shared" si="31"/>
        <v>0</v>
      </c>
      <c r="S115" s="177" t="e">
        <f t="shared" si="26"/>
        <v>#VALUE!</v>
      </c>
      <c r="T115" s="292" t="e">
        <f>IF(S115&gt;0,SUMIF('input impostos'!J:J,"sobre lucrosim",'input impostos'!$C:$C)*S115,0)</f>
        <v>#VALUE!</v>
      </c>
      <c r="U115" s="177" t="e">
        <f t="shared" si="27"/>
        <v>#VALUE!</v>
      </c>
      <c r="V115" s="130">
        <f>'fluxo de gastos'!L116</f>
        <v>0</v>
      </c>
      <c r="W115" s="177" t="e">
        <f t="shared" si="32"/>
        <v>#VALUE!</v>
      </c>
      <c r="X115" s="177" t="e">
        <f t="shared" si="28"/>
        <v>#VALUE!</v>
      </c>
      <c r="Y115" s="130" t="e">
        <f t="shared" si="33"/>
        <v>#VALUE!</v>
      </c>
    </row>
    <row r="116" spans="1:25" ht="17.25" thickBot="1" x14ac:dyDescent="0.35">
      <c r="A116" s="126">
        <f>calendário!A116</f>
        <v>115</v>
      </c>
      <c r="B116" s="127">
        <f>calendário!B116</f>
        <v>10</v>
      </c>
      <c r="C116" s="131">
        <f>calendário!C116</f>
        <v>0</v>
      </c>
      <c r="D116" s="129">
        <f>calendário!D116</f>
        <v>0</v>
      </c>
      <c r="E116" s="179">
        <f t="shared" si="22"/>
        <v>0</v>
      </c>
      <c r="F116" s="130">
        <f>'fluxo de receita'!G117</f>
        <v>0</v>
      </c>
      <c r="G116" s="130">
        <f>'fluxo de receita'!J117</f>
        <v>0</v>
      </c>
      <c r="H116" s="130">
        <f>'fluxo de impostos'!E116</f>
        <v>0</v>
      </c>
      <c r="I116" s="130">
        <f>'fluxo de impostos'!F116</f>
        <v>0</v>
      </c>
      <c r="J116" s="130">
        <f>'fluxo de impostos'!G116</f>
        <v>0</v>
      </c>
      <c r="K116" s="179">
        <f t="shared" si="23"/>
        <v>0</v>
      </c>
      <c r="L116" s="179">
        <f t="shared" si="24"/>
        <v>0</v>
      </c>
      <c r="M116" s="179">
        <f t="shared" si="25"/>
        <v>0</v>
      </c>
      <c r="N116" s="130" t="e">
        <f t="shared" si="29"/>
        <v>#VALUE!</v>
      </c>
      <c r="O116" s="130" t="e">
        <f>SUM('fluxo de gastos'!E117:G117)</f>
        <v>#VALUE!</v>
      </c>
      <c r="P116" s="130">
        <f>SUM('fluxo de gastos'!H117:J117)</f>
        <v>0</v>
      </c>
      <c r="Q116" s="177" t="e">
        <f t="shared" si="30"/>
        <v>#VALUE!</v>
      </c>
      <c r="R116" s="179">
        <f t="shared" si="31"/>
        <v>0</v>
      </c>
      <c r="S116" s="177" t="e">
        <f t="shared" si="26"/>
        <v>#VALUE!</v>
      </c>
      <c r="T116" s="292" t="e">
        <f>IF(S116&gt;0,SUMIF('input impostos'!J:J,"sobre lucrosim",'input impostos'!$C:$C)*S116,0)</f>
        <v>#VALUE!</v>
      </c>
      <c r="U116" s="177" t="e">
        <f t="shared" si="27"/>
        <v>#VALUE!</v>
      </c>
      <c r="V116" s="130">
        <f>'fluxo de gastos'!L117</f>
        <v>0</v>
      </c>
      <c r="W116" s="177" t="e">
        <f t="shared" si="32"/>
        <v>#VALUE!</v>
      </c>
      <c r="X116" s="177" t="e">
        <f t="shared" si="28"/>
        <v>#VALUE!</v>
      </c>
      <c r="Y116" s="130" t="e">
        <f t="shared" si="33"/>
        <v>#VALUE!</v>
      </c>
    </row>
    <row r="117" spans="1:25" ht="17.25" thickBot="1" x14ac:dyDescent="0.35">
      <c r="A117" s="126">
        <f>calendário!A117</f>
        <v>116</v>
      </c>
      <c r="B117" s="127">
        <f>calendário!B117</f>
        <v>10</v>
      </c>
      <c r="C117" s="131">
        <f>calendário!C117</f>
        <v>0</v>
      </c>
      <c r="D117" s="129">
        <f>calendário!D117</f>
        <v>0</v>
      </c>
      <c r="E117" s="179">
        <f t="shared" si="22"/>
        <v>0</v>
      </c>
      <c r="F117" s="130">
        <f>'fluxo de receita'!G118</f>
        <v>0</v>
      </c>
      <c r="G117" s="130">
        <f>'fluxo de receita'!J118</f>
        <v>0</v>
      </c>
      <c r="H117" s="130">
        <f>'fluxo de impostos'!E117</f>
        <v>0</v>
      </c>
      <c r="I117" s="130">
        <f>'fluxo de impostos'!F117</f>
        <v>0</v>
      </c>
      <c r="J117" s="130">
        <f>'fluxo de impostos'!G117</f>
        <v>0</v>
      </c>
      <c r="K117" s="179">
        <f t="shared" si="23"/>
        <v>0</v>
      </c>
      <c r="L117" s="179">
        <f t="shared" si="24"/>
        <v>0</v>
      </c>
      <c r="M117" s="179">
        <f t="shared" si="25"/>
        <v>0</v>
      </c>
      <c r="N117" s="130" t="e">
        <f t="shared" si="29"/>
        <v>#VALUE!</v>
      </c>
      <c r="O117" s="130" t="e">
        <f>SUM('fluxo de gastos'!E118:G118)</f>
        <v>#VALUE!</v>
      </c>
      <c r="P117" s="130">
        <f>SUM('fluxo de gastos'!H118:J118)</f>
        <v>0</v>
      </c>
      <c r="Q117" s="177" t="e">
        <f t="shared" si="30"/>
        <v>#VALUE!</v>
      </c>
      <c r="R117" s="179">
        <f t="shared" si="31"/>
        <v>0</v>
      </c>
      <c r="S117" s="177" t="e">
        <f t="shared" si="26"/>
        <v>#VALUE!</v>
      </c>
      <c r="T117" s="292" t="e">
        <f>IF(S117&gt;0,SUMIF('input impostos'!J:J,"sobre lucrosim",'input impostos'!$C:$C)*S117,0)</f>
        <v>#VALUE!</v>
      </c>
      <c r="U117" s="177" t="e">
        <f t="shared" si="27"/>
        <v>#VALUE!</v>
      </c>
      <c r="V117" s="130">
        <f>'fluxo de gastos'!L118</f>
        <v>0</v>
      </c>
      <c r="W117" s="177" t="e">
        <f t="shared" si="32"/>
        <v>#VALUE!</v>
      </c>
      <c r="X117" s="177" t="e">
        <f t="shared" si="28"/>
        <v>#VALUE!</v>
      </c>
      <c r="Y117" s="130" t="e">
        <f t="shared" si="33"/>
        <v>#VALUE!</v>
      </c>
    </row>
    <row r="118" spans="1:25" ht="17.25" thickBot="1" x14ac:dyDescent="0.35">
      <c r="A118" s="126">
        <f>calendário!A118</f>
        <v>117</v>
      </c>
      <c r="B118" s="127">
        <f>calendário!B118</f>
        <v>10</v>
      </c>
      <c r="C118" s="131">
        <f>calendário!C118</f>
        <v>0</v>
      </c>
      <c r="D118" s="129">
        <f>calendário!D118</f>
        <v>0</v>
      </c>
      <c r="E118" s="179">
        <f t="shared" si="22"/>
        <v>0</v>
      </c>
      <c r="F118" s="130">
        <f>'fluxo de receita'!G119</f>
        <v>0</v>
      </c>
      <c r="G118" s="130">
        <f>'fluxo de receita'!J119</f>
        <v>0</v>
      </c>
      <c r="H118" s="130">
        <f>'fluxo de impostos'!E118</f>
        <v>0</v>
      </c>
      <c r="I118" s="130">
        <f>'fluxo de impostos'!F118</f>
        <v>0</v>
      </c>
      <c r="J118" s="130">
        <f>'fluxo de impostos'!G118</f>
        <v>0</v>
      </c>
      <c r="K118" s="179">
        <f t="shared" si="23"/>
        <v>0</v>
      </c>
      <c r="L118" s="179">
        <f t="shared" si="24"/>
        <v>0</v>
      </c>
      <c r="M118" s="179">
        <f t="shared" si="25"/>
        <v>0</v>
      </c>
      <c r="N118" s="130" t="e">
        <f t="shared" si="29"/>
        <v>#VALUE!</v>
      </c>
      <c r="O118" s="130" t="e">
        <f>SUM('fluxo de gastos'!E119:G119)</f>
        <v>#VALUE!</v>
      </c>
      <c r="P118" s="130">
        <f>SUM('fluxo de gastos'!H119:J119)</f>
        <v>0</v>
      </c>
      <c r="Q118" s="177" t="e">
        <f t="shared" si="30"/>
        <v>#VALUE!</v>
      </c>
      <c r="R118" s="179">
        <f t="shared" si="31"/>
        <v>0</v>
      </c>
      <c r="S118" s="177" t="e">
        <f t="shared" si="26"/>
        <v>#VALUE!</v>
      </c>
      <c r="T118" s="292" t="e">
        <f>IF(S118&gt;0,SUMIF('input impostos'!J:J,"sobre lucrosim",'input impostos'!$C:$C)*S118,0)</f>
        <v>#VALUE!</v>
      </c>
      <c r="U118" s="177" t="e">
        <f t="shared" si="27"/>
        <v>#VALUE!</v>
      </c>
      <c r="V118" s="130">
        <f>'fluxo de gastos'!L119</f>
        <v>0</v>
      </c>
      <c r="W118" s="177" t="e">
        <f t="shared" si="32"/>
        <v>#VALUE!</v>
      </c>
      <c r="X118" s="177" t="e">
        <f t="shared" si="28"/>
        <v>#VALUE!</v>
      </c>
      <c r="Y118" s="130" t="e">
        <f t="shared" si="33"/>
        <v>#VALUE!</v>
      </c>
    </row>
    <row r="119" spans="1:25" ht="17.25" thickBot="1" x14ac:dyDescent="0.35">
      <c r="A119" s="126">
        <f>calendário!A119</f>
        <v>118</v>
      </c>
      <c r="B119" s="127">
        <f>calendário!B119</f>
        <v>10</v>
      </c>
      <c r="C119" s="131">
        <f>calendário!C119</f>
        <v>0</v>
      </c>
      <c r="D119" s="129">
        <f>calendário!D119</f>
        <v>0</v>
      </c>
      <c r="E119" s="179">
        <f t="shared" si="22"/>
        <v>0</v>
      </c>
      <c r="F119" s="130">
        <f>'fluxo de receita'!G120</f>
        <v>0</v>
      </c>
      <c r="G119" s="130">
        <f>'fluxo de receita'!J120</f>
        <v>0</v>
      </c>
      <c r="H119" s="130">
        <f>'fluxo de impostos'!E119</f>
        <v>0</v>
      </c>
      <c r="I119" s="130">
        <f>'fluxo de impostos'!F119</f>
        <v>0</v>
      </c>
      <c r="J119" s="130">
        <f>'fluxo de impostos'!G119</f>
        <v>0</v>
      </c>
      <c r="K119" s="179">
        <f t="shared" si="23"/>
        <v>0</v>
      </c>
      <c r="L119" s="179">
        <f t="shared" si="24"/>
        <v>0</v>
      </c>
      <c r="M119" s="179">
        <f t="shared" si="25"/>
        <v>0</v>
      </c>
      <c r="N119" s="130" t="e">
        <f t="shared" si="29"/>
        <v>#VALUE!</v>
      </c>
      <c r="O119" s="130" t="e">
        <f>SUM('fluxo de gastos'!E120:G120)</f>
        <v>#VALUE!</v>
      </c>
      <c r="P119" s="130">
        <f>SUM('fluxo de gastos'!H120:J120)</f>
        <v>0</v>
      </c>
      <c r="Q119" s="177" t="e">
        <f t="shared" si="30"/>
        <v>#VALUE!</v>
      </c>
      <c r="R119" s="179">
        <f t="shared" si="31"/>
        <v>0</v>
      </c>
      <c r="S119" s="177" t="e">
        <f t="shared" si="26"/>
        <v>#VALUE!</v>
      </c>
      <c r="T119" s="292" t="e">
        <f>IF(S119&gt;0,SUMIF('input impostos'!J:J,"sobre lucrosim",'input impostos'!$C:$C)*S119,0)</f>
        <v>#VALUE!</v>
      </c>
      <c r="U119" s="177" t="e">
        <f t="shared" si="27"/>
        <v>#VALUE!</v>
      </c>
      <c r="V119" s="130">
        <f>'fluxo de gastos'!L120</f>
        <v>0</v>
      </c>
      <c r="W119" s="177" t="e">
        <f t="shared" si="32"/>
        <v>#VALUE!</v>
      </c>
      <c r="X119" s="177" t="e">
        <f t="shared" si="28"/>
        <v>#VALUE!</v>
      </c>
      <c r="Y119" s="130" t="e">
        <f t="shared" si="33"/>
        <v>#VALUE!</v>
      </c>
    </row>
    <row r="120" spans="1:25" ht="17.25" thickBot="1" x14ac:dyDescent="0.35">
      <c r="A120" s="126">
        <f>calendário!A120</f>
        <v>119</v>
      </c>
      <c r="B120" s="127">
        <f>calendário!B120</f>
        <v>10</v>
      </c>
      <c r="C120" s="131">
        <f>calendário!C120</f>
        <v>0</v>
      </c>
      <c r="D120" s="129">
        <f>calendário!D120</f>
        <v>0</v>
      </c>
      <c r="E120" s="179">
        <f t="shared" si="22"/>
        <v>0</v>
      </c>
      <c r="F120" s="130">
        <f>'fluxo de receita'!G121</f>
        <v>0</v>
      </c>
      <c r="G120" s="130">
        <f>'fluxo de receita'!J121</f>
        <v>0</v>
      </c>
      <c r="H120" s="130">
        <f>'fluxo de impostos'!E120</f>
        <v>0</v>
      </c>
      <c r="I120" s="130">
        <f>'fluxo de impostos'!F120</f>
        <v>0</v>
      </c>
      <c r="J120" s="130">
        <f>'fluxo de impostos'!G120</f>
        <v>0</v>
      </c>
      <c r="K120" s="179">
        <f t="shared" si="23"/>
        <v>0</v>
      </c>
      <c r="L120" s="179">
        <f t="shared" si="24"/>
        <v>0</v>
      </c>
      <c r="M120" s="179">
        <f t="shared" si="25"/>
        <v>0</v>
      </c>
      <c r="N120" s="130" t="e">
        <f t="shared" si="29"/>
        <v>#VALUE!</v>
      </c>
      <c r="O120" s="130" t="e">
        <f>SUM('fluxo de gastos'!E121:G121)</f>
        <v>#VALUE!</v>
      </c>
      <c r="P120" s="130">
        <f>SUM('fluxo de gastos'!H121:J121)</f>
        <v>0</v>
      </c>
      <c r="Q120" s="177" t="e">
        <f t="shared" si="30"/>
        <v>#VALUE!</v>
      </c>
      <c r="R120" s="179">
        <f t="shared" si="31"/>
        <v>0</v>
      </c>
      <c r="S120" s="177" t="e">
        <f t="shared" si="26"/>
        <v>#VALUE!</v>
      </c>
      <c r="T120" s="292" t="e">
        <f>IF(S120&gt;0,SUMIF('input impostos'!J:J,"sobre lucrosim",'input impostos'!$C:$C)*S120,0)</f>
        <v>#VALUE!</v>
      </c>
      <c r="U120" s="177" t="e">
        <f t="shared" si="27"/>
        <v>#VALUE!</v>
      </c>
      <c r="V120" s="130">
        <f>'fluxo de gastos'!L121</f>
        <v>0</v>
      </c>
      <c r="W120" s="177" t="e">
        <f t="shared" si="32"/>
        <v>#VALUE!</v>
      </c>
      <c r="X120" s="177" t="e">
        <f t="shared" si="28"/>
        <v>#VALUE!</v>
      </c>
      <c r="Y120" s="130" t="e">
        <f t="shared" si="33"/>
        <v>#VALUE!</v>
      </c>
    </row>
    <row r="121" spans="1:25" ht="16.5" x14ac:dyDescent="0.3">
      <c r="A121" s="126">
        <f>calendário!A121</f>
        <v>120</v>
      </c>
      <c r="B121" s="127">
        <f>calendário!B121</f>
        <v>10</v>
      </c>
      <c r="C121" s="131">
        <f>calendário!C121</f>
        <v>0</v>
      </c>
      <c r="D121" s="129">
        <f>calendário!D121</f>
        <v>0</v>
      </c>
      <c r="E121" s="291">
        <f t="shared" si="22"/>
        <v>0</v>
      </c>
      <c r="F121" s="290">
        <f>'fluxo de receita'!G122</f>
        <v>0</v>
      </c>
      <c r="G121" s="290">
        <f>'fluxo de receita'!J122</f>
        <v>0</v>
      </c>
      <c r="H121" s="290">
        <f>'fluxo de impostos'!E121</f>
        <v>0</v>
      </c>
      <c r="I121" s="290">
        <f>'fluxo de impostos'!F121</f>
        <v>0</v>
      </c>
      <c r="J121" s="290">
        <f>'fluxo de impostos'!G121</f>
        <v>0</v>
      </c>
      <c r="K121" s="291">
        <f t="shared" si="23"/>
        <v>0</v>
      </c>
      <c r="L121" s="291">
        <f t="shared" si="24"/>
        <v>0</v>
      </c>
      <c r="M121" s="291">
        <f t="shared" si="25"/>
        <v>0</v>
      </c>
      <c r="N121" s="290" t="e">
        <f t="shared" si="29"/>
        <v>#VALUE!</v>
      </c>
      <c r="O121" s="290" t="e">
        <f>SUM('fluxo de gastos'!E122:G122)</f>
        <v>#VALUE!</v>
      </c>
      <c r="P121" s="290">
        <f>SUM('fluxo de gastos'!H122:J122)</f>
        <v>0</v>
      </c>
      <c r="Q121" s="178" t="e">
        <f t="shared" si="30"/>
        <v>#VALUE!</v>
      </c>
      <c r="R121" s="291">
        <f t="shared" si="31"/>
        <v>0</v>
      </c>
      <c r="S121" s="178" t="e">
        <f t="shared" si="26"/>
        <v>#VALUE!</v>
      </c>
      <c r="T121" s="293" t="e">
        <f>IF(S121&gt;0,SUMIF('input impostos'!J:J,"sobre lucrosim",'input impostos'!$C:$C)*S121,0)</f>
        <v>#VALUE!</v>
      </c>
      <c r="U121" s="178" t="e">
        <f t="shared" si="27"/>
        <v>#VALUE!</v>
      </c>
      <c r="V121" s="290">
        <f>'fluxo de gastos'!L122</f>
        <v>0</v>
      </c>
      <c r="W121" s="178" t="e">
        <f t="shared" si="32"/>
        <v>#VALUE!</v>
      </c>
      <c r="X121" s="178" t="e">
        <f t="shared" si="28"/>
        <v>#VALUE!</v>
      </c>
      <c r="Y121" s="290" t="e">
        <f t="shared" si="33"/>
        <v>#VALUE!</v>
      </c>
    </row>
  </sheetData>
  <protectedRanges>
    <protectedRange sqref="C1:E1" name="Intervalo1"/>
  </protectedRanges>
  <pageMargins left="0.511811024" right="0.511811024" top="0.78740157499999996" bottom="0.78740157499999996" header="0.31496062000000002" footer="0.31496062000000002"/>
  <pageSetup paperSize="9" orientation="portrait"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AE8AA"/>
  </sheetPr>
  <dimension ref="A1:V14"/>
  <sheetViews>
    <sheetView showGridLines="0" zoomScaleNormal="100" workbookViewId="0">
      <pane xSplit="1" ySplit="1" topLeftCell="K2" activePane="bottomRight" state="frozen"/>
      <selection pane="topRight" activeCell="C1" sqref="C1"/>
      <selection pane="bottomLeft" activeCell="A2" sqref="A2"/>
      <selection pane="bottomRight" activeCell="T2" sqref="T2:T9"/>
    </sheetView>
  </sheetViews>
  <sheetFormatPr defaultRowHeight="15" x14ac:dyDescent="0.25"/>
  <cols>
    <col min="1" max="1" width="10.7109375" style="122" customWidth="1"/>
    <col min="2" max="10" width="14.7109375" style="123" customWidth="1"/>
    <col min="11" max="11" width="15.5703125" style="123" bestFit="1" customWidth="1"/>
    <col min="12" max="13" width="14.7109375" style="123" customWidth="1"/>
    <col min="14" max="14" width="14.7109375" style="122" customWidth="1"/>
    <col min="15" max="15" width="14.7109375" style="123" customWidth="1"/>
    <col min="16" max="16" width="14.7109375" style="156" customWidth="1"/>
    <col min="17" max="17" width="15.7109375" style="123" customWidth="1"/>
    <col min="18" max="18" width="15.85546875" style="125" customWidth="1"/>
    <col min="19" max="19" width="14.7109375" style="123" customWidth="1"/>
    <col min="20" max="21" width="14.7109375" style="156" customWidth="1"/>
    <col min="22" max="16384" width="9.140625" style="122"/>
  </cols>
  <sheetData>
    <row r="1" spans="1:22" s="151" customFormat="1" ht="63.75" customHeight="1" thickBot="1" x14ac:dyDescent="0.3">
      <c r="A1" s="146" t="s">
        <v>4</v>
      </c>
      <c r="B1" s="147" t="s">
        <v>66</v>
      </c>
      <c r="C1" s="147" t="s">
        <v>63</v>
      </c>
      <c r="D1" s="147" t="s">
        <v>64</v>
      </c>
      <c r="E1" s="147" t="s">
        <v>124</v>
      </c>
      <c r="F1" s="147" t="s">
        <v>125</v>
      </c>
      <c r="G1" s="147" t="s">
        <v>71</v>
      </c>
      <c r="H1" s="147" t="s">
        <v>130</v>
      </c>
      <c r="I1" s="147" t="s">
        <v>131</v>
      </c>
      <c r="J1" s="148" t="s">
        <v>65</v>
      </c>
      <c r="K1" s="149" t="s">
        <v>195</v>
      </c>
      <c r="L1" s="147" t="s">
        <v>194</v>
      </c>
      <c r="M1" s="147" t="s">
        <v>193</v>
      </c>
      <c r="N1" s="146" t="s">
        <v>127</v>
      </c>
      <c r="O1" s="147" t="s">
        <v>128</v>
      </c>
      <c r="P1" s="150" t="s">
        <v>67</v>
      </c>
      <c r="Q1" s="147" t="s">
        <v>176</v>
      </c>
      <c r="R1" s="150" t="s">
        <v>177</v>
      </c>
      <c r="S1" s="147" t="s">
        <v>58</v>
      </c>
      <c r="T1" s="150" t="s">
        <v>69</v>
      </c>
      <c r="U1" s="150" t="s">
        <v>70</v>
      </c>
    </row>
    <row r="2" spans="1:22" ht="17.25" thickBot="1" x14ac:dyDescent="0.35">
      <c r="A2" s="152">
        <v>1</v>
      </c>
      <c r="B2" s="180">
        <f>C2+D2</f>
        <v>0</v>
      </c>
      <c r="C2" s="180">
        <f>SUMIF('fluxo de caixa mensal'!B:B,A2,'fluxo de caixa mensal'!F:F)</f>
        <v>0</v>
      </c>
      <c r="D2" s="180">
        <f>SUMIF('fluxo de caixa mensal'!B:B,A2,'fluxo de caixa mensal'!G:G)</f>
        <v>0</v>
      </c>
      <c r="E2" s="180">
        <f>SUMIF('fluxo de caixa mensal'!B:B,A2,'fluxo de caixa mensal'!H:H)</f>
        <v>0</v>
      </c>
      <c r="F2" s="180">
        <f>SUMIF('fluxo de caixa mensal'!B:B,#REF!,'fluxo de caixa mensal'!I:I)</f>
        <v>0</v>
      </c>
      <c r="G2" s="180">
        <f>E2+F2</f>
        <v>0</v>
      </c>
      <c r="H2" s="180">
        <f>C2-E2</f>
        <v>0</v>
      </c>
      <c r="I2" s="180">
        <f>D2-F2</f>
        <v>0</v>
      </c>
      <c r="J2" s="153">
        <f>H2+I2</f>
        <v>0</v>
      </c>
      <c r="K2" s="180">
        <f t="shared" ref="K2:K7" si="0">SUM(L2:M2)</f>
        <v>385800</v>
      </c>
      <c r="L2" s="180">
        <f>SUMIF('fluxo de caixa mensal'!B:B,A2,'fluxo de caixa mensal'!O:O)</f>
        <v>385800</v>
      </c>
      <c r="M2" s="180">
        <f>SUMIF('fluxo de caixa mensal'!B:B,A2,'fluxo de caixa mensal'!P:P)</f>
        <v>0</v>
      </c>
      <c r="N2" s="176">
        <f>H2-L2</f>
        <v>-385800</v>
      </c>
      <c r="O2" s="180">
        <f>I2-M2</f>
        <v>0</v>
      </c>
      <c r="P2" s="154">
        <f>N2+O2</f>
        <v>-385800</v>
      </c>
      <c r="Q2" s="180">
        <f>IF(P2&gt;0,SUMIF('input impostos'!J:J,"sobre lucrosim",'input impostos'!$C:$C)*P2,0)</f>
        <v>0</v>
      </c>
      <c r="R2" s="154">
        <f>P2-Q2</f>
        <v>-385800</v>
      </c>
      <c r="S2" s="180">
        <f>SUMIF('fluxo de caixa mensal'!B:B,A2,'fluxo de caixa mensal'!V:V)</f>
        <v>633600</v>
      </c>
      <c r="T2" s="154">
        <f t="shared" ref="T2:T9" si="1">R2-S2</f>
        <v>-1019400</v>
      </c>
      <c r="U2" s="154">
        <f>T2</f>
        <v>-1019400</v>
      </c>
    </row>
    <row r="3" spans="1:22" ht="17.25" thickBot="1" x14ac:dyDescent="0.35">
      <c r="A3" s="152">
        <v>2</v>
      </c>
      <c r="B3" s="180">
        <f t="shared" ref="B3:B11" si="2">C3+D3</f>
        <v>671580</v>
      </c>
      <c r="C3" s="180">
        <f>SUMIF('fluxo de caixa mensal'!B:B,A3,'fluxo de caixa mensal'!F:F)</f>
        <v>671580</v>
      </c>
      <c r="D3" s="180">
        <f>SUMIF('fluxo de caixa mensal'!B:B,A3,'fluxo de caixa mensal'!G:G)</f>
        <v>0</v>
      </c>
      <c r="E3" s="180">
        <f>SUMIF('fluxo de caixa mensal'!B:B,A3,'fluxo de caixa mensal'!H:H)</f>
        <v>166753.31400000001</v>
      </c>
      <c r="F3" s="180">
        <f>SUMIF('fluxo de caixa mensal'!B:B,#REF!,'fluxo de caixa mensal'!I:I)</f>
        <v>0</v>
      </c>
      <c r="G3" s="180">
        <f t="shared" ref="G3:G11" si="3">E3+F3</f>
        <v>166753.31400000001</v>
      </c>
      <c r="H3" s="180">
        <f t="shared" ref="H3:H11" si="4">C3-E3</f>
        <v>504826.68599999999</v>
      </c>
      <c r="I3" s="180">
        <f t="shared" ref="I3:I11" si="5">D3-F3</f>
        <v>0</v>
      </c>
      <c r="J3" s="153">
        <f t="shared" ref="J3:J11" si="6">H3+I3</f>
        <v>504826.68599999999</v>
      </c>
      <c r="K3" s="180">
        <f t="shared" si="0"/>
        <v>1152109.9920000003</v>
      </c>
      <c r="L3" s="180">
        <f>SUMIF('fluxo de caixa mensal'!B:B,A3,'fluxo de caixa mensal'!O:O)</f>
        <v>1005564.3120000004</v>
      </c>
      <c r="M3" s="180">
        <f>SUMIF('fluxo de caixa mensal'!B:B,A3,'fluxo de caixa mensal'!P:P)</f>
        <v>146545.68</v>
      </c>
      <c r="N3" s="176">
        <f t="shared" ref="N3:N11" si="7">H3-L3</f>
        <v>-500737.6260000004</v>
      </c>
      <c r="O3" s="180">
        <f t="shared" ref="O3:O11" si="8">I3-M3</f>
        <v>-146545.68</v>
      </c>
      <c r="P3" s="154">
        <f t="shared" ref="P3:P11" si="9">N3+O3</f>
        <v>-647283.30600000033</v>
      </c>
      <c r="Q3" s="180">
        <f>IF(P3&gt;0,SUMIF('input impostos'!J:J,"sobre lucrosim",'input impostos'!$C:$C)*P3,0)</f>
        <v>0</v>
      </c>
      <c r="R3" s="154">
        <f t="shared" ref="R3:R11" si="10">P3-Q3</f>
        <v>-647283.30600000033</v>
      </c>
      <c r="S3" s="180">
        <f>SUMIF('fluxo de caixa mensal'!B:B,A3,'fluxo de caixa mensal'!V:V)</f>
        <v>0</v>
      </c>
      <c r="T3" s="154">
        <f t="shared" si="1"/>
        <v>-647283.30600000033</v>
      </c>
      <c r="U3" s="154">
        <f>T3+U2</f>
        <v>-1666683.3060000003</v>
      </c>
    </row>
    <row r="4" spans="1:22" ht="17.25" thickBot="1" x14ac:dyDescent="0.35">
      <c r="A4" s="152">
        <v>3</v>
      </c>
      <c r="B4" s="180">
        <f t="shared" si="2"/>
        <v>1819584</v>
      </c>
      <c r="C4" s="180">
        <f>SUMIF('fluxo de caixa mensal'!B:B,A4,'fluxo de caixa mensal'!F:F)</f>
        <v>1516320</v>
      </c>
      <c r="D4" s="180">
        <f>SUMIF('fluxo de caixa mensal'!B:B,A4,'fluxo de caixa mensal'!G:G)</f>
        <v>303264</v>
      </c>
      <c r="E4" s="180">
        <f>SUMIF('fluxo de caixa mensal'!B:B,A4,'fluxo de caixa mensal'!H:H)</f>
        <v>376502.25599999994</v>
      </c>
      <c r="F4" s="180">
        <f>SUMIF('fluxo de caixa mensal'!B:B,#REF!,'fluxo de caixa mensal'!I:I)</f>
        <v>0</v>
      </c>
      <c r="G4" s="180">
        <f t="shared" si="3"/>
        <v>376502.25599999994</v>
      </c>
      <c r="H4" s="180">
        <f t="shared" si="4"/>
        <v>1139817.7439999999</v>
      </c>
      <c r="I4" s="180">
        <f t="shared" si="5"/>
        <v>303264</v>
      </c>
      <c r="J4" s="153">
        <f t="shared" si="6"/>
        <v>1443081.7439999999</v>
      </c>
      <c r="K4" s="180">
        <f t="shared" si="0"/>
        <v>1252828.9920000006</v>
      </c>
      <c r="L4" s="180">
        <f>SUMIF('fluxo de caixa mensal'!B:B,A4,'fluxo de caixa mensal'!O:O)</f>
        <v>1052133.3120000004</v>
      </c>
      <c r="M4" s="180">
        <f>SUMIF('fluxo de caixa mensal'!B:B,A4,'fluxo de caixa mensal'!P:P)</f>
        <v>200695.68000000005</v>
      </c>
      <c r="N4" s="176">
        <f t="shared" si="7"/>
        <v>87684.431999999564</v>
      </c>
      <c r="O4" s="180">
        <f t="shared" si="8"/>
        <v>102568.31999999995</v>
      </c>
      <c r="P4" s="154">
        <f t="shared" si="9"/>
        <v>190252.75199999951</v>
      </c>
      <c r="Q4" s="180">
        <f>IF(P4&gt;0,SUMIF('input impostos'!J:J,"sobre lucrosim",'input impostos'!$C:$C)*P4,0)</f>
        <v>21308.308223999946</v>
      </c>
      <c r="R4" s="154">
        <f t="shared" si="10"/>
        <v>168944.44377599956</v>
      </c>
      <c r="S4" s="180">
        <f>SUMIF('fluxo de caixa mensal'!B:B,A4,'fluxo de caixa mensal'!V:V)</f>
        <v>0</v>
      </c>
      <c r="T4" s="154">
        <f t="shared" si="1"/>
        <v>168944.44377599956</v>
      </c>
      <c r="U4" s="154">
        <f t="shared" ref="U4:U11" si="11">T4+U3</f>
        <v>-1497738.8622240007</v>
      </c>
    </row>
    <row r="5" spans="1:22" ht="17.25" thickBot="1" x14ac:dyDescent="0.35">
      <c r="A5" s="152">
        <v>4</v>
      </c>
      <c r="B5" s="180">
        <f t="shared" si="2"/>
        <v>3629808</v>
      </c>
      <c r="C5" s="180">
        <f>SUMIF('fluxo de caixa mensal'!B:B,A5,'fluxo de caixa mensal'!F:F)</f>
        <v>3024840</v>
      </c>
      <c r="D5" s="180">
        <f>SUMIF('fluxo de caixa mensal'!B:B,A5,'fluxo de caixa mensal'!G:G)</f>
        <v>604968</v>
      </c>
      <c r="E5" s="180">
        <f>SUMIF('fluxo de caixa mensal'!B:B,A5,'fluxo de caixa mensal'!H:H)</f>
        <v>751067.77200000011</v>
      </c>
      <c r="F5" s="180">
        <f>SUMIF('fluxo de caixa mensal'!B:B,#REF!,'fluxo de caixa mensal'!I:I)</f>
        <v>0</v>
      </c>
      <c r="G5" s="180">
        <f t="shared" si="3"/>
        <v>751067.77200000011</v>
      </c>
      <c r="H5" s="180">
        <f t="shared" si="4"/>
        <v>2273772.2280000001</v>
      </c>
      <c r="I5" s="180">
        <f t="shared" si="5"/>
        <v>604968</v>
      </c>
      <c r="J5" s="153">
        <f t="shared" si="6"/>
        <v>2878740.2280000001</v>
      </c>
      <c r="K5" s="180">
        <f t="shared" si="0"/>
        <v>1667387.3760000002</v>
      </c>
      <c r="L5" s="180">
        <f>SUMIF('fluxo de caixa mensal'!B:B,A5,'fluxo de caixa mensal'!O:O)</f>
        <v>1321843.8560000001</v>
      </c>
      <c r="M5" s="180">
        <f>SUMIF('fluxo de caixa mensal'!B:B,A5,'fluxo de caixa mensal'!P:P)</f>
        <v>345543.52</v>
      </c>
      <c r="N5" s="176">
        <f t="shared" si="7"/>
        <v>951928.37199999997</v>
      </c>
      <c r="O5" s="180">
        <f t="shared" si="8"/>
        <v>259424.47999999998</v>
      </c>
      <c r="P5" s="154">
        <f t="shared" si="9"/>
        <v>1211352.852</v>
      </c>
      <c r="Q5" s="180">
        <f>IF(P5&gt;0,SUMIF('input impostos'!J:J,"sobre lucrosim",'input impostos'!$C:$C)*P5,0)</f>
        <v>135671.519424</v>
      </c>
      <c r="R5" s="154">
        <f t="shared" si="10"/>
        <v>1075681.3325759999</v>
      </c>
      <c r="S5" s="180">
        <f>SUMIF('fluxo de caixa mensal'!B:B,A5,'fluxo de caixa mensal'!V:V)</f>
        <v>0</v>
      </c>
      <c r="T5" s="154">
        <f t="shared" si="1"/>
        <v>1075681.3325759999</v>
      </c>
      <c r="U5" s="154">
        <f t="shared" si="11"/>
        <v>-422057.52964800084</v>
      </c>
    </row>
    <row r="6" spans="1:22" ht="17.25" thickBot="1" x14ac:dyDescent="0.35">
      <c r="A6" s="152">
        <v>5</v>
      </c>
      <c r="B6" s="180">
        <f t="shared" si="2"/>
        <v>7336368</v>
      </c>
      <c r="C6" s="180">
        <f>SUMIF('fluxo de caixa mensal'!B:B,A6,'fluxo de caixa mensal'!F:F)</f>
        <v>6113640</v>
      </c>
      <c r="D6" s="180">
        <f>SUMIF('fluxo de caixa mensal'!B:B,A6,'fluxo de caixa mensal'!G:G)</f>
        <v>1222728</v>
      </c>
      <c r="E6" s="180">
        <f>SUMIF('fluxo de caixa mensal'!B:B,A6,'fluxo de caixa mensal'!H:H)</f>
        <v>1518016.8120000004</v>
      </c>
      <c r="F6" s="180">
        <f>SUMIF('fluxo de caixa mensal'!B:B,#REF!,'fluxo de caixa mensal'!I:I)</f>
        <v>0</v>
      </c>
      <c r="G6" s="180">
        <f t="shared" si="3"/>
        <v>1518016.8120000004</v>
      </c>
      <c r="H6" s="180">
        <f t="shared" si="4"/>
        <v>4595623.1879999992</v>
      </c>
      <c r="I6" s="180">
        <f t="shared" si="5"/>
        <v>1222728</v>
      </c>
      <c r="J6" s="153">
        <f t="shared" si="6"/>
        <v>5818351.1879999992</v>
      </c>
      <c r="K6" s="180">
        <f t="shared" si="0"/>
        <v>2035667.3759999997</v>
      </c>
      <c r="L6" s="180">
        <f>SUMIF('fluxo de caixa mensal'!B:B,A6,'fluxo de caixa mensal'!O:O)</f>
        <v>1492123.8559999997</v>
      </c>
      <c r="M6" s="180">
        <f>SUMIF('fluxo de caixa mensal'!B:B,A6,'fluxo de caixa mensal'!P:P)</f>
        <v>543543.52</v>
      </c>
      <c r="N6" s="176">
        <f t="shared" si="7"/>
        <v>3103499.3319999995</v>
      </c>
      <c r="O6" s="180">
        <f t="shared" si="8"/>
        <v>679184.48</v>
      </c>
      <c r="P6" s="154">
        <f t="shared" si="9"/>
        <v>3782683.8119999995</v>
      </c>
      <c r="Q6" s="180">
        <f>IF(P6&gt;0,SUMIF('input impostos'!J:J,"sobre lucrosim",'input impostos'!$C:$C)*P6,0)</f>
        <v>423660.58694399992</v>
      </c>
      <c r="R6" s="154">
        <f t="shared" si="10"/>
        <v>3359023.2250559996</v>
      </c>
      <c r="S6" s="180">
        <f>SUMIF('fluxo de caixa mensal'!B:B,A6,'fluxo de caixa mensal'!V:V)</f>
        <v>0</v>
      </c>
      <c r="T6" s="154">
        <f t="shared" si="1"/>
        <v>3359023.2250559996</v>
      </c>
      <c r="U6" s="154">
        <f t="shared" si="11"/>
        <v>2936965.6954079987</v>
      </c>
    </row>
    <row r="7" spans="1:22" ht="17.25" thickBot="1" x14ac:dyDescent="0.35">
      <c r="A7" s="152">
        <v>6</v>
      </c>
      <c r="B7" s="180">
        <f t="shared" si="2"/>
        <v>10079784</v>
      </c>
      <c r="C7" s="180">
        <f>SUMIF('fluxo de caixa mensal'!B:B,A7,'fluxo de caixa mensal'!F:F)</f>
        <v>8399820</v>
      </c>
      <c r="D7" s="180">
        <f>SUMIF('fluxo de caixa mensal'!B:B,A7,'fluxo de caixa mensal'!G:G)</f>
        <v>1679964</v>
      </c>
      <c r="E7" s="180">
        <f>SUMIF('fluxo de caixa mensal'!B:B,A7,'fluxo de caixa mensal'!H:H)</f>
        <v>2085675.3060000001</v>
      </c>
      <c r="F7" s="180">
        <f>SUMIF('fluxo de caixa mensal'!B:B,#REF!,'fluxo de caixa mensal'!I:I)</f>
        <v>0</v>
      </c>
      <c r="G7" s="180">
        <f t="shared" si="3"/>
        <v>2085675.3060000001</v>
      </c>
      <c r="H7" s="180">
        <f t="shared" si="4"/>
        <v>6314144.6940000001</v>
      </c>
      <c r="I7" s="180">
        <f t="shared" si="5"/>
        <v>1679964</v>
      </c>
      <c r="J7" s="153">
        <f t="shared" si="6"/>
        <v>7994108.6940000001</v>
      </c>
      <c r="K7" s="180">
        <f t="shared" si="0"/>
        <v>2052501.48</v>
      </c>
      <c r="L7" s="180">
        <f>SUMIF('fluxo de caixa mensal'!B:B,A7,'fluxo de caixa mensal'!O:O)</f>
        <v>1362407.96</v>
      </c>
      <c r="M7" s="180">
        <f>SUMIF('fluxo de caixa mensal'!B:B,A7,'fluxo de caixa mensal'!P:P)</f>
        <v>690093.52</v>
      </c>
      <c r="N7" s="176">
        <f t="shared" si="7"/>
        <v>4951736.7340000002</v>
      </c>
      <c r="O7" s="180">
        <f t="shared" si="8"/>
        <v>989870.48</v>
      </c>
      <c r="P7" s="154">
        <f t="shared" si="9"/>
        <v>5941607.2139999997</v>
      </c>
      <c r="Q7" s="180">
        <f>IF(P7&gt;0,SUMIF('input impostos'!J:J,"sobre lucrosim",'input impostos'!$C:$C)*P7,0)</f>
        <v>665460.00796800002</v>
      </c>
      <c r="R7" s="154">
        <f t="shared" si="10"/>
        <v>5276147.2060319996</v>
      </c>
      <c r="S7" s="180">
        <f>SUMIF('fluxo de caixa mensal'!B:B,A7,'fluxo de caixa mensal'!V:V)</f>
        <v>0</v>
      </c>
      <c r="T7" s="154">
        <f t="shared" si="1"/>
        <v>5276147.2060319996</v>
      </c>
      <c r="U7" s="154">
        <f t="shared" si="11"/>
        <v>8213112.9014399983</v>
      </c>
    </row>
    <row r="8" spans="1:22" ht="17.25" thickBot="1" x14ac:dyDescent="0.35">
      <c r="A8" s="152">
        <v>7</v>
      </c>
      <c r="B8" s="180">
        <f t="shared" si="2"/>
        <v>11055096</v>
      </c>
      <c r="C8" s="180">
        <f>SUMIF('fluxo de caixa mensal'!B:B,A8,'fluxo de caixa mensal'!F:F)</f>
        <v>9212580</v>
      </c>
      <c r="D8" s="180">
        <f>SUMIF('fluxo de caixa mensal'!B:B,A8,'fluxo de caixa mensal'!G:G)</f>
        <v>1842516</v>
      </c>
      <c r="E8" s="180">
        <f>SUMIF('fluxo de caixa mensal'!B:B,A8,'fluxo de caixa mensal'!H:H)</f>
        <v>2287483.6140000001</v>
      </c>
      <c r="F8" s="180">
        <f>SUMIF('fluxo de caixa mensal'!B:B,#REF!,'fluxo de caixa mensal'!I:I)</f>
        <v>0</v>
      </c>
      <c r="G8" s="180">
        <f t="shared" si="3"/>
        <v>2287483.6140000001</v>
      </c>
      <c r="H8" s="180">
        <f t="shared" si="4"/>
        <v>6925096.3859999999</v>
      </c>
      <c r="I8" s="180">
        <f t="shared" si="5"/>
        <v>1842516</v>
      </c>
      <c r="J8" s="153">
        <f t="shared" si="6"/>
        <v>8767612.3859999999</v>
      </c>
      <c r="K8" s="180">
        <f t="shared" ref="K8:K11" si="12">SUM(L8:M8)</f>
        <v>2149407.48</v>
      </c>
      <c r="L8" s="180">
        <f>SUMIF('fluxo de caixa mensal'!B:B,A8,'fluxo de caixa mensal'!O:O)</f>
        <v>1407213.9600000002</v>
      </c>
      <c r="M8" s="180">
        <f>SUMIF('fluxo de caixa mensal'!B:B,A8,'fluxo de caixa mensal'!P:P)</f>
        <v>742193.5199999999</v>
      </c>
      <c r="N8" s="176">
        <f t="shared" si="7"/>
        <v>5517882.426</v>
      </c>
      <c r="O8" s="180">
        <f t="shared" si="8"/>
        <v>1100322.48</v>
      </c>
      <c r="P8" s="154">
        <f t="shared" si="9"/>
        <v>6618204.9059999995</v>
      </c>
      <c r="Q8" s="180">
        <f>IF(P8&gt;0,SUMIF('input impostos'!J:J,"sobre lucrosim",'input impostos'!$C:$C)*P8,0)</f>
        <v>741238.94947200001</v>
      </c>
      <c r="R8" s="154">
        <f t="shared" si="10"/>
        <v>5876965.9565279996</v>
      </c>
      <c r="S8" s="180">
        <f>SUMIF('fluxo de caixa mensal'!B:B,A8,'fluxo de caixa mensal'!V:V)</f>
        <v>0</v>
      </c>
      <c r="T8" s="154">
        <f t="shared" si="1"/>
        <v>5876965.9565279996</v>
      </c>
      <c r="U8" s="154">
        <f t="shared" si="11"/>
        <v>14090078.857967999</v>
      </c>
    </row>
    <row r="9" spans="1:22" ht="17.25" thickBot="1" x14ac:dyDescent="0.35">
      <c r="A9" s="152">
        <v>8</v>
      </c>
      <c r="B9" s="180">
        <f t="shared" si="2"/>
        <v>9339984</v>
      </c>
      <c r="C9" s="180">
        <f>SUMIF('fluxo de caixa mensal'!B:B,A9,'fluxo de caixa mensal'!F:F)</f>
        <v>7783320</v>
      </c>
      <c r="D9" s="180">
        <f>SUMIF('fluxo de caixa mensal'!B:B,A9,'fluxo de caixa mensal'!G:G)</f>
        <v>1556664</v>
      </c>
      <c r="E9" s="180">
        <f>SUMIF('fluxo de caixa mensal'!B:B,A9,'fluxo de caixa mensal'!H:H)</f>
        <v>1932598.3560000001</v>
      </c>
      <c r="F9" s="180">
        <f>SUMIF('fluxo de caixa mensal'!B:B,#REF!,'fluxo de caixa mensal'!I:I)</f>
        <v>0</v>
      </c>
      <c r="G9" s="180">
        <f t="shared" si="3"/>
        <v>1932598.3560000001</v>
      </c>
      <c r="H9" s="180">
        <f t="shared" si="4"/>
        <v>5850721.6439999994</v>
      </c>
      <c r="I9" s="180">
        <f t="shared" si="5"/>
        <v>1556664</v>
      </c>
      <c r="J9" s="153">
        <f t="shared" si="6"/>
        <v>7407385.6439999994</v>
      </c>
      <c r="K9" s="180">
        <f t="shared" si="12"/>
        <v>1394269.6800000002</v>
      </c>
      <c r="L9" s="180">
        <f>SUMIF('fluxo de caixa mensal'!B:B,A9,'fluxo de caixa mensal'!O:O)</f>
        <v>764874</v>
      </c>
      <c r="M9" s="180">
        <f>SUMIF('fluxo de caixa mensal'!B:B,A9,'fluxo de caixa mensal'!P:P)</f>
        <v>629395.68000000005</v>
      </c>
      <c r="N9" s="176">
        <f t="shared" si="7"/>
        <v>5085847.6439999994</v>
      </c>
      <c r="O9" s="180">
        <f t="shared" si="8"/>
        <v>927268.32</v>
      </c>
      <c r="P9" s="154">
        <f t="shared" si="9"/>
        <v>6013115.9639999997</v>
      </c>
      <c r="Q9" s="180">
        <f>IF(P9&gt;0,SUMIF('input impostos'!J:J,"sobre lucrosim",'input impostos'!$C:$C)*P9,0)</f>
        <v>673468.987968</v>
      </c>
      <c r="R9" s="154">
        <f t="shared" si="10"/>
        <v>5339646.976032</v>
      </c>
      <c r="S9" s="180">
        <f>SUMIF('fluxo de caixa mensal'!B:B,A9,'fluxo de caixa mensal'!V:V)</f>
        <v>0</v>
      </c>
      <c r="T9" s="154">
        <f t="shared" si="1"/>
        <v>5339646.976032</v>
      </c>
      <c r="U9" s="154">
        <f>T9+U8</f>
        <v>19429725.833999999</v>
      </c>
    </row>
    <row r="10" spans="1:22" ht="17.25" thickBot="1" x14ac:dyDescent="0.35">
      <c r="A10" s="152">
        <v>9</v>
      </c>
      <c r="B10" s="180">
        <f t="shared" si="2"/>
        <v>0</v>
      </c>
      <c r="C10" s="180">
        <f>SUMIF('fluxo de caixa mensal'!B:B,A10,'fluxo de caixa mensal'!F:F)</f>
        <v>0</v>
      </c>
      <c r="D10" s="180">
        <f>SUMIF('fluxo de caixa mensal'!B:B,A10,'fluxo de caixa mensal'!G:G)</f>
        <v>0</v>
      </c>
      <c r="E10" s="180">
        <f>SUMIF('fluxo de caixa mensal'!B:B,A10,'fluxo de caixa mensal'!H:H)</f>
        <v>0</v>
      </c>
      <c r="F10" s="180">
        <f>SUMIF('fluxo de caixa mensal'!B:B,#REF!,'fluxo de caixa mensal'!I:I)</f>
        <v>0</v>
      </c>
      <c r="G10" s="180">
        <f t="shared" si="3"/>
        <v>0</v>
      </c>
      <c r="H10" s="180">
        <f t="shared" si="4"/>
        <v>0</v>
      </c>
      <c r="I10" s="180">
        <f t="shared" si="5"/>
        <v>0</v>
      </c>
      <c r="J10" s="153">
        <f t="shared" si="6"/>
        <v>0</v>
      </c>
      <c r="K10" s="180" t="e">
        <f t="shared" si="12"/>
        <v>#VALUE!</v>
      </c>
      <c r="L10" s="180" t="e">
        <f>SUMIF('fluxo de caixa mensal'!B:B,A10,'fluxo de caixa mensal'!O:O)</f>
        <v>#VALUE!</v>
      </c>
      <c r="M10" s="180">
        <f>SUMIF('fluxo de caixa mensal'!B:B,A10,'fluxo de caixa mensal'!P:P)</f>
        <v>0</v>
      </c>
      <c r="N10" s="176" t="e">
        <f t="shared" si="7"/>
        <v>#VALUE!</v>
      </c>
      <c r="O10" s="180">
        <f t="shared" si="8"/>
        <v>0</v>
      </c>
      <c r="P10" s="154" t="e">
        <f t="shared" si="9"/>
        <v>#VALUE!</v>
      </c>
      <c r="Q10" s="180" t="e">
        <f>IF(P10&gt;0,SUMIF('input impostos'!J:J,"sobre lucrosim",'input impostos'!$C:$C)*P10,0)</f>
        <v>#VALUE!</v>
      </c>
      <c r="R10" s="154" t="e">
        <f t="shared" si="10"/>
        <v>#VALUE!</v>
      </c>
      <c r="S10" s="180">
        <f>SUMIF('fluxo de caixa mensal'!B:B,A10,'fluxo de caixa mensal'!V:V)</f>
        <v>0</v>
      </c>
      <c r="T10" s="154" t="e">
        <f t="shared" ref="T10:T11" si="13">R10-S10</f>
        <v>#VALUE!</v>
      </c>
      <c r="U10" s="154" t="e">
        <f t="shared" si="11"/>
        <v>#VALUE!</v>
      </c>
    </row>
    <row r="11" spans="1:22" ht="16.5" x14ac:dyDescent="0.3">
      <c r="A11" s="152">
        <v>10</v>
      </c>
      <c r="B11" s="182">
        <f t="shared" si="2"/>
        <v>0</v>
      </c>
      <c r="C11" s="182">
        <f>SUMIF('fluxo de caixa mensal'!B:B,A11,'fluxo de caixa mensal'!F:F)</f>
        <v>0</v>
      </c>
      <c r="D11" s="182">
        <f>SUMIF('fluxo de caixa mensal'!B:B,A11,'fluxo de caixa mensal'!G:G)</f>
        <v>0</v>
      </c>
      <c r="E11" s="182">
        <f>SUMIF('fluxo de caixa mensal'!B:B,A11,'fluxo de caixa mensal'!H:H)</f>
        <v>0</v>
      </c>
      <c r="F11" s="182">
        <f>SUMIF('fluxo de caixa mensal'!B:B,#REF!,'fluxo de caixa mensal'!I:I)</f>
        <v>0</v>
      </c>
      <c r="G11" s="182">
        <f t="shared" si="3"/>
        <v>0</v>
      </c>
      <c r="H11" s="182">
        <f t="shared" si="4"/>
        <v>0</v>
      </c>
      <c r="I11" s="182">
        <f t="shared" si="5"/>
        <v>0</v>
      </c>
      <c r="J11" s="155">
        <f t="shared" si="6"/>
        <v>0</v>
      </c>
      <c r="K11" s="182" t="e">
        <f t="shared" si="12"/>
        <v>#VALUE!</v>
      </c>
      <c r="L11" s="182" t="e">
        <f>SUMIF('fluxo de caixa mensal'!B:B,A11,'fluxo de caixa mensal'!O:O)</f>
        <v>#VALUE!</v>
      </c>
      <c r="M11" s="182">
        <f>SUMIF('fluxo de caixa mensal'!B:B,A11,'fluxo de caixa mensal'!P:P)</f>
        <v>0</v>
      </c>
      <c r="N11" s="278" t="e">
        <f t="shared" si="7"/>
        <v>#VALUE!</v>
      </c>
      <c r="O11" s="181">
        <f t="shared" si="8"/>
        <v>0</v>
      </c>
      <c r="P11" s="160" t="e">
        <f t="shared" si="9"/>
        <v>#VALUE!</v>
      </c>
      <c r="Q11" s="181" t="e">
        <f>IF(P11&gt;0,SUMIF('input impostos'!J:J,"sobre lucrosim",'input impostos'!$C:$C)*P11,0)</f>
        <v>#VALUE!</v>
      </c>
      <c r="R11" s="160" t="e">
        <f t="shared" si="10"/>
        <v>#VALUE!</v>
      </c>
      <c r="S11" s="181">
        <f>SUMIF('fluxo de caixa mensal'!B:B,A11,'fluxo de caixa mensal'!V:V)</f>
        <v>0</v>
      </c>
      <c r="T11" s="160" t="e">
        <f t="shared" si="13"/>
        <v>#VALUE!</v>
      </c>
      <c r="U11" s="160" t="e">
        <f t="shared" si="11"/>
        <v>#VALUE!</v>
      </c>
    </row>
    <row r="13" spans="1:22" x14ac:dyDescent="0.25">
      <c r="T13" s="296"/>
    </row>
    <row r="14" spans="1:22" x14ac:dyDescent="0.25">
      <c r="V14" s="157"/>
    </row>
  </sheetData>
  <protectedRanges>
    <protectedRange sqref="B1" name="Intervalo1"/>
  </protectedRanges>
  <pageMargins left="0.511811024" right="0.511811024" top="0.78740157499999996" bottom="0.78740157499999996" header="0.31496062000000002" footer="0.31496062000000002"/>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ABCE6"/>
  </sheetPr>
  <dimension ref="A1:H15"/>
  <sheetViews>
    <sheetView showGridLines="0" zoomScaleNormal="100" workbookViewId="0">
      <selection activeCell="H22" sqref="H22"/>
    </sheetView>
  </sheetViews>
  <sheetFormatPr defaultRowHeight="15" x14ac:dyDescent="0.25"/>
  <cols>
    <col min="1" max="1" width="9.140625" style="237"/>
    <col min="2" max="2" width="16.7109375" style="275" customWidth="1"/>
    <col min="3" max="4" width="16.7109375" style="137" customWidth="1"/>
    <col min="5" max="5" width="16.7109375" customWidth="1"/>
    <col min="6" max="6" width="16.7109375" style="137" customWidth="1"/>
    <col min="7" max="7" width="16.7109375" style="22" customWidth="1"/>
    <col min="8" max="8" width="16.7109375" customWidth="1"/>
  </cols>
  <sheetData>
    <row r="1" spans="2:8" x14ac:dyDescent="0.25">
      <c r="G1" s="24"/>
    </row>
    <row r="2" spans="2:8" x14ac:dyDescent="0.25">
      <c r="G2" s="24"/>
    </row>
    <row r="3" spans="2:8" ht="67.5" customHeight="1" thickBot="1" x14ac:dyDescent="0.3">
      <c r="B3" s="274" t="s">
        <v>270</v>
      </c>
      <c r="C3" s="136" t="s">
        <v>271</v>
      </c>
      <c r="D3" s="240" t="s">
        <v>82</v>
      </c>
      <c r="E3" s="240" t="s">
        <v>83</v>
      </c>
      <c r="F3" s="136" t="s">
        <v>272</v>
      </c>
      <c r="G3" s="23" t="s">
        <v>135</v>
      </c>
      <c r="H3" s="240" t="s">
        <v>273</v>
      </c>
    </row>
    <row r="4" spans="2:8" ht="16.5" x14ac:dyDescent="0.3">
      <c r="B4" s="284">
        <f>NPV(calendário!K2,'fluxo de caixa anual'!T2:T9)</f>
        <v>5316388.8121208847</v>
      </c>
      <c r="C4" s="299">
        <f>IRR('fluxo de caixa anual'!T2:T9)</f>
        <v>0.70680329330379599</v>
      </c>
      <c r="D4" s="285">
        <v>47</v>
      </c>
      <c r="E4" s="286">
        <f>D4/12</f>
        <v>3.9166666666666665</v>
      </c>
      <c r="F4" s="287">
        <f>(SUM('fluxo de caixa anual'!J2:J9)-SUM('fluxo de caixa anual'!S2:S9)-SUM('fluxo de caixa anual'!K2:K9))/(SUM('fluxo de caixa anual'!S2:S9)+SUM('fluxo de caixa anual'!K2:K9))</f>
        <v>1.7361896125704872</v>
      </c>
      <c r="G4" s="288">
        <f>(SUM('fluxo de caixa anual'!T4:T9)/SUM('fluxo de caixa anual'!T2:T3))*(-1)</f>
        <v>12.657719114395448</v>
      </c>
      <c r="H4" s="140">
        <v>12</v>
      </c>
    </row>
    <row r="7" spans="2:8" x14ac:dyDescent="0.25">
      <c r="B7" s="276" t="s">
        <v>171</v>
      </c>
      <c r="F7" s="277"/>
    </row>
    <row r="13" spans="2:8" x14ac:dyDescent="0.25">
      <c r="D13" s="295"/>
      <c r="E13" s="137"/>
    </row>
    <row r="15" spans="2:8" x14ac:dyDescent="0.25">
      <c r="D15" s="294"/>
    </row>
  </sheetData>
  <dataValidations xWindow="340" yWindow="394" count="7">
    <dataValidation allowBlank="1" showInputMessage="1" showErrorMessage="1" prompt="Calcule o payback observando na aba do fluxo de caixa anual, o fluxo de caixa acumulado (coluna U), o período em que este começa a ficar positivo. _x000a_" sqref="E4"/>
    <dataValidation allowBlank="1" showInputMessage="1" showErrorMessage="1" prompt="Utilize a função VPL e selecione a TMA anual como a taxa de desconto correspondente. Selecione os valores da aba fluxo de caixa anual correspondentes ao fluxo de caixa livre (coluna T)." sqref="B4"/>
    <dataValidation allowBlank="1" showInputMessage="1" showErrorMessage="1" prompt="Utilize a função TIR. Selecione os valores da aba fluxo de caixa anuall correspondentes ao fluxo de caixa livre (coluna T)." sqref="C4"/>
    <dataValidation allowBlank="1" showInputMessage="1" showErrorMessage="1" prompt="Selecione na aba fluxo de caixa anual, os valores correspondentes a receitas (coluna J). Subtraia os custos totais (coluna K), as despesas totais (coluna P) e os investimentos (coluna AC). Divida o resultado pela soma dos custos, despesas e investimentos." sqref="F4"/>
    <dataValidation allowBlank="1" showInputMessage="1" showErrorMessage="1" prompt="Observem na aba fluxo de caixa anual os valores correspondentes ao fluxo de caixa livre (coluna T). Some os valores positivos (entradas de caixa) e os divida pelos valores negativos (saídas de caixa). Multiplique o resultado por (-1). " sqref="G4"/>
    <dataValidation allowBlank="1" showInputMessage="1" showErrorMessage="1" prompt="Observe na aba calendário o tempo desde o desenvolvimento até o lançamento em anos." sqref="H4"/>
    <dataValidation allowBlank="1" showInputMessage="1" showErrorMessage="1" prompt="Calcule o payback observando na aba do fluxo de caixa anual, o fluxo de caixa acumulado (coluna X), o período em que este começa a ficar positivo. Ou observe o gráfico Fluxo de Caixa Acumulado na aba &quot;Gráficos&quot;. _x000a_" sqref="D4"/>
  </dataValidations>
  <pageMargins left="0.511811024" right="0.511811024" top="0.78740157499999996" bottom="0.78740157499999996" header="0.31496062000000002" footer="0.31496062000000002"/>
  <pageSetup paperSize="9" orientation="portrait" verticalDpi="300"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Q59"/>
  <sheetViews>
    <sheetView showGridLines="0" topLeftCell="W1" zoomScale="70" zoomScaleNormal="70" workbookViewId="0">
      <selection activeCell="AT37" sqref="AT37"/>
    </sheetView>
  </sheetViews>
  <sheetFormatPr defaultRowHeight="15" x14ac:dyDescent="0.25"/>
  <sheetData>
    <row r="59" spans="17:17" x14ac:dyDescent="0.25">
      <c r="Q59" s="5"/>
    </row>
  </sheetData>
  <pageMargins left="0.511811024" right="0.511811024" top="0.78740157499999996" bottom="0.78740157499999996" header="0.31496062000000002" footer="0.3149606200000000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B3:C22"/>
  <sheetViews>
    <sheetView showGridLines="0" zoomScale="90" zoomScaleNormal="90" workbookViewId="0">
      <selection activeCell="B1" sqref="B1"/>
    </sheetView>
  </sheetViews>
  <sheetFormatPr defaultRowHeight="15.75" x14ac:dyDescent="0.25"/>
  <cols>
    <col min="1" max="1" width="9.140625" style="29"/>
    <col min="2" max="2" width="32.42578125" style="29" customWidth="1"/>
    <col min="3" max="3" width="100.5703125" style="29" customWidth="1"/>
    <col min="4" max="16384" width="9.140625" style="29"/>
  </cols>
  <sheetData>
    <row r="3" spans="2:3" ht="45" customHeight="1" x14ac:dyDescent="0.25">
      <c r="B3" s="30" t="s">
        <v>156</v>
      </c>
      <c r="C3" s="31" t="s">
        <v>157</v>
      </c>
    </row>
    <row r="4" spans="2:3" s="242" customFormat="1" ht="45" customHeight="1" x14ac:dyDescent="0.25">
      <c r="B4" s="243" t="s">
        <v>221</v>
      </c>
      <c r="C4" s="244" t="s">
        <v>222</v>
      </c>
    </row>
    <row r="5" spans="2:3" s="242" customFormat="1" ht="45" customHeight="1" x14ac:dyDescent="0.25">
      <c r="B5" s="243" t="s">
        <v>224</v>
      </c>
      <c r="C5" s="244" t="s">
        <v>223</v>
      </c>
    </row>
    <row r="6" spans="2:3" ht="45" customHeight="1" x14ac:dyDescent="0.25">
      <c r="B6" s="243" t="s">
        <v>225</v>
      </c>
      <c r="C6" s="244" t="s">
        <v>227</v>
      </c>
    </row>
    <row r="7" spans="2:3" ht="45" customHeight="1" x14ac:dyDescent="0.25">
      <c r="B7" s="243" t="s">
        <v>226</v>
      </c>
      <c r="C7" s="244" t="s">
        <v>228</v>
      </c>
    </row>
    <row r="8" spans="2:3" ht="45" customHeight="1" x14ac:dyDescent="0.25">
      <c r="B8" s="32" t="s">
        <v>137</v>
      </c>
      <c r="C8" s="33" t="s">
        <v>165</v>
      </c>
    </row>
    <row r="9" spans="2:3" ht="45" customHeight="1" x14ac:dyDescent="0.25">
      <c r="B9" s="32" t="s">
        <v>138</v>
      </c>
      <c r="C9" s="33" t="s">
        <v>139</v>
      </c>
    </row>
    <row r="10" spans="2:3" ht="45" customHeight="1" x14ac:dyDescent="0.25">
      <c r="B10" s="32" t="s">
        <v>140</v>
      </c>
      <c r="C10" s="33" t="s">
        <v>141</v>
      </c>
    </row>
    <row r="11" spans="2:3" ht="45" customHeight="1" x14ac:dyDescent="0.25">
      <c r="B11" s="32" t="s">
        <v>142</v>
      </c>
      <c r="C11" s="33" t="s">
        <v>147</v>
      </c>
    </row>
    <row r="12" spans="2:3" ht="45" customHeight="1" x14ac:dyDescent="0.25">
      <c r="B12" s="32" t="s">
        <v>143</v>
      </c>
      <c r="C12" s="33" t="s">
        <v>148</v>
      </c>
    </row>
    <row r="13" spans="2:3" ht="45" customHeight="1" x14ac:dyDescent="0.25">
      <c r="B13" s="32" t="s">
        <v>144</v>
      </c>
      <c r="C13" s="33" t="s">
        <v>149</v>
      </c>
    </row>
    <row r="14" spans="2:3" ht="45" customHeight="1" x14ac:dyDescent="0.25">
      <c r="B14" s="32" t="s">
        <v>152</v>
      </c>
      <c r="C14" s="33" t="s">
        <v>150</v>
      </c>
    </row>
    <row r="15" spans="2:3" ht="45" customHeight="1" x14ac:dyDescent="0.25">
      <c r="B15" s="32" t="s">
        <v>151</v>
      </c>
      <c r="C15" s="33" t="s">
        <v>172</v>
      </c>
    </row>
    <row r="16" spans="2:3" ht="45" customHeight="1" x14ac:dyDescent="0.25">
      <c r="B16" s="32" t="s">
        <v>135</v>
      </c>
      <c r="C16" s="33" t="s">
        <v>153</v>
      </c>
    </row>
    <row r="17" spans="2:3" ht="45" customHeight="1" x14ac:dyDescent="0.25">
      <c r="B17" s="32" t="s">
        <v>145</v>
      </c>
      <c r="C17" s="33" t="s">
        <v>154</v>
      </c>
    </row>
    <row r="18" spans="2:3" ht="45" customHeight="1" x14ac:dyDescent="0.25">
      <c r="B18" s="32" t="s">
        <v>146</v>
      </c>
      <c r="C18" s="33" t="s">
        <v>155</v>
      </c>
    </row>
    <row r="19" spans="2:3" ht="45" customHeight="1" x14ac:dyDescent="0.25">
      <c r="B19" s="34" t="s">
        <v>159</v>
      </c>
      <c r="C19" s="33" t="s">
        <v>158</v>
      </c>
    </row>
    <row r="20" spans="2:3" ht="45" customHeight="1" x14ac:dyDescent="0.25">
      <c r="B20" s="297" t="s">
        <v>161</v>
      </c>
      <c r="C20" s="298" t="s">
        <v>173</v>
      </c>
    </row>
    <row r="21" spans="2:3" ht="45" customHeight="1" x14ac:dyDescent="0.25">
      <c r="B21" s="297" t="s">
        <v>162</v>
      </c>
      <c r="C21" s="298" t="s">
        <v>174</v>
      </c>
    </row>
    <row r="22" spans="2:3" ht="45" customHeight="1" x14ac:dyDescent="0.25">
      <c r="B22" s="297" t="s">
        <v>160</v>
      </c>
      <c r="C22" s="298" t="s">
        <v>175</v>
      </c>
    </row>
  </sheetData>
  <pageMargins left="0.511811024" right="0.511811024" top="0.78740157499999996" bottom="0.78740157499999996" header="0.31496062000000002" footer="0.31496062000000002"/>
  <pageSetup paperSize="9" orientation="portrait" verticalDpi="3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8"/>
  <sheetViews>
    <sheetView showGridLines="0" workbookViewId="0">
      <selection activeCell="D21" sqref="D21"/>
    </sheetView>
  </sheetViews>
  <sheetFormatPr defaultRowHeight="15" x14ac:dyDescent="0.25"/>
  <cols>
    <col min="1" max="1" width="17.7109375" bestFit="1" customWidth="1"/>
    <col min="2" max="2" width="20.85546875" customWidth="1"/>
    <col min="3" max="3" width="30.140625" customWidth="1"/>
    <col min="4" max="4" width="24.140625" customWidth="1"/>
    <col min="5" max="5" width="19" customWidth="1"/>
    <col min="6" max="6" width="15.42578125" customWidth="1"/>
    <col min="7" max="7" width="12.28515625" bestFit="1" customWidth="1"/>
    <col min="8" max="8" width="12" customWidth="1"/>
  </cols>
  <sheetData>
    <row r="1" spans="1:8" ht="17.25" thickBot="1" x14ac:dyDescent="0.35">
      <c r="A1" s="25" t="s">
        <v>11</v>
      </c>
      <c r="B1" s="11" t="s">
        <v>7</v>
      </c>
      <c r="C1" s="11" t="s">
        <v>1</v>
      </c>
      <c r="D1" s="11" t="s">
        <v>2</v>
      </c>
      <c r="E1" s="11" t="s">
        <v>8</v>
      </c>
      <c r="F1" s="11"/>
      <c r="G1" s="11"/>
      <c r="H1" s="11"/>
    </row>
    <row r="2" spans="1:8" ht="17.25" thickBot="1" x14ac:dyDescent="0.35">
      <c r="A2" s="25" t="s">
        <v>31</v>
      </c>
      <c r="B2" s="11" t="s">
        <v>32</v>
      </c>
      <c r="C2" s="11" t="s">
        <v>33</v>
      </c>
      <c r="D2" s="11"/>
      <c r="E2" s="11"/>
      <c r="F2" s="11"/>
      <c r="G2" s="11"/>
      <c r="H2" s="11"/>
    </row>
    <row r="3" spans="1:8" ht="17.25" thickBot="1" x14ac:dyDescent="0.35">
      <c r="A3" s="25" t="s">
        <v>44</v>
      </c>
      <c r="B3" s="11" t="s">
        <v>94</v>
      </c>
      <c r="C3" s="11" t="s">
        <v>97</v>
      </c>
      <c r="D3" s="11"/>
      <c r="E3" s="11"/>
      <c r="F3" s="11"/>
      <c r="G3" s="11"/>
      <c r="H3" s="11"/>
    </row>
    <row r="4" spans="1:8" ht="17.25" thickBot="1" x14ac:dyDescent="0.35">
      <c r="A4" s="25" t="s">
        <v>48</v>
      </c>
      <c r="B4" s="11" t="s">
        <v>49</v>
      </c>
      <c r="C4" s="11" t="s">
        <v>50</v>
      </c>
      <c r="D4" s="11" t="s">
        <v>51</v>
      </c>
      <c r="E4" s="11" t="s">
        <v>52</v>
      </c>
      <c r="F4" s="11" t="s">
        <v>53</v>
      </c>
      <c r="G4" s="11"/>
      <c r="H4" s="11"/>
    </row>
    <row r="5" spans="1:8" ht="17.25" thickBot="1" x14ac:dyDescent="0.35">
      <c r="A5" s="25" t="s">
        <v>59</v>
      </c>
      <c r="B5" s="11" t="s">
        <v>56</v>
      </c>
      <c r="C5" s="11" t="s">
        <v>57</v>
      </c>
      <c r="D5" s="11"/>
      <c r="E5" s="11"/>
      <c r="F5" s="11"/>
      <c r="G5" s="11"/>
      <c r="H5" s="11"/>
    </row>
    <row r="6" spans="1:8" ht="17.25" thickBot="1" x14ac:dyDescent="0.35">
      <c r="A6" s="25" t="s">
        <v>60</v>
      </c>
      <c r="B6" s="11" t="s">
        <v>56</v>
      </c>
      <c r="C6" s="11" t="s">
        <v>57</v>
      </c>
      <c r="D6" s="11"/>
      <c r="E6" s="11"/>
      <c r="F6" s="11"/>
      <c r="G6" s="11"/>
      <c r="H6" s="11"/>
    </row>
    <row r="7" spans="1:8" ht="17.25" thickBot="1" x14ac:dyDescent="0.35">
      <c r="A7" s="25" t="s">
        <v>87</v>
      </c>
      <c r="B7" s="11" t="s">
        <v>62</v>
      </c>
      <c r="C7" s="11" t="s">
        <v>108</v>
      </c>
      <c r="D7" s="11" t="s">
        <v>109</v>
      </c>
      <c r="E7" s="11" t="s">
        <v>110</v>
      </c>
      <c r="F7" s="11" t="s">
        <v>111</v>
      </c>
      <c r="G7" s="11" t="s">
        <v>112</v>
      </c>
      <c r="H7" s="11" t="s">
        <v>113</v>
      </c>
    </row>
    <row r="8" spans="1:8" ht="17.25" thickBot="1" x14ac:dyDescent="0.35">
      <c r="A8" s="25" t="s">
        <v>120</v>
      </c>
      <c r="B8" s="11" t="s">
        <v>118</v>
      </c>
      <c r="C8" s="11" t="s">
        <v>119</v>
      </c>
      <c r="D8" s="11"/>
      <c r="E8" s="11"/>
      <c r="F8" s="11"/>
      <c r="G8" s="11"/>
      <c r="H8" s="11"/>
    </row>
  </sheetData>
  <dataConsolidate/>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6B9B8"/>
  </sheetPr>
  <dimension ref="A1:K121"/>
  <sheetViews>
    <sheetView showGridLines="0" zoomScaleNormal="100" workbookViewId="0">
      <pane ySplit="1" topLeftCell="A4" activePane="bottomLeft" state="frozen"/>
      <selection pane="bottomLeft" activeCell="K2" sqref="K2"/>
    </sheetView>
  </sheetViews>
  <sheetFormatPr defaultRowHeight="15" x14ac:dyDescent="0.25"/>
  <cols>
    <col min="1" max="1" width="10.7109375" style="8" customWidth="1"/>
    <col min="2" max="3" width="10.7109375" style="6" customWidth="1"/>
    <col min="4" max="4" width="10.7109375" style="8" customWidth="1"/>
    <col min="5" max="6" width="9.140625" style="6"/>
    <col min="7" max="8" width="29.7109375" style="6" bestFit="1" customWidth="1"/>
    <col min="9" max="9" width="9.140625" style="6"/>
    <col min="10" max="10" width="43" style="6" bestFit="1" customWidth="1"/>
    <col min="11" max="11" width="10" style="6" bestFit="1" customWidth="1"/>
    <col min="12" max="16384" width="9.140625" style="6"/>
  </cols>
  <sheetData>
    <row r="1" spans="1:11" ht="54" customHeight="1" x14ac:dyDescent="0.25">
      <c r="A1" s="9" t="s">
        <v>3</v>
      </c>
      <c r="B1" s="9" t="s">
        <v>4</v>
      </c>
      <c r="C1" s="9" t="s">
        <v>5</v>
      </c>
      <c r="D1" s="9" t="s">
        <v>54</v>
      </c>
      <c r="G1" s="9" t="s">
        <v>80</v>
      </c>
      <c r="H1" s="9" t="s">
        <v>81</v>
      </c>
    </row>
    <row r="2" spans="1:11" ht="16.5" x14ac:dyDescent="0.3">
      <c r="A2" s="77">
        <v>1</v>
      </c>
      <c r="B2" s="77">
        <v>1</v>
      </c>
      <c r="C2" s="73">
        <v>41918</v>
      </c>
      <c r="D2" s="222" t="s">
        <v>49</v>
      </c>
      <c r="G2" s="10" t="s">
        <v>49</v>
      </c>
      <c r="H2" s="74" t="s">
        <v>163</v>
      </c>
      <c r="J2" s="281" t="s">
        <v>232</v>
      </c>
      <c r="K2" s="279">
        <v>0.2</v>
      </c>
    </row>
    <row r="3" spans="1:11" ht="16.5" x14ac:dyDescent="0.3">
      <c r="A3" s="78">
        <v>2</v>
      </c>
      <c r="B3" s="78">
        <v>1</v>
      </c>
      <c r="C3" s="73">
        <v>41949</v>
      </c>
      <c r="D3" s="248" t="s">
        <v>49</v>
      </c>
      <c r="G3" s="76" t="s">
        <v>50</v>
      </c>
      <c r="H3" s="218" t="s">
        <v>203</v>
      </c>
      <c r="J3" s="281" t="s">
        <v>233</v>
      </c>
      <c r="K3" s="280">
        <f>K2/12</f>
        <v>1.6666666666666666E-2</v>
      </c>
    </row>
    <row r="4" spans="1:11" ht="16.5" x14ac:dyDescent="0.3">
      <c r="A4" s="78">
        <v>3</v>
      </c>
      <c r="B4" s="78">
        <v>1</v>
      </c>
      <c r="C4" s="248">
        <v>41979</v>
      </c>
      <c r="D4" s="248" t="s">
        <v>49</v>
      </c>
      <c r="G4" s="76" t="s">
        <v>51</v>
      </c>
      <c r="H4" s="218" t="s">
        <v>204</v>
      </c>
    </row>
    <row r="5" spans="1:11" ht="16.5" x14ac:dyDescent="0.3">
      <c r="A5" s="78">
        <v>4</v>
      </c>
      <c r="B5" s="78">
        <v>1</v>
      </c>
      <c r="C5" s="248">
        <v>42010</v>
      </c>
      <c r="D5" s="248" t="s">
        <v>49</v>
      </c>
      <c r="G5" s="76" t="s">
        <v>52</v>
      </c>
      <c r="H5" s="218" t="s">
        <v>164</v>
      </c>
    </row>
    <row r="6" spans="1:11" ht="16.5" x14ac:dyDescent="0.3">
      <c r="A6" s="79">
        <v>5</v>
      </c>
      <c r="B6" s="79">
        <v>1</v>
      </c>
      <c r="C6" s="248">
        <v>42041</v>
      </c>
      <c r="D6" s="248" t="s">
        <v>49</v>
      </c>
      <c r="G6" s="75" t="s">
        <v>53</v>
      </c>
      <c r="H6" s="218" t="s">
        <v>205</v>
      </c>
    </row>
    <row r="7" spans="1:11" ht="16.5" x14ac:dyDescent="0.3">
      <c r="A7" s="77">
        <v>6</v>
      </c>
      <c r="B7" s="77">
        <v>1</v>
      </c>
      <c r="C7" s="248">
        <v>42069</v>
      </c>
      <c r="D7" s="248" t="s">
        <v>49</v>
      </c>
      <c r="G7" s="250" t="s">
        <v>220</v>
      </c>
      <c r="H7" s="218"/>
    </row>
    <row r="8" spans="1:11" ht="16.5" x14ac:dyDescent="0.3">
      <c r="A8" s="78">
        <v>7</v>
      </c>
      <c r="B8" s="77">
        <v>1</v>
      </c>
      <c r="C8" s="248">
        <v>42100</v>
      </c>
      <c r="D8" s="248" t="s">
        <v>49</v>
      </c>
    </row>
    <row r="9" spans="1:11" ht="16.5" x14ac:dyDescent="0.3">
      <c r="A9" s="78">
        <v>8</v>
      </c>
      <c r="B9" s="78">
        <v>1</v>
      </c>
      <c r="C9" s="248">
        <v>42130</v>
      </c>
      <c r="D9" s="248" t="s">
        <v>49</v>
      </c>
    </row>
    <row r="10" spans="1:11" ht="16.5" x14ac:dyDescent="0.3">
      <c r="A10" s="78">
        <v>9</v>
      </c>
      <c r="B10" s="78">
        <v>1</v>
      </c>
      <c r="C10" s="248">
        <v>42161</v>
      </c>
      <c r="D10" s="248" t="s">
        <v>49</v>
      </c>
    </row>
    <row r="11" spans="1:11" ht="16.5" x14ac:dyDescent="0.3">
      <c r="A11" s="79">
        <v>10</v>
      </c>
      <c r="B11" s="78">
        <v>1</v>
      </c>
      <c r="C11" s="248">
        <v>42191</v>
      </c>
      <c r="D11" s="248" t="s">
        <v>49</v>
      </c>
    </row>
    <row r="12" spans="1:11" ht="16.5" x14ac:dyDescent="0.3">
      <c r="A12" s="77">
        <v>11</v>
      </c>
      <c r="B12" s="79">
        <v>1</v>
      </c>
      <c r="C12" s="248">
        <v>42222</v>
      </c>
      <c r="D12" s="248" t="s">
        <v>49</v>
      </c>
    </row>
    <row r="13" spans="1:11" ht="16.5" x14ac:dyDescent="0.3">
      <c r="A13" s="78">
        <v>12</v>
      </c>
      <c r="B13" s="77">
        <v>1</v>
      </c>
      <c r="C13" s="248">
        <v>42253</v>
      </c>
      <c r="D13" s="248" t="s">
        <v>49</v>
      </c>
    </row>
    <row r="14" spans="1:11" ht="16.5" x14ac:dyDescent="0.3">
      <c r="A14" s="78">
        <v>13</v>
      </c>
      <c r="B14" s="77">
        <v>2</v>
      </c>
      <c r="C14" s="248">
        <v>42283</v>
      </c>
      <c r="D14" s="248" t="s">
        <v>50</v>
      </c>
    </row>
    <row r="15" spans="1:11" ht="16.5" x14ac:dyDescent="0.3">
      <c r="A15" s="78">
        <v>14</v>
      </c>
      <c r="B15" s="78">
        <v>2</v>
      </c>
      <c r="C15" s="248">
        <v>42314</v>
      </c>
      <c r="D15" s="248" t="s">
        <v>50</v>
      </c>
    </row>
    <row r="16" spans="1:11" ht="16.5" x14ac:dyDescent="0.3">
      <c r="A16" s="79">
        <v>15</v>
      </c>
      <c r="B16" s="78">
        <v>2</v>
      </c>
      <c r="C16" s="248">
        <v>42344</v>
      </c>
      <c r="D16" s="248" t="s">
        <v>50</v>
      </c>
    </row>
    <row r="17" spans="1:4" ht="16.5" x14ac:dyDescent="0.3">
      <c r="A17" s="77">
        <v>16</v>
      </c>
      <c r="B17" s="78">
        <v>2</v>
      </c>
      <c r="C17" s="248">
        <v>42375</v>
      </c>
      <c r="D17" s="248" t="s">
        <v>50</v>
      </c>
    </row>
    <row r="18" spans="1:4" ht="16.5" x14ac:dyDescent="0.3">
      <c r="A18" s="78">
        <v>17</v>
      </c>
      <c r="B18" s="79">
        <v>2</v>
      </c>
      <c r="C18" s="248">
        <v>42406</v>
      </c>
      <c r="D18" s="248" t="s">
        <v>50</v>
      </c>
    </row>
    <row r="19" spans="1:4" ht="16.5" x14ac:dyDescent="0.3">
      <c r="A19" s="78">
        <v>18</v>
      </c>
      <c r="B19" s="77">
        <v>2</v>
      </c>
      <c r="C19" s="248">
        <v>42435</v>
      </c>
      <c r="D19" s="248" t="s">
        <v>50</v>
      </c>
    </row>
    <row r="20" spans="1:4" ht="16.5" x14ac:dyDescent="0.3">
      <c r="A20" s="78">
        <v>19</v>
      </c>
      <c r="B20" s="77">
        <v>2</v>
      </c>
      <c r="C20" s="248">
        <v>42466</v>
      </c>
      <c r="D20" s="248" t="s">
        <v>50</v>
      </c>
    </row>
    <row r="21" spans="1:4" ht="16.5" x14ac:dyDescent="0.3">
      <c r="A21" s="79">
        <v>20</v>
      </c>
      <c r="B21" s="78">
        <v>2</v>
      </c>
      <c r="C21" s="248">
        <v>42496</v>
      </c>
      <c r="D21" s="248" t="s">
        <v>50</v>
      </c>
    </row>
    <row r="22" spans="1:4" ht="16.5" x14ac:dyDescent="0.3">
      <c r="A22" s="77">
        <v>21</v>
      </c>
      <c r="B22" s="78">
        <v>2</v>
      </c>
      <c r="C22" s="248">
        <v>42527</v>
      </c>
      <c r="D22" s="248" t="s">
        <v>50</v>
      </c>
    </row>
    <row r="23" spans="1:4" ht="16.5" x14ac:dyDescent="0.3">
      <c r="A23" s="78">
        <v>22</v>
      </c>
      <c r="B23" s="78">
        <v>2</v>
      </c>
      <c r="C23" s="248">
        <v>42557</v>
      </c>
      <c r="D23" s="248" t="s">
        <v>50</v>
      </c>
    </row>
    <row r="24" spans="1:4" ht="16.5" x14ac:dyDescent="0.3">
      <c r="A24" s="78">
        <v>23</v>
      </c>
      <c r="B24" s="79">
        <v>2</v>
      </c>
      <c r="C24" s="248">
        <v>42588</v>
      </c>
      <c r="D24" s="248" t="s">
        <v>50</v>
      </c>
    </row>
    <row r="25" spans="1:4" ht="16.5" x14ac:dyDescent="0.3">
      <c r="A25" s="78">
        <v>24</v>
      </c>
      <c r="B25" s="77">
        <v>2</v>
      </c>
      <c r="C25" s="248">
        <v>42619</v>
      </c>
      <c r="D25" s="248" t="s">
        <v>50</v>
      </c>
    </row>
    <row r="26" spans="1:4" ht="16.5" x14ac:dyDescent="0.3">
      <c r="A26" s="79">
        <v>25</v>
      </c>
      <c r="B26" s="77">
        <v>3</v>
      </c>
      <c r="C26" s="248">
        <v>42649</v>
      </c>
      <c r="D26" s="248" t="s">
        <v>50</v>
      </c>
    </row>
    <row r="27" spans="1:4" ht="16.5" x14ac:dyDescent="0.3">
      <c r="A27" s="77">
        <v>26</v>
      </c>
      <c r="B27" s="78">
        <v>3</v>
      </c>
      <c r="C27" s="248">
        <v>42680</v>
      </c>
      <c r="D27" s="248" t="s">
        <v>50</v>
      </c>
    </row>
    <row r="28" spans="1:4" ht="16.5" x14ac:dyDescent="0.3">
      <c r="A28" s="78">
        <v>27</v>
      </c>
      <c r="B28" s="78">
        <v>3</v>
      </c>
      <c r="C28" s="248">
        <v>42710</v>
      </c>
      <c r="D28" s="248" t="s">
        <v>50</v>
      </c>
    </row>
    <row r="29" spans="1:4" ht="16.5" x14ac:dyDescent="0.3">
      <c r="A29" s="78">
        <v>28</v>
      </c>
      <c r="B29" s="78">
        <v>3</v>
      </c>
      <c r="C29" s="248">
        <v>42741</v>
      </c>
      <c r="D29" s="248" t="s">
        <v>50</v>
      </c>
    </row>
    <row r="30" spans="1:4" ht="16.5" x14ac:dyDescent="0.3">
      <c r="A30" s="78">
        <v>29</v>
      </c>
      <c r="B30" s="79">
        <v>3</v>
      </c>
      <c r="C30" s="248">
        <v>42772</v>
      </c>
      <c r="D30" s="248" t="s">
        <v>50</v>
      </c>
    </row>
    <row r="31" spans="1:4" ht="16.5" x14ac:dyDescent="0.3">
      <c r="A31" s="79">
        <v>30</v>
      </c>
      <c r="B31" s="77">
        <v>3</v>
      </c>
      <c r="C31" s="248">
        <v>42800</v>
      </c>
      <c r="D31" s="248" t="s">
        <v>50</v>
      </c>
    </row>
    <row r="32" spans="1:4" ht="16.5" x14ac:dyDescent="0.3">
      <c r="A32" s="77">
        <v>31</v>
      </c>
      <c r="B32" s="77">
        <v>3</v>
      </c>
      <c r="C32" s="248">
        <v>42831</v>
      </c>
      <c r="D32" s="248" t="s">
        <v>50</v>
      </c>
    </row>
    <row r="33" spans="1:4" ht="16.5" x14ac:dyDescent="0.3">
      <c r="A33" s="78">
        <v>32</v>
      </c>
      <c r="B33" s="78">
        <v>3</v>
      </c>
      <c r="C33" s="248">
        <v>42861</v>
      </c>
      <c r="D33" s="248" t="s">
        <v>50</v>
      </c>
    </row>
    <row r="34" spans="1:4" ht="16.5" x14ac:dyDescent="0.3">
      <c r="A34" s="78">
        <v>33</v>
      </c>
      <c r="B34" s="78">
        <v>3</v>
      </c>
      <c r="C34" s="248">
        <v>42892</v>
      </c>
      <c r="D34" s="248" t="s">
        <v>50</v>
      </c>
    </row>
    <row r="35" spans="1:4" ht="16.5" x14ac:dyDescent="0.3">
      <c r="A35" s="78">
        <v>34</v>
      </c>
      <c r="B35" s="78">
        <v>3</v>
      </c>
      <c r="C35" s="248">
        <v>42922</v>
      </c>
      <c r="D35" s="248" t="s">
        <v>50</v>
      </c>
    </row>
    <row r="36" spans="1:4" ht="16.5" x14ac:dyDescent="0.3">
      <c r="A36" s="79">
        <v>35</v>
      </c>
      <c r="B36" s="79">
        <v>3</v>
      </c>
      <c r="C36" s="248">
        <v>42953</v>
      </c>
      <c r="D36" s="248" t="s">
        <v>50</v>
      </c>
    </row>
    <row r="37" spans="1:4" ht="16.5" x14ac:dyDescent="0.3">
      <c r="A37" s="77">
        <v>36</v>
      </c>
      <c r="B37" s="77">
        <v>3</v>
      </c>
      <c r="C37" s="248">
        <v>42984</v>
      </c>
      <c r="D37" s="248" t="s">
        <v>50</v>
      </c>
    </row>
    <row r="38" spans="1:4" ht="16.5" x14ac:dyDescent="0.3">
      <c r="A38" s="78">
        <v>37</v>
      </c>
      <c r="B38" s="77">
        <v>4</v>
      </c>
      <c r="C38" s="248">
        <v>43014</v>
      </c>
      <c r="D38" s="222" t="s">
        <v>51</v>
      </c>
    </row>
    <row r="39" spans="1:4" ht="16.5" x14ac:dyDescent="0.3">
      <c r="A39" s="78">
        <v>38</v>
      </c>
      <c r="B39" s="78">
        <v>4</v>
      </c>
      <c r="C39" s="248">
        <v>43045</v>
      </c>
      <c r="D39" s="248" t="s">
        <v>51</v>
      </c>
    </row>
    <row r="40" spans="1:4" ht="16.5" x14ac:dyDescent="0.3">
      <c r="A40" s="78">
        <v>39</v>
      </c>
      <c r="B40" s="78">
        <v>4</v>
      </c>
      <c r="C40" s="248">
        <v>43075</v>
      </c>
      <c r="D40" s="248" t="s">
        <v>51</v>
      </c>
    </row>
    <row r="41" spans="1:4" ht="16.5" x14ac:dyDescent="0.3">
      <c r="A41" s="79">
        <v>40</v>
      </c>
      <c r="B41" s="78">
        <v>4</v>
      </c>
      <c r="C41" s="248">
        <v>43106</v>
      </c>
      <c r="D41" s="248" t="s">
        <v>51</v>
      </c>
    </row>
    <row r="42" spans="1:4" ht="16.5" x14ac:dyDescent="0.3">
      <c r="A42" s="77">
        <v>41</v>
      </c>
      <c r="B42" s="79">
        <v>4</v>
      </c>
      <c r="C42" s="248">
        <v>43137</v>
      </c>
      <c r="D42" s="248" t="s">
        <v>51</v>
      </c>
    </row>
    <row r="43" spans="1:4" ht="16.5" x14ac:dyDescent="0.3">
      <c r="A43" s="78">
        <v>42</v>
      </c>
      <c r="B43" s="77">
        <v>4</v>
      </c>
      <c r="C43" s="248">
        <v>43165</v>
      </c>
      <c r="D43" s="248" t="s">
        <v>51</v>
      </c>
    </row>
    <row r="44" spans="1:4" ht="16.5" x14ac:dyDescent="0.3">
      <c r="A44" s="78">
        <v>43</v>
      </c>
      <c r="B44" s="77">
        <v>4</v>
      </c>
      <c r="C44" s="248">
        <v>43196</v>
      </c>
      <c r="D44" s="248" t="s">
        <v>51</v>
      </c>
    </row>
    <row r="45" spans="1:4" ht="16.5" x14ac:dyDescent="0.3">
      <c r="A45" s="78">
        <v>44</v>
      </c>
      <c r="B45" s="78">
        <v>4</v>
      </c>
      <c r="C45" s="248">
        <v>43226</v>
      </c>
      <c r="D45" s="248" t="s">
        <v>51</v>
      </c>
    </row>
    <row r="46" spans="1:4" ht="16.5" x14ac:dyDescent="0.3">
      <c r="A46" s="79">
        <v>45</v>
      </c>
      <c r="B46" s="78">
        <v>4</v>
      </c>
      <c r="C46" s="248">
        <v>43257</v>
      </c>
      <c r="D46" s="248" t="s">
        <v>51</v>
      </c>
    </row>
    <row r="47" spans="1:4" ht="16.5" x14ac:dyDescent="0.3">
      <c r="A47" s="77">
        <v>46</v>
      </c>
      <c r="B47" s="78">
        <v>4</v>
      </c>
      <c r="C47" s="248">
        <v>43287</v>
      </c>
      <c r="D47" s="248" t="s">
        <v>51</v>
      </c>
    </row>
    <row r="48" spans="1:4" ht="16.5" x14ac:dyDescent="0.3">
      <c r="A48" s="78">
        <v>47</v>
      </c>
      <c r="B48" s="79">
        <v>4</v>
      </c>
      <c r="C48" s="248">
        <v>43318</v>
      </c>
      <c r="D48" s="248" t="s">
        <v>51</v>
      </c>
    </row>
    <row r="49" spans="1:4" ht="16.5" x14ac:dyDescent="0.3">
      <c r="A49" s="78">
        <v>48</v>
      </c>
      <c r="B49" s="77">
        <v>4</v>
      </c>
      <c r="C49" s="248">
        <v>43349</v>
      </c>
      <c r="D49" s="248" t="s">
        <v>51</v>
      </c>
    </row>
    <row r="50" spans="1:4" ht="16.5" x14ac:dyDescent="0.3">
      <c r="A50" s="78">
        <v>49</v>
      </c>
      <c r="B50" s="77">
        <v>5</v>
      </c>
      <c r="C50" s="248">
        <v>43379</v>
      </c>
      <c r="D50" s="248" t="s">
        <v>51</v>
      </c>
    </row>
    <row r="51" spans="1:4" ht="16.5" x14ac:dyDescent="0.3">
      <c r="A51" s="79">
        <v>50</v>
      </c>
      <c r="B51" s="78">
        <v>5</v>
      </c>
      <c r="C51" s="248">
        <v>43410</v>
      </c>
      <c r="D51" s="248" t="s">
        <v>51</v>
      </c>
    </row>
    <row r="52" spans="1:4" ht="16.5" x14ac:dyDescent="0.3">
      <c r="A52" s="77">
        <v>51</v>
      </c>
      <c r="B52" s="78">
        <v>5</v>
      </c>
      <c r="C52" s="248">
        <v>43440</v>
      </c>
      <c r="D52" s="248" t="s">
        <v>51</v>
      </c>
    </row>
    <row r="53" spans="1:4" ht="16.5" x14ac:dyDescent="0.3">
      <c r="A53" s="78">
        <v>52</v>
      </c>
      <c r="B53" s="78">
        <v>5</v>
      </c>
      <c r="C53" s="248">
        <v>43471</v>
      </c>
      <c r="D53" s="248" t="s">
        <v>51</v>
      </c>
    </row>
    <row r="54" spans="1:4" ht="16.5" x14ac:dyDescent="0.3">
      <c r="A54" s="78">
        <v>53</v>
      </c>
      <c r="B54" s="79">
        <v>5</v>
      </c>
      <c r="C54" s="248">
        <v>43502</v>
      </c>
      <c r="D54" s="248" t="s">
        <v>51</v>
      </c>
    </row>
    <row r="55" spans="1:4" ht="16.5" x14ac:dyDescent="0.3">
      <c r="A55" s="78">
        <v>54</v>
      </c>
      <c r="B55" s="77">
        <v>5</v>
      </c>
      <c r="C55" s="248">
        <v>43530</v>
      </c>
      <c r="D55" s="248" t="s">
        <v>51</v>
      </c>
    </row>
    <row r="56" spans="1:4" ht="16.5" x14ac:dyDescent="0.3">
      <c r="A56" s="79">
        <v>55</v>
      </c>
      <c r="B56" s="77">
        <v>5</v>
      </c>
      <c r="C56" s="248">
        <v>43561</v>
      </c>
      <c r="D56" s="248" t="s">
        <v>51</v>
      </c>
    </row>
    <row r="57" spans="1:4" ht="16.5" x14ac:dyDescent="0.3">
      <c r="A57" s="77">
        <v>56</v>
      </c>
      <c r="B57" s="78">
        <v>5</v>
      </c>
      <c r="C57" s="248">
        <v>43591</v>
      </c>
      <c r="D57" s="248" t="s">
        <v>51</v>
      </c>
    </row>
    <row r="58" spans="1:4" ht="16.5" x14ac:dyDescent="0.3">
      <c r="A58" s="78">
        <v>57</v>
      </c>
      <c r="B58" s="78">
        <v>5</v>
      </c>
      <c r="C58" s="248">
        <v>43622</v>
      </c>
      <c r="D58" s="248" t="s">
        <v>51</v>
      </c>
    </row>
    <row r="59" spans="1:4" ht="16.5" x14ac:dyDescent="0.3">
      <c r="A59" s="78">
        <v>58</v>
      </c>
      <c r="B59" s="78">
        <v>5</v>
      </c>
      <c r="C59" s="248">
        <v>43652</v>
      </c>
      <c r="D59" s="248" t="s">
        <v>51</v>
      </c>
    </row>
    <row r="60" spans="1:4" ht="16.5" x14ac:dyDescent="0.3">
      <c r="A60" s="78">
        <v>59</v>
      </c>
      <c r="B60" s="79">
        <v>5</v>
      </c>
      <c r="C60" s="248">
        <v>43683</v>
      </c>
      <c r="D60" s="248" t="s">
        <v>51</v>
      </c>
    </row>
    <row r="61" spans="1:4" ht="16.5" x14ac:dyDescent="0.3">
      <c r="A61" s="79">
        <v>60</v>
      </c>
      <c r="B61" s="77">
        <v>5</v>
      </c>
      <c r="C61" s="248">
        <v>43714</v>
      </c>
      <c r="D61" s="248" t="s">
        <v>51</v>
      </c>
    </row>
    <row r="62" spans="1:4" ht="16.5" x14ac:dyDescent="0.3">
      <c r="A62" s="77">
        <v>61</v>
      </c>
      <c r="B62" s="77">
        <v>6</v>
      </c>
      <c r="C62" s="248">
        <v>43744</v>
      </c>
      <c r="D62" s="222" t="s">
        <v>52</v>
      </c>
    </row>
    <row r="63" spans="1:4" ht="16.5" x14ac:dyDescent="0.3">
      <c r="A63" s="78">
        <v>62</v>
      </c>
      <c r="B63" s="78">
        <v>6</v>
      </c>
      <c r="C63" s="248">
        <v>43775</v>
      </c>
      <c r="D63" s="248" t="s">
        <v>52</v>
      </c>
    </row>
    <row r="64" spans="1:4" ht="16.5" x14ac:dyDescent="0.3">
      <c r="A64" s="78">
        <v>63</v>
      </c>
      <c r="B64" s="78">
        <v>6</v>
      </c>
      <c r="C64" s="248">
        <v>43805</v>
      </c>
      <c r="D64" s="248" t="s">
        <v>52</v>
      </c>
    </row>
    <row r="65" spans="1:4" ht="16.5" x14ac:dyDescent="0.3">
      <c r="A65" s="78">
        <v>64</v>
      </c>
      <c r="B65" s="78">
        <v>6</v>
      </c>
      <c r="C65" s="248">
        <v>43836</v>
      </c>
      <c r="D65" s="248" t="s">
        <v>52</v>
      </c>
    </row>
    <row r="66" spans="1:4" ht="16.5" x14ac:dyDescent="0.3">
      <c r="A66" s="79">
        <v>65</v>
      </c>
      <c r="B66" s="79">
        <v>6</v>
      </c>
      <c r="C66" s="248">
        <v>43867</v>
      </c>
      <c r="D66" s="248" t="s">
        <v>52</v>
      </c>
    </row>
    <row r="67" spans="1:4" ht="16.5" x14ac:dyDescent="0.3">
      <c r="A67" s="77">
        <v>66</v>
      </c>
      <c r="B67" s="77">
        <v>6</v>
      </c>
      <c r="C67" s="248">
        <v>43896</v>
      </c>
      <c r="D67" s="248" t="s">
        <v>52</v>
      </c>
    </row>
    <row r="68" spans="1:4" ht="16.5" x14ac:dyDescent="0.3">
      <c r="A68" s="78">
        <v>67</v>
      </c>
      <c r="B68" s="77">
        <v>6</v>
      </c>
      <c r="C68" s="248">
        <v>43927</v>
      </c>
      <c r="D68" s="248" t="s">
        <v>52</v>
      </c>
    </row>
    <row r="69" spans="1:4" ht="16.5" x14ac:dyDescent="0.3">
      <c r="A69" s="78">
        <v>68</v>
      </c>
      <c r="B69" s="78">
        <v>6</v>
      </c>
      <c r="C69" s="248">
        <v>43957</v>
      </c>
      <c r="D69" s="248" t="s">
        <v>52</v>
      </c>
    </row>
    <row r="70" spans="1:4" ht="16.5" x14ac:dyDescent="0.3">
      <c r="A70" s="78">
        <v>69</v>
      </c>
      <c r="B70" s="78">
        <v>6</v>
      </c>
      <c r="C70" s="248">
        <v>43988</v>
      </c>
      <c r="D70" s="248" t="s">
        <v>52</v>
      </c>
    </row>
    <row r="71" spans="1:4" ht="16.5" x14ac:dyDescent="0.3">
      <c r="A71" s="79">
        <v>70</v>
      </c>
      <c r="B71" s="78">
        <v>6</v>
      </c>
      <c r="C71" s="248">
        <v>44018</v>
      </c>
      <c r="D71" s="248" t="s">
        <v>52</v>
      </c>
    </row>
    <row r="72" spans="1:4" ht="16.5" x14ac:dyDescent="0.3">
      <c r="A72" s="77">
        <v>71</v>
      </c>
      <c r="B72" s="79">
        <v>6</v>
      </c>
      <c r="C72" s="248">
        <v>44049</v>
      </c>
      <c r="D72" s="248" t="s">
        <v>52</v>
      </c>
    </row>
    <row r="73" spans="1:4" ht="16.5" x14ac:dyDescent="0.3">
      <c r="A73" s="78">
        <v>72</v>
      </c>
      <c r="B73" s="77">
        <v>6</v>
      </c>
      <c r="C73" s="248">
        <v>44080</v>
      </c>
      <c r="D73" s="248" t="s">
        <v>52</v>
      </c>
    </row>
    <row r="74" spans="1:4" ht="16.5" x14ac:dyDescent="0.3">
      <c r="A74" s="78">
        <v>73</v>
      </c>
      <c r="B74" s="77">
        <v>7</v>
      </c>
      <c r="C74" s="248">
        <v>44110</v>
      </c>
      <c r="D74" s="248" t="s">
        <v>52</v>
      </c>
    </row>
    <row r="75" spans="1:4" ht="16.5" x14ac:dyDescent="0.3">
      <c r="A75" s="78">
        <v>74</v>
      </c>
      <c r="B75" s="78">
        <v>7</v>
      </c>
      <c r="C75" s="248">
        <v>44141</v>
      </c>
      <c r="D75" s="248" t="s">
        <v>52</v>
      </c>
    </row>
    <row r="76" spans="1:4" ht="16.5" x14ac:dyDescent="0.3">
      <c r="A76" s="79">
        <v>75</v>
      </c>
      <c r="B76" s="78">
        <v>7</v>
      </c>
      <c r="C76" s="248">
        <v>44171</v>
      </c>
      <c r="D76" s="248" t="s">
        <v>52</v>
      </c>
    </row>
    <row r="77" spans="1:4" ht="16.5" x14ac:dyDescent="0.3">
      <c r="A77" s="77">
        <v>76</v>
      </c>
      <c r="B77" s="78">
        <v>7</v>
      </c>
      <c r="C77" s="248">
        <v>44202</v>
      </c>
      <c r="D77" s="248" t="s">
        <v>52</v>
      </c>
    </row>
    <row r="78" spans="1:4" ht="16.5" x14ac:dyDescent="0.3">
      <c r="A78" s="78">
        <v>77</v>
      </c>
      <c r="B78" s="79">
        <v>7</v>
      </c>
      <c r="C78" s="248">
        <v>44233</v>
      </c>
      <c r="D78" s="248" t="s">
        <v>52</v>
      </c>
    </row>
    <row r="79" spans="1:4" ht="16.5" x14ac:dyDescent="0.3">
      <c r="A79" s="78">
        <v>78</v>
      </c>
      <c r="B79" s="77">
        <v>7</v>
      </c>
      <c r="C79" s="248">
        <v>44261</v>
      </c>
      <c r="D79" s="248" t="s">
        <v>52</v>
      </c>
    </row>
    <row r="80" spans="1:4" ht="16.5" x14ac:dyDescent="0.3">
      <c r="A80" s="78">
        <v>79</v>
      </c>
      <c r="B80" s="77">
        <v>7</v>
      </c>
      <c r="C80" s="248">
        <v>44292</v>
      </c>
      <c r="D80" s="248" t="s">
        <v>52</v>
      </c>
    </row>
    <row r="81" spans="1:4" ht="16.5" x14ac:dyDescent="0.3">
      <c r="A81" s="79">
        <v>80</v>
      </c>
      <c r="B81" s="78">
        <v>7</v>
      </c>
      <c r="C81" s="248">
        <v>44322</v>
      </c>
      <c r="D81" s="248" t="s">
        <v>52</v>
      </c>
    </row>
    <row r="82" spans="1:4" ht="16.5" x14ac:dyDescent="0.3">
      <c r="A82" s="77">
        <v>81</v>
      </c>
      <c r="B82" s="78">
        <v>7</v>
      </c>
      <c r="C82" s="248">
        <v>44353</v>
      </c>
      <c r="D82" s="248" t="s">
        <v>52</v>
      </c>
    </row>
    <row r="83" spans="1:4" ht="16.5" x14ac:dyDescent="0.3">
      <c r="A83" s="78">
        <v>82</v>
      </c>
      <c r="B83" s="78">
        <v>7</v>
      </c>
      <c r="C83" s="248">
        <v>44383</v>
      </c>
      <c r="D83" s="248" t="s">
        <v>52</v>
      </c>
    </row>
    <row r="84" spans="1:4" ht="16.5" x14ac:dyDescent="0.3">
      <c r="A84" s="78">
        <v>83</v>
      </c>
      <c r="B84" s="79">
        <v>7</v>
      </c>
      <c r="C84" s="248">
        <v>44414</v>
      </c>
      <c r="D84" s="248" t="s">
        <v>52</v>
      </c>
    </row>
    <row r="85" spans="1:4" ht="16.5" x14ac:dyDescent="0.3">
      <c r="A85" s="78">
        <v>84</v>
      </c>
      <c r="B85" s="77">
        <v>7</v>
      </c>
      <c r="C85" s="248">
        <v>44445</v>
      </c>
      <c r="D85" s="248" t="s">
        <v>52</v>
      </c>
    </row>
    <row r="86" spans="1:4" ht="16.5" x14ac:dyDescent="0.3">
      <c r="A86" s="79">
        <v>85</v>
      </c>
      <c r="B86" s="77">
        <v>8</v>
      </c>
      <c r="C86" s="248">
        <v>44475</v>
      </c>
      <c r="D86" s="248" t="s">
        <v>53</v>
      </c>
    </row>
    <row r="87" spans="1:4" ht="16.5" x14ac:dyDescent="0.3">
      <c r="A87" s="77">
        <v>86</v>
      </c>
      <c r="B87" s="78">
        <v>8</v>
      </c>
      <c r="C87" s="248">
        <v>44506</v>
      </c>
      <c r="D87" s="248" t="s">
        <v>53</v>
      </c>
    </row>
    <row r="88" spans="1:4" ht="16.5" x14ac:dyDescent="0.3">
      <c r="A88" s="78">
        <v>87</v>
      </c>
      <c r="B88" s="78">
        <v>8</v>
      </c>
      <c r="C88" s="248">
        <v>44536</v>
      </c>
      <c r="D88" s="248" t="s">
        <v>53</v>
      </c>
    </row>
    <row r="89" spans="1:4" ht="16.5" x14ac:dyDescent="0.3">
      <c r="A89" s="78">
        <v>88</v>
      </c>
      <c r="B89" s="78">
        <v>8</v>
      </c>
      <c r="C89" s="248">
        <v>44567</v>
      </c>
      <c r="D89" s="248" t="s">
        <v>53</v>
      </c>
    </row>
    <row r="90" spans="1:4" ht="16.5" x14ac:dyDescent="0.3">
      <c r="A90" s="78">
        <v>89</v>
      </c>
      <c r="B90" s="79">
        <v>8</v>
      </c>
      <c r="C90" s="248">
        <v>44598</v>
      </c>
      <c r="D90" s="248" t="s">
        <v>53</v>
      </c>
    </row>
    <row r="91" spans="1:4" ht="16.5" x14ac:dyDescent="0.3">
      <c r="A91" s="79">
        <v>90</v>
      </c>
      <c r="B91" s="77">
        <v>8</v>
      </c>
      <c r="C91" s="248">
        <v>44626</v>
      </c>
      <c r="D91" s="248" t="s">
        <v>53</v>
      </c>
    </row>
    <row r="92" spans="1:4" ht="16.5" x14ac:dyDescent="0.3">
      <c r="A92" s="77">
        <v>91</v>
      </c>
      <c r="B92" s="77">
        <v>8</v>
      </c>
      <c r="C92" s="248">
        <v>44657</v>
      </c>
      <c r="D92" s="248" t="s">
        <v>53</v>
      </c>
    </row>
    <row r="93" spans="1:4" ht="16.5" x14ac:dyDescent="0.3">
      <c r="A93" s="78">
        <v>92</v>
      </c>
      <c r="B93" s="78">
        <v>8</v>
      </c>
      <c r="C93" s="248">
        <v>44687</v>
      </c>
      <c r="D93" s="248" t="s">
        <v>53</v>
      </c>
    </row>
    <row r="94" spans="1:4" ht="16.5" x14ac:dyDescent="0.3">
      <c r="A94" s="78">
        <v>93</v>
      </c>
      <c r="B94" s="78">
        <v>8</v>
      </c>
      <c r="C94" s="248">
        <v>44718</v>
      </c>
      <c r="D94" s="248" t="s">
        <v>53</v>
      </c>
    </row>
    <row r="95" spans="1:4" ht="16.5" x14ac:dyDescent="0.3">
      <c r="A95" s="78">
        <v>94</v>
      </c>
      <c r="B95" s="78">
        <v>8</v>
      </c>
      <c r="C95" s="248">
        <v>44748</v>
      </c>
      <c r="D95" s="248" t="s">
        <v>53</v>
      </c>
    </row>
    <row r="96" spans="1:4" ht="16.5" x14ac:dyDescent="0.3">
      <c r="A96" s="79">
        <v>95</v>
      </c>
      <c r="B96" s="79">
        <v>8</v>
      </c>
      <c r="C96" s="248">
        <v>44779</v>
      </c>
      <c r="D96" s="248" t="s">
        <v>53</v>
      </c>
    </row>
    <row r="97" spans="1:4" ht="16.5" x14ac:dyDescent="0.3">
      <c r="A97" s="77">
        <v>96</v>
      </c>
      <c r="B97" s="77">
        <v>8</v>
      </c>
      <c r="C97" s="248">
        <v>44810</v>
      </c>
      <c r="D97" s="248" t="s">
        <v>53</v>
      </c>
    </row>
    <row r="98" spans="1:4" ht="16.5" x14ac:dyDescent="0.3">
      <c r="A98" s="78">
        <v>97</v>
      </c>
      <c r="B98" s="77">
        <v>9</v>
      </c>
      <c r="C98" s="248"/>
      <c r="D98" s="222"/>
    </row>
    <row r="99" spans="1:4" ht="16.5" x14ac:dyDescent="0.3">
      <c r="A99" s="78">
        <v>98</v>
      </c>
      <c r="B99" s="78">
        <v>9</v>
      </c>
      <c r="C99" s="248"/>
      <c r="D99" s="222"/>
    </row>
    <row r="100" spans="1:4" ht="16.5" x14ac:dyDescent="0.3">
      <c r="A100" s="78">
        <v>99</v>
      </c>
      <c r="B100" s="78">
        <v>9</v>
      </c>
      <c r="C100" s="248"/>
      <c r="D100" s="222"/>
    </row>
    <row r="101" spans="1:4" ht="16.5" x14ac:dyDescent="0.3">
      <c r="A101" s="79">
        <v>100</v>
      </c>
      <c r="B101" s="78">
        <v>9</v>
      </c>
      <c r="C101" s="248"/>
      <c r="D101" s="222"/>
    </row>
    <row r="102" spans="1:4" ht="16.5" x14ac:dyDescent="0.3">
      <c r="A102" s="77">
        <v>101</v>
      </c>
      <c r="B102" s="79">
        <v>9</v>
      </c>
      <c r="C102" s="248"/>
      <c r="D102" s="222"/>
    </row>
    <row r="103" spans="1:4" ht="16.5" x14ac:dyDescent="0.3">
      <c r="A103" s="78">
        <v>102</v>
      </c>
      <c r="B103" s="77">
        <v>9</v>
      </c>
      <c r="C103" s="248"/>
      <c r="D103" s="222"/>
    </row>
    <row r="104" spans="1:4" ht="16.5" x14ac:dyDescent="0.3">
      <c r="A104" s="78">
        <v>103</v>
      </c>
      <c r="B104" s="77">
        <v>9</v>
      </c>
      <c r="C104" s="248"/>
      <c r="D104" s="222"/>
    </row>
    <row r="105" spans="1:4" ht="16.5" x14ac:dyDescent="0.3">
      <c r="A105" s="78">
        <v>104</v>
      </c>
      <c r="B105" s="78">
        <v>9</v>
      </c>
      <c r="C105" s="248"/>
      <c r="D105" s="222"/>
    </row>
    <row r="106" spans="1:4" ht="16.5" x14ac:dyDescent="0.3">
      <c r="A106" s="79">
        <v>105</v>
      </c>
      <c r="B106" s="78">
        <v>9</v>
      </c>
      <c r="C106" s="248"/>
      <c r="D106" s="222"/>
    </row>
    <row r="107" spans="1:4" ht="16.5" x14ac:dyDescent="0.3">
      <c r="A107" s="77">
        <v>106</v>
      </c>
      <c r="B107" s="78">
        <v>9</v>
      </c>
      <c r="C107" s="248"/>
      <c r="D107" s="222"/>
    </row>
    <row r="108" spans="1:4" ht="16.5" x14ac:dyDescent="0.3">
      <c r="A108" s="78">
        <v>107</v>
      </c>
      <c r="B108" s="79">
        <v>9</v>
      </c>
      <c r="C108" s="248"/>
      <c r="D108" s="222"/>
    </row>
    <row r="109" spans="1:4" ht="16.5" x14ac:dyDescent="0.3">
      <c r="A109" s="78">
        <v>108</v>
      </c>
      <c r="B109" s="77">
        <v>9</v>
      </c>
      <c r="C109" s="248"/>
      <c r="D109" s="222"/>
    </row>
    <row r="110" spans="1:4" ht="16.5" x14ac:dyDescent="0.3">
      <c r="A110" s="78">
        <v>109</v>
      </c>
      <c r="B110" s="77">
        <v>10</v>
      </c>
      <c r="C110" s="248"/>
      <c r="D110" s="222"/>
    </row>
    <row r="111" spans="1:4" ht="16.5" x14ac:dyDescent="0.3">
      <c r="A111" s="79">
        <v>110</v>
      </c>
      <c r="B111" s="78">
        <v>10</v>
      </c>
      <c r="C111" s="248"/>
      <c r="D111" s="222"/>
    </row>
    <row r="112" spans="1:4" ht="16.5" x14ac:dyDescent="0.3">
      <c r="A112" s="77">
        <v>111</v>
      </c>
      <c r="B112" s="78">
        <v>10</v>
      </c>
      <c r="C112" s="248"/>
      <c r="D112" s="222"/>
    </row>
    <row r="113" spans="1:4" ht="16.5" x14ac:dyDescent="0.3">
      <c r="A113" s="78">
        <v>112</v>
      </c>
      <c r="B113" s="78">
        <v>10</v>
      </c>
      <c r="C113" s="248"/>
      <c r="D113" s="222"/>
    </row>
    <row r="114" spans="1:4" ht="16.5" x14ac:dyDescent="0.3">
      <c r="A114" s="78">
        <v>113</v>
      </c>
      <c r="B114" s="79">
        <v>10</v>
      </c>
      <c r="C114" s="248"/>
      <c r="D114" s="222"/>
    </row>
    <row r="115" spans="1:4" ht="16.5" x14ac:dyDescent="0.3">
      <c r="A115" s="78">
        <v>114</v>
      </c>
      <c r="B115" s="77">
        <v>10</v>
      </c>
      <c r="C115" s="248"/>
      <c r="D115" s="222"/>
    </row>
    <row r="116" spans="1:4" ht="16.5" x14ac:dyDescent="0.3">
      <c r="A116" s="79">
        <v>115</v>
      </c>
      <c r="B116" s="77">
        <v>10</v>
      </c>
      <c r="C116" s="248"/>
      <c r="D116" s="222"/>
    </row>
    <row r="117" spans="1:4" ht="16.5" x14ac:dyDescent="0.3">
      <c r="A117" s="77">
        <v>116</v>
      </c>
      <c r="B117" s="78">
        <v>10</v>
      </c>
      <c r="C117" s="248"/>
      <c r="D117" s="222"/>
    </row>
    <row r="118" spans="1:4" ht="16.5" x14ac:dyDescent="0.3">
      <c r="A118" s="78">
        <v>117</v>
      </c>
      <c r="B118" s="78">
        <v>10</v>
      </c>
      <c r="C118" s="248"/>
      <c r="D118" s="222"/>
    </row>
    <row r="119" spans="1:4" ht="16.5" x14ac:dyDescent="0.3">
      <c r="A119" s="78">
        <v>118</v>
      </c>
      <c r="B119" s="78">
        <v>10</v>
      </c>
      <c r="C119" s="248"/>
      <c r="D119" s="222"/>
    </row>
    <row r="120" spans="1:4" ht="16.5" x14ac:dyDescent="0.3">
      <c r="A120" s="78">
        <v>119</v>
      </c>
      <c r="B120" s="79">
        <v>10</v>
      </c>
      <c r="C120" s="248"/>
      <c r="D120" s="222"/>
    </row>
    <row r="121" spans="1:4" ht="16.5" x14ac:dyDescent="0.3">
      <c r="A121" s="79">
        <v>120</v>
      </c>
      <c r="B121" s="77">
        <v>10</v>
      </c>
      <c r="C121" s="248"/>
      <c r="D121" s="222"/>
    </row>
  </sheetData>
  <protectedRanges>
    <protectedRange sqref="C1:C2 C105 C114 C98 C107 C116 C100 C109 C118 C102:C103 C111:C112 C120:C1048576 C4 C6 C8 C10 C12 C14 C16 C18 C20 C22 C24 C26 C28 C30 C32 C34 C36 C38 C40 C42 C44 C46 C48 C50 C52 C54 C56 C58 C60 C62 C64 C66 C68 C70 C72 C74 C76 C78 C80 C82 C84 C86 C88 C90 C92 C94 C96" name="Intervalo1"/>
    <protectedRange sqref="D1" name="Intervalo1_1"/>
  </protectedRanges>
  <dataValidations count="3">
    <dataValidation type="list" allowBlank="1" showInputMessage="1" showErrorMessage="1" sqref="D122:D1048576">
      <formula1>fases_vida</formula1>
    </dataValidation>
    <dataValidation allowBlank="1" showInputMessage="1" showErrorMessage="1" prompt="Defina o nome das fases conforme a estrutura  que espera ser a mais apropriada. Observe as figuras abaixo. " sqref="H2:H7"/>
    <dataValidation type="list" allowBlank="1" showInputMessage="1" showErrorMessage="1" prompt="Defina a duração das fases. " sqref="D2:D121">
      <formula1>fases_vida</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J123"/>
  <sheetViews>
    <sheetView zoomScaleNormal="100" workbookViewId="0">
      <pane xSplit="4" ySplit="2" topLeftCell="E82" activePane="bottomRight" state="frozen"/>
      <selection pane="topRight" activeCell="E1" sqref="E1"/>
      <selection pane="bottomLeft" activeCell="A2" sqref="A2"/>
      <selection pane="bottomRight" sqref="A1:A2"/>
    </sheetView>
  </sheetViews>
  <sheetFormatPr defaultRowHeight="16.5" x14ac:dyDescent="0.3"/>
  <cols>
    <col min="1" max="1" width="10.7109375" style="47" customWidth="1"/>
    <col min="2" max="4" width="10.7109375" style="38" customWidth="1"/>
    <col min="5" max="5" width="13.7109375" style="49" customWidth="1"/>
    <col min="6" max="10" width="9.140625" style="121"/>
    <col min="11" max="16384" width="9.140625" style="38"/>
  </cols>
  <sheetData>
    <row r="1" spans="1:10" ht="15.95" customHeight="1" x14ac:dyDescent="0.3">
      <c r="A1" s="302" t="s">
        <v>3</v>
      </c>
      <c r="B1" s="304" t="s">
        <v>4</v>
      </c>
      <c r="C1" s="304" t="s">
        <v>5</v>
      </c>
      <c r="D1" s="304" t="s">
        <v>54</v>
      </c>
      <c r="E1" s="306" t="s">
        <v>0</v>
      </c>
    </row>
    <row r="2" spans="1:10" s="39" customFormat="1" ht="54" customHeight="1" thickBot="1" x14ac:dyDescent="0.3">
      <c r="A2" s="303"/>
      <c r="B2" s="305"/>
      <c r="C2" s="305"/>
      <c r="D2" s="305"/>
      <c r="E2" s="307"/>
      <c r="F2" s="36"/>
      <c r="G2" s="36"/>
      <c r="H2" s="36"/>
      <c r="I2" s="36"/>
      <c r="J2" s="36"/>
    </row>
    <row r="3" spans="1:10" ht="17.25" thickBot="1" x14ac:dyDescent="0.35">
      <c r="A3" s="208">
        <f>calendário!A2</f>
        <v>1</v>
      </c>
      <c r="B3" s="209">
        <f>calendário!B2</f>
        <v>1</v>
      </c>
      <c r="C3" s="210">
        <f>calendário!C2</f>
        <v>41918</v>
      </c>
      <c r="D3" s="208" t="str">
        <f>calendário!D2</f>
        <v>fase I</v>
      </c>
      <c r="E3" s="213">
        <v>0</v>
      </c>
      <c r="F3" s="37"/>
    </row>
    <row r="4" spans="1:10" ht="17.25" thickBot="1" x14ac:dyDescent="0.35">
      <c r="A4" s="208">
        <f>calendário!A3</f>
        <v>2</v>
      </c>
      <c r="B4" s="209">
        <f>calendário!B3</f>
        <v>1</v>
      </c>
      <c r="C4" s="210">
        <f>calendário!C3</f>
        <v>41949</v>
      </c>
      <c r="D4" s="208" t="str">
        <f>calendário!D3</f>
        <v>fase I</v>
      </c>
      <c r="E4" s="213">
        <v>0</v>
      </c>
      <c r="F4" s="37"/>
    </row>
    <row r="5" spans="1:10" ht="17.25" thickBot="1" x14ac:dyDescent="0.35">
      <c r="A5" s="208">
        <f>calendário!A4</f>
        <v>3</v>
      </c>
      <c r="B5" s="209">
        <f>calendário!B4</f>
        <v>1</v>
      </c>
      <c r="C5" s="210">
        <f>calendário!C4</f>
        <v>41979</v>
      </c>
      <c r="D5" s="208" t="str">
        <f>calendário!D4</f>
        <v>fase I</v>
      </c>
      <c r="E5" s="213">
        <v>0</v>
      </c>
      <c r="F5" s="37"/>
    </row>
    <row r="6" spans="1:10" ht="17.25" thickBot="1" x14ac:dyDescent="0.35">
      <c r="A6" s="208">
        <f>calendário!A5</f>
        <v>4</v>
      </c>
      <c r="B6" s="209">
        <f>calendário!B5</f>
        <v>1</v>
      </c>
      <c r="C6" s="210">
        <f>calendário!C5</f>
        <v>42010</v>
      </c>
      <c r="D6" s="208" t="str">
        <f>calendário!D5</f>
        <v>fase I</v>
      </c>
      <c r="E6" s="213">
        <v>0</v>
      </c>
      <c r="F6" s="37"/>
    </row>
    <row r="7" spans="1:10" ht="17.25" thickBot="1" x14ac:dyDescent="0.35">
      <c r="A7" s="208">
        <f>calendário!A6</f>
        <v>5</v>
      </c>
      <c r="B7" s="209">
        <f>calendário!B6</f>
        <v>1</v>
      </c>
      <c r="C7" s="210">
        <f>calendário!C6</f>
        <v>42041</v>
      </c>
      <c r="D7" s="208" t="str">
        <f>calendário!D6</f>
        <v>fase I</v>
      </c>
      <c r="E7" s="213">
        <v>0</v>
      </c>
      <c r="F7" s="37"/>
    </row>
    <row r="8" spans="1:10" ht="17.25" thickBot="1" x14ac:dyDescent="0.35">
      <c r="A8" s="208">
        <f>calendário!A7</f>
        <v>6</v>
      </c>
      <c r="B8" s="209">
        <f>calendário!B7</f>
        <v>1</v>
      </c>
      <c r="C8" s="210">
        <f>calendário!C7</f>
        <v>42069</v>
      </c>
      <c r="D8" s="208" t="str">
        <f>calendário!D7</f>
        <v>fase I</v>
      </c>
      <c r="E8" s="213">
        <v>0</v>
      </c>
      <c r="F8" s="37"/>
    </row>
    <row r="9" spans="1:10" ht="17.25" thickBot="1" x14ac:dyDescent="0.35">
      <c r="A9" s="208">
        <f>calendário!A8</f>
        <v>7</v>
      </c>
      <c r="B9" s="209">
        <f>calendário!B8</f>
        <v>1</v>
      </c>
      <c r="C9" s="210">
        <f>calendário!C8</f>
        <v>42100</v>
      </c>
      <c r="D9" s="208" t="str">
        <f>calendário!D8</f>
        <v>fase I</v>
      </c>
      <c r="E9" s="213">
        <v>0</v>
      </c>
      <c r="F9" s="37"/>
    </row>
    <row r="10" spans="1:10" ht="17.25" thickBot="1" x14ac:dyDescent="0.35">
      <c r="A10" s="208">
        <f>calendário!A9</f>
        <v>8</v>
      </c>
      <c r="B10" s="209">
        <f>calendário!B9</f>
        <v>1</v>
      </c>
      <c r="C10" s="210">
        <f>calendário!C9</f>
        <v>42130</v>
      </c>
      <c r="D10" s="208" t="str">
        <f>calendário!D9</f>
        <v>fase I</v>
      </c>
      <c r="E10" s="213">
        <v>0</v>
      </c>
      <c r="F10" s="37"/>
    </row>
    <row r="11" spans="1:10" ht="17.25" thickBot="1" x14ac:dyDescent="0.35">
      <c r="A11" s="208">
        <f>calendário!A10</f>
        <v>9</v>
      </c>
      <c r="B11" s="209">
        <f>calendário!B10</f>
        <v>1</v>
      </c>
      <c r="C11" s="210">
        <f>calendário!C10</f>
        <v>42161</v>
      </c>
      <c r="D11" s="208" t="str">
        <f>calendário!D10</f>
        <v>fase I</v>
      </c>
      <c r="E11" s="213">
        <v>0</v>
      </c>
      <c r="F11" s="37"/>
    </row>
    <row r="12" spans="1:10" ht="17.25" thickBot="1" x14ac:dyDescent="0.35">
      <c r="A12" s="208">
        <f>calendário!A11</f>
        <v>10</v>
      </c>
      <c r="B12" s="209">
        <f>calendário!B11</f>
        <v>1</v>
      </c>
      <c r="C12" s="210">
        <f>calendário!C11</f>
        <v>42191</v>
      </c>
      <c r="D12" s="208" t="str">
        <f>calendário!D11</f>
        <v>fase I</v>
      </c>
      <c r="E12" s="213">
        <v>0</v>
      </c>
      <c r="F12" s="37"/>
    </row>
    <row r="13" spans="1:10" ht="17.25" thickBot="1" x14ac:dyDescent="0.35">
      <c r="A13" s="208">
        <f>calendário!A12</f>
        <v>11</v>
      </c>
      <c r="B13" s="209">
        <f>calendário!B12</f>
        <v>1</v>
      </c>
      <c r="C13" s="210">
        <f>calendário!C12</f>
        <v>42222</v>
      </c>
      <c r="D13" s="208" t="str">
        <f>calendário!D12</f>
        <v>fase I</v>
      </c>
      <c r="E13" s="213">
        <v>0</v>
      </c>
      <c r="F13" s="37"/>
    </row>
    <row r="14" spans="1:10" ht="17.25" thickBot="1" x14ac:dyDescent="0.35">
      <c r="A14" s="208">
        <f>calendário!A13</f>
        <v>12</v>
      </c>
      <c r="B14" s="209">
        <f>calendário!B13</f>
        <v>1</v>
      </c>
      <c r="C14" s="210">
        <f>calendário!C13</f>
        <v>42253</v>
      </c>
      <c r="D14" s="208" t="str">
        <f>calendário!D13</f>
        <v>fase I</v>
      </c>
      <c r="E14" s="213">
        <v>0</v>
      </c>
      <c r="F14" s="37"/>
    </row>
    <row r="15" spans="1:10" ht="17.25" thickBot="1" x14ac:dyDescent="0.35">
      <c r="A15" s="208">
        <f>calendário!A14</f>
        <v>13</v>
      </c>
      <c r="B15" s="209">
        <f>calendário!B14</f>
        <v>2</v>
      </c>
      <c r="C15" s="210">
        <f>calendário!C14</f>
        <v>42283</v>
      </c>
      <c r="D15" s="208" t="str">
        <f>calendário!D14</f>
        <v>fase II</v>
      </c>
      <c r="E15" s="213">
        <v>50</v>
      </c>
      <c r="F15" s="37"/>
    </row>
    <row r="16" spans="1:10" ht="17.25" thickBot="1" x14ac:dyDescent="0.35">
      <c r="A16" s="208">
        <f>calendário!A15</f>
        <v>14</v>
      </c>
      <c r="B16" s="209">
        <f>calendário!B15</f>
        <v>2</v>
      </c>
      <c r="C16" s="210">
        <f>calendário!C15</f>
        <v>42314</v>
      </c>
      <c r="D16" s="208" t="str">
        <f>calendário!D15</f>
        <v>fase II</v>
      </c>
      <c r="E16" s="213">
        <v>52</v>
      </c>
      <c r="F16" s="37"/>
    </row>
    <row r="17" spans="1:7" ht="17.25" thickBot="1" x14ac:dyDescent="0.35">
      <c r="A17" s="208">
        <f>calendário!A16</f>
        <v>15</v>
      </c>
      <c r="B17" s="209">
        <f>calendário!B16</f>
        <v>2</v>
      </c>
      <c r="C17" s="210">
        <f>calendário!C16</f>
        <v>42344</v>
      </c>
      <c r="D17" s="208" t="str">
        <f>calendário!D16</f>
        <v>fase II</v>
      </c>
      <c r="E17" s="213">
        <v>53</v>
      </c>
      <c r="F17" s="37"/>
      <c r="G17" s="236"/>
    </row>
    <row r="18" spans="1:7" ht="17.25" thickBot="1" x14ac:dyDescent="0.35">
      <c r="A18" s="208">
        <f>calendário!A17</f>
        <v>16</v>
      </c>
      <c r="B18" s="209">
        <f>calendário!B17</f>
        <v>2</v>
      </c>
      <c r="C18" s="210">
        <f>calendário!C17</f>
        <v>42375</v>
      </c>
      <c r="D18" s="208" t="str">
        <f>calendário!D17</f>
        <v>fase II</v>
      </c>
      <c r="E18" s="213">
        <v>55</v>
      </c>
      <c r="F18" s="37"/>
    </row>
    <row r="19" spans="1:7" ht="17.25" thickBot="1" x14ac:dyDescent="0.35">
      <c r="A19" s="208">
        <f>calendário!A18</f>
        <v>17</v>
      </c>
      <c r="B19" s="209">
        <f>calendário!B18</f>
        <v>2</v>
      </c>
      <c r="C19" s="210">
        <f>calendário!C18</f>
        <v>42406</v>
      </c>
      <c r="D19" s="208" t="str">
        <f>calendário!D18</f>
        <v>fase II</v>
      </c>
      <c r="E19" s="213">
        <v>58</v>
      </c>
      <c r="F19" s="37"/>
    </row>
    <row r="20" spans="1:7" ht="17.25" thickBot="1" x14ac:dyDescent="0.35">
      <c r="A20" s="208">
        <f>calendário!A19</f>
        <v>18</v>
      </c>
      <c r="B20" s="209">
        <f>calendário!B19</f>
        <v>2</v>
      </c>
      <c r="C20" s="210">
        <f>calendário!C19</f>
        <v>42435</v>
      </c>
      <c r="D20" s="208" t="str">
        <f>calendário!D19</f>
        <v>fase II</v>
      </c>
      <c r="E20" s="213">
        <v>64</v>
      </c>
      <c r="F20" s="37"/>
    </row>
    <row r="21" spans="1:7" ht="17.25" thickBot="1" x14ac:dyDescent="0.35">
      <c r="A21" s="208">
        <f>calendário!A20</f>
        <v>19</v>
      </c>
      <c r="B21" s="209">
        <f>calendário!B20</f>
        <v>2</v>
      </c>
      <c r="C21" s="210">
        <f>calendário!C20</f>
        <v>42466</v>
      </c>
      <c r="D21" s="208" t="str">
        <f>calendário!D20</f>
        <v>fase II</v>
      </c>
      <c r="E21" s="213">
        <v>70</v>
      </c>
      <c r="F21" s="37"/>
    </row>
    <row r="22" spans="1:7" ht="17.25" thickBot="1" x14ac:dyDescent="0.35">
      <c r="A22" s="208">
        <f>calendário!A21</f>
        <v>20</v>
      </c>
      <c r="B22" s="209">
        <f>calendário!B21</f>
        <v>2</v>
      </c>
      <c r="C22" s="210">
        <f>calendário!C21</f>
        <v>42496</v>
      </c>
      <c r="D22" s="208" t="str">
        <f>calendário!D21</f>
        <v>fase II</v>
      </c>
      <c r="E22" s="213">
        <v>77</v>
      </c>
      <c r="F22" s="37"/>
    </row>
    <row r="23" spans="1:7" ht="17.25" thickBot="1" x14ac:dyDescent="0.35">
      <c r="A23" s="208">
        <f>calendário!A22</f>
        <v>21</v>
      </c>
      <c r="B23" s="209">
        <f>calendário!B22</f>
        <v>2</v>
      </c>
      <c r="C23" s="210">
        <f>calendário!C22</f>
        <v>42527</v>
      </c>
      <c r="D23" s="208" t="str">
        <f>calendário!D22</f>
        <v>fase II</v>
      </c>
      <c r="E23" s="213">
        <v>84</v>
      </c>
      <c r="F23" s="37"/>
    </row>
    <row r="24" spans="1:7" ht="17.25" thickBot="1" x14ac:dyDescent="0.35">
      <c r="A24" s="208">
        <f>calendário!A23</f>
        <v>22</v>
      </c>
      <c r="B24" s="209">
        <f>calendário!B23</f>
        <v>2</v>
      </c>
      <c r="C24" s="210">
        <f>calendário!C23</f>
        <v>42557</v>
      </c>
      <c r="D24" s="208" t="str">
        <f>calendário!D23</f>
        <v>fase II</v>
      </c>
      <c r="E24" s="213">
        <v>92</v>
      </c>
      <c r="F24" s="37"/>
    </row>
    <row r="25" spans="1:7" ht="17.25" thickBot="1" x14ac:dyDescent="0.35">
      <c r="A25" s="208">
        <f>calendário!A24</f>
        <v>23</v>
      </c>
      <c r="B25" s="209">
        <f>calendário!B24</f>
        <v>2</v>
      </c>
      <c r="C25" s="210">
        <f>calendário!C24</f>
        <v>42588</v>
      </c>
      <c r="D25" s="208" t="str">
        <f>calendário!D24</f>
        <v>fase II</v>
      </c>
      <c r="E25" s="213">
        <v>99</v>
      </c>
      <c r="F25" s="37"/>
    </row>
    <row r="26" spans="1:7" ht="17.25" thickBot="1" x14ac:dyDescent="0.35">
      <c r="A26" s="208">
        <f>calendário!A25</f>
        <v>24</v>
      </c>
      <c r="B26" s="209">
        <f>calendário!B25</f>
        <v>2</v>
      </c>
      <c r="C26" s="210">
        <f>calendário!C25</f>
        <v>42619</v>
      </c>
      <c r="D26" s="208" t="str">
        <f>calendário!D25</f>
        <v>fase II</v>
      </c>
      <c r="E26" s="213">
        <v>107</v>
      </c>
      <c r="F26" s="37"/>
    </row>
    <row r="27" spans="1:7" ht="17.25" thickBot="1" x14ac:dyDescent="0.35">
      <c r="A27" s="208">
        <f>calendário!A26</f>
        <v>25</v>
      </c>
      <c r="B27" s="209">
        <f>calendário!B26</f>
        <v>3</v>
      </c>
      <c r="C27" s="210">
        <f>calendário!C26</f>
        <v>42649</v>
      </c>
      <c r="D27" s="208" t="str">
        <f>calendário!D26</f>
        <v>fase II</v>
      </c>
      <c r="E27" s="213">
        <v>116</v>
      </c>
      <c r="F27" s="37"/>
    </row>
    <row r="28" spans="1:7" ht="17.25" thickBot="1" x14ac:dyDescent="0.35">
      <c r="A28" s="208">
        <f>calendário!A27</f>
        <v>26</v>
      </c>
      <c r="B28" s="209">
        <f>calendário!B27</f>
        <v>3</v>
      </c>
      <c r="C28" s="210">
        <f>calendário!C27</f>
        <v>42680</v>
      </c>
      <c r="D28" s="208" t="str">
        <f>calendário!D27</f>
        <v>fase II</v>
      </c>
      <c r="E28" s="213">
        <v>124</v>
      </c>
      <c r="F28" s="37"/>
    </row>
    <row r="29" spans="1:7" ht="17.25" thickBot="1" x14ac:dyDescent="0.35">
      <c r="A29" s="208">
        <f>calendário!A28</f>
        <v>27</v>
      </c>
      <c r="B29" s="209">
        <f>calendário!B28</f>
        <v>3</v>
      </c>
      <c r="C29" s="210">
        <f>calendário!C28</f>
        <v>42710</v>
      </c>
      <c r="D29" s="208" t="str">
        <f>calendário!D28</f>
        <v>fase II</v>
      </c>
      <c r="E29" s="213">
        <v>133</v>
      </c>
      <c r="F29" s="37"/>
    </row>
    <row r="30" spans="1:7" ht="17.25" thickBot="1" x14ac:dyDescent="0.35">
      <c r="A30" s="208">
        <f>calendário!A29</f>
        <v>28</v>
      </c>
      <c r="B30" s="209">
        <f>calendário!B29</f>
        <v>3</v>
      </c>
      <c r="C30" s="210">
        <f>calendário!C29</f>
        <v>42741</v>
      </c>
      <c r="D30" s="208" t="str">
        <f>calendário!D29</f>
        <v>fase II</v>
      </c>
      <c r="E30" s="213">
        <v>140</v>
      </c>
      <c r="F30" s="37"/>
    </row>
    <row r="31" spans="1:7" ht="17.25" thickBot="1" x14ac:dyDescent="0.35">
      <c r="A31" s="208">
        <f>calendário!A30</f>
        <v>29</v>
      </c>
      <c r="B31" s="209">
        <f>calendário!B30</f>
        <v>3</v>
      </c>
      <c r="C31" s="210">
        <f>calendário!C30</f>
        <v>42772</v>
      </c>
      <c r="D31" s="208" t="str">
        <f>calendário!D30</f>
        <v>fase II</v>
      </c>
      <c r="E31" s="213">
        <v>148</v>
      </c>
      <c r="F31" s="37"/>
    </row>
    <row r="32" spans="1:7" ht="17.25" thickBot="1" x14ac:dyDescent="0.35">
      <c r="A32" s="208">
        <f>calendário!A31</f>
        <v>30</v>
      </c>
      <c r="B32" s="209">
        <f>calendário!B31</f>
        <v>3</v>
      </c>
      <c r="C32" s="210">
        <f>calendário!C31</f>
        <v>42800</v>
      </c>
      <c r="D32" s="208" t="str">
        <f>calendário!D31</f>
        <v>fase II</v>
      </c>
      <c r="E32" s="213">
        <v>155</v>
      </c>
      <c r="F32" s="37"/>
    </row>
    <row r="33" spans="1:6" ht="17.25" thickBot="1" x14ac:dyDescent="0.35">
      <c r="A33" s="208">
        <f>calendário!A32</f>
        <v>31</v>
      </c>
      <c r="B33" s="209">
        <f>calendário!B32</f>
        <v>3</v>
      </c>
      <c r="C33" s="210">
        <f>calendário!C32</f>
        <v>42831</v>
      </c>
      <c r="D33" s="208" t="str">
        <f>calendário!D32</f>
        <v>fase II</v>
      </c>
      <c r="E33" s="213">
        <v>163</v>
      </c>
      <c r="F33" s="37"/>
    </row>
    <row r="34" spans="1:6" ht="17.25" thickBot="1" x14ac:dyDescent="0.35">
      <c r="A34" s="208">
        <f>calendário!A33</f>
        <v>32</v>
      </c>
      <c r="B34" s="209">
        <f>calendário!B33</f>
        <v>3</v>
      </c>
      <c r="C34" s="210">
        <f>calendário!C33</f>
        <v>42861</v>
      </c>
      <c r="D34" s="208" t="str">
        <f>calendário!D33</f>
        <v>fase II</v>
      </c>
      <c r="E34" s="213">
        <v>171</v>
      </c>
      <c r="F34" s="37"/>
    </row>
    <row r="35" spans="1:6" ht="17.25" thickBot="1" x14ac:dyDescent="0.35">
      <c r="A35" s="208">
        <f>calendário!A34</f>
        <v>33</v>
      </c>
      <c r="B35" s="209">
        <f>calendário!B34</f>
        <v>3</v>
      </c>
      <c r="C35" s="210">
        <f>calendário!C34</f>
        <v>42892</v>
      </c>
      <c r="D35" s="208" t="str">
        <f>calendário!D34</f>
        <v>fase II</v>
      </c>
      <c r="E35" s="213">
        <v>181</v>
      </c>
      <c r="F35" s="37"/>
    </row>
    <row r="36" spans="1:6" ht="17.25" thickBot="1" x14ac:dyDescent="0.35">
      <c r="A36" s="208">
        <f>calendário!A35</f>
        <v>34</v>
      </c>
      <c r="B36" s="209">
        <f>calendário!B35</f>
        <v>3</v>
      </c>
      <c r="C36" s="210">
        <f>calendário!C35</f>
        <v>42922</v>
      </c>
      <c r="D36" s="208" t="str">
        <f>calendário!D35</f>
        <v>fase II</v>
      </c>
      <c r="E36" s="213">
        <v>193</v>
      </c>
      <c r="F36" s="37"/>
    </row>
    <row r="37" spans="1:6" ht="17.25" thickBot="1" x14ac:dyDescent="0.35">
      <c r="A37" s="208">
        <f>calendário!A36</f>
        <v>35</v>
      </c>
      <c r="B37" s="209">
        <f>calendário!B36</f>
        <v>3</v>
      </c>
      <c r="C37" s="210">
        <f>calendário!C36</f>
        <v>42953</v>
      </c>
      <c r="D37" s="208" t="str">
        <f>calendário!D36</f>
        <v>fase II</v>
      </c>
      <c r="E37" s="213">
        <v>204</v>
      </c>
      <c r="F37" s="37"/>
    </row>
    <row r="38" spans="1:6" ht="17.25" thickBot="1" x14ac:dyDescent="0.35">
      <c r="A38" s="208">
        <f>calendário!A37</f>
        <v>36</v>
      </c>
      <c r="B38" s="209">
        <f>calendário!B37</f>
        <v>3</v>
      </c>
      <c r="C38" s="210">
        <f>calendário!C37</f>
        <v>42984</v>
      </c>
      <c r="D38" s="208" t="str">
        <f>calendário!D37</f>
        <v>fase II</v>
      </c>
      <c r="E38" s="213">
        <v>216</v>
      </c>
      <c r="F38" s="37"/>
    </row>
    <row r="39" spans="1:6" ht="17.25" thickBot="1" x14ac:dyDescent="0.35">
      <c r="A39" s="208">
        <f>calendário!A38</f>
        <v>37</v>
      </c>
      <c r="B39" s="209">
        <f>calendário!B38</f>
        <v>4</v>
      </c>
      <c r="C39" s="210">
        <f>calendário!C38</f>
        <v>43014</v>
      </c>
      <c r="D39" s="208" t="str">
        <f>calendário!D38</f>
        <v>fase III</v>
      </c>
      <c r="E39" s="213">
        <v>229</v>
      </c>
      <c r="F39" s="37"/>
    </row>
    <row r="40" spans="1:6" ht="17.25" thickBot="1" x14ac:dyDescent="0.35">
      <c r="A40" s="208">
        <f>calendário!A39</f>
        <v>38</v>
      </c>
      <c r="B40" s="209">
        <f>calendário!B39</f>
        <v>4</v>
      </c>
      <c r="C40" s="210">
        <f>calendário!C39</f>
        <v>43045</v>
      </c>
      <c r="D40" s="208" t="str">
        <f>calendário!D39</f>
        <v>fase III</v>
      </c>
      <c r="E40" s="213">
        <v>242</v>
      </c>
      <c r="F40" s="37"/>
    </row>
    <row r="41" spans="1:6" ht="17.25" thickBot="1" x14ac:dyDescent="0.35">
      <c r="A41" s="208">
        <f>calendário!A40</f>
        <v>39</v>
      </c>
      <c r="B41" s="209">
        <f>calendário!B40</f>
        <v>4</v>
      </c>
      <c r="C41" s="210">
        <f>calendário!C40</f>
        <v>43075</v>
      </c>
      <c r="D41" s="208" t="str">
        <f>calendário!D40</f>
        <v>fase III</v>
      </c>
      <c r="E41" s="213">
        <v>256</v>
      </c>
      <c r="F41" s="37"/>
    </row>
    <row r="42" spans="1:6" ht="17.25" thickBot="1" x14ac:dyDescent="0.35">
      <c r="A42" s="208">
        <f>calendário!A41</f>
        <v>40</v>
      </c>
      <c r="B42" s="209">
        <f>calendário!B41</f>
        <v>4</v>
      </c>
      <c r="C42" s="210">
        <f>calendário!C41</f>
        <v>43106</v>
      </c>
      <c r="D42" s="208" t="str">
        <f>calendário!D41</f>
        <v>fase III</v>
      </c>
      <c r="E42" s="213">
        <v>270</v>
      </c>
      <c r="F42" s="37"/>
    </row>
    <row r="43" spans="1:6" ht="17.25" thickBot="1" x14ac:dyDescent="0.35">
      <c r="A43" s="208">
        <f>calendário!A42</f>
        <v>41</v>
      </c>
      <c r="B43" s="209">
        <f>calendário!B42</f>
        <v>4</v>
      </c>
      <c r="C43" s="210">
        <f>calendário!C42</f>
        <v>43137</v>
      </c>
      <c r="D43" s="208" t="str">
        <f>calendário!D42</f>
        <v>fase III</v>
      </c>
      <c r="E43" s="213">
        <v>285</v>
      </c>
      <c r="F43" s="37"/>
    </row>
    <row r="44" spans="1:6" ht="17.25" thickBot="1" x14ac:dyDescent="0.35">
      <c r="A44" s="208">
        <f>calendário!A43</f>
        <v>42</v>
      </c>
      <c r="B44" s="209">
        <f>calendário!B43</f>
        <v>4</v>
      </c>
      <c r="C44" s="210">
        <f>calendário!C43</f>
        <v>43165</v>
      </c>
      <c r="D44" s="208" t="str">
        <f>calendário!D43</f>
        <v>fase III</v>
      </c>
      <c r="E44" s="213">
        <v>304</v>
      </c>
      <c r="F44" s="37"/>
    </row>
    <row r="45" spans="1:6" ht="17.25" thickBot="1" x14ac:dyDescent="0.35">
      <c r="A45" s="208">
        <f>calendário!A44</f>
        <v>43</v>
      </c>
      <c r="B45" s="209">
        <f>calendário!B44</f>
        <v>4</v>
      </c>
      <c r="C45" s="210">
        <f>calendário!C44</f>
        <v>43196</v>
      </c>
      <c r="D45" s="208" t="str">
        <f>calendário!D44</f>
        <v>fase III</v>
      </c>
      <c r="E45" s="213">
        <v>324</v>
      </c>
      <c r="F45" s="37"/>
    </row>
    <row r="46" spans="1:6" ht="17.25" thickBot="1" x14ac:dyDescent="0.35">
      <c r="A46" s="208">
        <f>calendário!A45</f>
        <v>44</v>
      </c>
      <c r="B46" s="209">
        <f>calendário!B45</f>
        <v>4</v>
      </c>
      <c r="C46" s="210">
        <f>calendário!C45</f>
        <v>43226</v>
      </c>
      <c r="D46" s="208" t="str">
        <f>calendário!D45</f>
        <v>fase III</v>
      </c>
      <c r="E46" s="213">
        <v>346</v>
      </c>
      <c r="F46" s="37"/>
    </row>
    <row r="47" spans="1:6" ht="17.25" thickBot="1" x14ac:dyDescent="0.35">
      <c r="A47" s="208">
        <f>calendário!A46</f>
        <v>45</v>
      </c>
      <c r="B47" s="209">
        <f>calendário!B46</f>
        <v>4</v>
      </c>
      <c r="C47" s="210">
        <f>calendário!C46</f>
        <v>43257</v>
      </c>
      <c r="D47" s="208" t="str">
        <f>calendário!D46</f>
        <v>fase III</v>
      </c>
      <c r="E47" s="213">
        <v>368</v>
      </c>
      <c r="F47" s="37"/>
    </row>
    <row r="48" spans="1:6" ht="17.25" thickBot="1" x14ac:dyDescent="0.35">
      <c r="A48" s="208">
        <f>calendário!A47</f>
        <v>46</v>
      </c>
      <c r="B48" s="209">
        <f>calendário!B47</f>
        <v>4</v>
      </c>
      <c r="C48" s="210">
        <f>calendário!C47</f>
        <v>43287</v>
      </c>
      <c r="D48" s="208" t="str">
        <f>calendário!D47</f>
        <v>fase III</v>
      </c>
      <c r="E48" s="213">
        <v>391</v>
      </c>
      <c r="F48" s="37"/>
    </row>
    <row r="49" spans="1:6" ht="17.25" thickBot="1" x14ac:dyDescent="0.35">
      <c r="A49" s="208">
        <f>calendário!A48</f>
        <v>47</v>
      </c>
      <c r="B49" s="209">
        <f>calendário!B48</f>
        <v>4</v>
      </c>
      <c r="C49" s="210">
        <f>calendário!C48</f>
        <v>43318</v>
      </c>
      <c r="D49" s="208" t="str">
        <f>calendário!D48</f>
        <v>fase III</v>
      </c>
      <c r="E49" s="213">
        <v>416</v>
      </c>
      <c r="F49" s="37"/>
    </row>
    <row r="50" spans="1:6" ht="17.25" thickBot="1" x14ac:dyDescent="0.35">
      <c r="A50" s="208">
        <f>calendário!A49</f>
        <v>48</v>
      </c>
      <c r="B50" s="209">
        <f>calendário!B49</f>
        <v>4</v>
      </c>
      <c r="C50" s="210">
        <f>calendário!C49</f>
        <v>43349</v>
      </c>
      <c r="D50" s="208" t="str">
        <f>calendário!D49</f>
        <v>fase III</v>
      </c>
      <c r="E50" s="213">
        <v>447</v>
      </c>
      <c r="F50" s="37"/>
    </row>
    <row r="51" spans="1:6" ht="17.25" thickBot="1" x14ac:dyDescent="0.35">
      <c r="A51" s="208">
        <f>calendário!A50</f>
        <v>49</v>
      </c>
      <c r="B51" s="209">
        <f>calendário!B50</f>
        <v>5</v>
      </c>
      <c r="C51" s="210">
        <f>calendário!C50</f>
        <v>43379</v>
      </c>
      <c r="D51" s="208" t="str">
        <f>calendário!D50</f>
        <v>fase III</v>
      </c>
      <c r="E51" s="213">
        <v>480</v>
      </c>
      <c r="F51" s="37"/>
    </row>
    <row r="52" spans="1:6" ht="17.25" thickBot="1" x14ac:dyDescent="0.35">
      <c r="A52" s="208">
        <f>calendário!A51</f>
        <v>50</v>
      </c>
      <c r="B52" s="209">
        <f>calendário!B51</f>
        <v>5</v>
      </c>
      <c r="C52" s="210">
        <f>calendário!C51</f>
        <v>43410</v>
      </c>
      <c r="D52" s="208" t="str">
        <f>calendário!D51</f>
        <v>fase III</v>
      </c>
      <c r="E52" s="213">
        <v>515</v>
      </c>
      <c r="F52" s="37"/>
    </row>
    <row r="53" spans="1:6" ht="17.25" thickBot="1" x14ac:dyDescent="0.35">
      <c r="A53" s="208">
        <f>calendário!A52</f>
        <v>51</v>
      </c>
      <c r="B53" s="209">
        <f>calendário!B52</f>
        <v>5</v>
      </c>
      <c r="C53" s="210">
        <f>calendário!C52</f>
        <v>43440</v>
      </c>
      <c r="D53" s="208" t="str">
        <f>calendário!D52</f>
        <v>fase III</v>
      </c>
      <c r="E53" s="213">
        <v>551</v>
      </c>
      <c r="F53" s="37"/>
    </row>
    <row r="54" spans="1:6" ht="17.25" thickBot="1" x14ac:dyDescent="0.35">
      <c r="A54" s="208">
        <f>calendário!A53</f>
        <v>52</v>
      </c>
      <c r="B54" s="209">
        <f>calendário!B53</f>
        <v>5</v>
      </c>
      <c r="C54" s="210">
        <f>calendário!C53</f>
        <v>43471</v>
      </c>
      <c r="D54" s="208" t="str">
        <f>calendário!D53</f>
        <v>fase III</v>
      </c>
      <c r="E54" s="213">
        <v>584</v>
      </c>
      <c r="F54" s="37"/>
    </row>
    <row r="55" spans="1:6" ht="17.25" thickBot="1" x14ac:dyDescent="0.35">
      <c r="A55" s="208">
        <f>calendário!A54</f>
        <v>53</v>
      </c>
      <c r="B55" s="209">
        <f>calendário!B54</f>
        <v>5</v>
      </c>
      <c r="C55" s="210">
        <f>calendário!C54</f>
        <v>43502</v>
      </c>
      <c r="D55" s="208" t="str">
        <f>calendário!D54</f>
        <v>fase III</v>
      </c>
      <c r="E55" s="213">
        <v>618</v>
      </c>
      <c r="F55" s="37"/>
    </row>
    <row r="56" spans="1:6" ht="17.25" thickBot="1" x14ac:dyDescent="0.35">
      <c r="A56" s="208">
        <f>calendário!A55</f>
        <v>54</v>
      </c>
      <c r="B56" s="209">
        <f>calendário!B55</f>
        <v>5</v>
      </c>
      <c r="C56" s="210">
        <f>calendário!C55</f>
        <v>43530</v>
      </c>
      <c r="D56" s="208" t="str">
        <f>calendário!D55</f>
        <v>fase III</v>
      </c>
      <c r="E56" s="213">
        <v>654</v>
      </c>
      <c r="F56" s="37"/>
    </row>
    <row r="57" spans="1:6" ht="17.25" thickBot="1" x14ac:dyDescent="0.35">
      <c r="A57" s="208">
        <f>calendário!A56</f>
        <v>55</v>
      </c>
      <c r="B57" s="209">
        <f>calendário!B56</f>
        <v>5</v>
      </c>
      <c r="C57" s="210">
        <f>calendário!C56</f>
        <v>43561</v>
      </c>
      <c r="D57" s="208" t="str">
        <f>calendário!D56</f>
        <v>fase III</v>
      </c>
      <c r="E57" s="213">
        <v>692</v>
      </c>
      <c r="F57" s="37"/>
    </row>
    <row r="58" spans="1:6" ht="17.25" thickBot="1" x14ac:dyDescent="0.35">
      <c r="A58" s="208">
        <f>calendário!A57</f>
        <v>56</v>
      </c>
      <c r="B58" s="209">
        <f>calendário!B57</f>
        <v>5</v>
      </c>
      <c r="C58" s="210">
        <f>calendário!C57</f>
        <v>43591</v>
      </c>
      <c r="D58" s="208" t="str">
        <f>calendário!D57</f>
        <v>fase III</v>
      </c>
      <c r="E58" s="213">
        <v>716</v>
      </c>
      <c r="F58" s="37"/>
    </row>
    <row r="59" spans="1:6" ht="17.25" thickBot="1" x14ac:dyDescent="0.35">
      <c r="A59" s="208">
        <f>calendário!A58</f>
        <v>57</v>
      </c>
      <c r="B59" s="209">
        <f>calendário!B58</f>
        <v>5</v>
      </c>
      <c r="C59" s="210">
        <f>calendário!C58</f>
        <v>43622</v>
      </c>
      <c r="D59" s="208" t="str">
        <f>calendário!D58</f>
        <v>fase III</v>
      </c>
      <c r="E59" s="213">
        <v>732</v>
      </c>
      <c r="F59" s="37"/>
    </row>
    <row r="60" spans="1:6" ht="17.25" thickBot="1" x14ac:dyDescent="0.35">
      <c r="A60" s="208">
        <f>calendário!A59</f>
        <v>58</v>
      </c>
      <c r="B60" s="209">
        <f>calendário!B59</f>
        <v>5</v>
      </c>
      <c r="C60" s="210">
        <f>calendário!C59</f>
        <v>43652</v>
      </c>
      <c r="D60" s="208" t="str">
        <f>calendário!D59</f>
        <v>fase III</v>
      </c>
      <c r="E60" s="213">
        <v>748</v>
      </c>
      <c r="F60" s="37"/>
    </row>
    <row r="61" spans="1:6" ht="17.25" thickBot="1" x14ac:dyDescent="0.35">
      <c r="A61" s="208">
        <f>calendário!A60</f>
        <v>59</v>
      </c>
      <c r="B61" s="209">
        <f>calendário!B60</f>
        <v>5</v>
      </c>
      <c r="C61" s="210">
        <f>calendário!C60</f>
        <v>43683</v>
      </c>
      <c r="D61" s="208" t="str">
        <f>calendário!D60</f>
        <v>fase III</v>
      </c>
      <c r="E61" s="213">
        <v>765</v>
      </c>
      <c r="F61" s="37"/>
    </row>
    <row r="62" spans="1:6" ht="17.25" thickBot="1" x14ac:dyDescent="0.35">
      <c r="A62" s="208">
        <f>calendário!A61</f>
        <v>60</v>
      </c>
      <c r="B62" s="209">
        <f>calendário!B61</f>
        <v>5</v>
      </c>
      <c r="C62" s="210">
        <f>calendário!C61</f>
        <v>43714</v>
      </c>
      <c r="D62" s="208" t="str">
        <f>calendário!D61</f>
        <v>fase III</v>
      </c>
      <c r="E62" s="213">
        <v>783</v>
      </c>
      <c r="F62" s="37"/>
    </row>
    <row r="63" spans="1:6" ht="17.25" thickBot="1" x14ac:dyDescent="0.35">
      <c r="A63" s="208">
        <f>calendário!A62</f>
        <v>61</v>
      </c>
      <c r="B63" s="209">
        <f>calendário!B62</f>
        <v>6</v>
      </c>
      <c r="C63" s="210">
        <f>calendário!C62</f>
        <v>43744</v>
      </c>
      <c r="D63" s="208" t="str">
        <f>calendário!D62</f>
        <v>fase IV</v>
      </c>
      <c r="E63" s="213">
        <v>800</v>
      </c>
      <c r="F63" s="37"/>
    </row>
    <row r="64" spans="1:6" ht="17.25" thickBot="1" x14ac:dyDescent="0.35">
      <c r="A64" s="208">
        <f>calendário!A63</f>
        <v>62</v>
      </c>
      <c r="B64" s="209">
        <f>calendário!B63</f>
        <v>6</v>
      </c>
      <c r="C64" s="210">
        <f>calendário!C63</f>
        <v>43775</v>
      </c>
      <c r="D64" s="208" t="str">
        <f>calendário!D63</f>
        <v>fase IV</v>
      </c>
      <c r="E64" s="213">
        <v>818</v>
      </c>
      <c r="F64" s="37"/>
    </row>
    <row r="65" spans="1:6" ht="17.25" thickBot="1" x14ac:dyDescent="0.35">
      <c r="A65" s="208">
        <f>calendário!A64</f>
        <v>63</v>
      </c>
      <c r="B65" s="209">
        <f>calendário!B64</f>
        <v>6</v>
      </c>
      <c r="C65" s="210">
        <f>calendário!C64</f>
        <v>43805</v>
      </c>
      <c r="D65" s="208" t="str">
        <f>calendário!D64</f>
        <v>fase IV</v>
      </c>
      <c r="E65" s="213">
        <v>837</v>
      </c>
      <c r="F65" s="37"/>
    </row>
    <row r="66" spans="1:6" ht="17.25" thickBot="1" x14ac:dyDescent="0.35">
      <c r="A66" s="208">
        <f>calendário!A65</f>
        <v>64</v>
      </c>
      <c r="B66" s="209">
        <f>calendário!B65</f>
        <v>6</v>
      </c>
      <c r="C66" s="210">
        <f>calendário!C65</f>
        <v>43836</v>
      </c>
      <c r="D66" s="208" t="str">
        <f>calendário!D65</f>
        <v>fase IV</v>
      </c>
      <c r="E66" s="213">
        <v>855</v>
      </c>
      <c r="F66" s="37"/>
    </row>
    <row r="67" spans="1:6" ht="17.25" thickBot="1" x14ac:dyDescent="0.35">
      <c r="A67" s="208">
        <f>calendário!A66</f>
        <v>65</v>
      </c>
      <c r="B67" s="209">
        <f>calendário!B66</f>
        <v>6</v>
      </c>
      <c r="C67" s="210">
        <f>calendário!C66</f>
        <v>43867</v>
      </c>
      <c r="D67" s="208" t="str">
        <f>calendário!D66</f>
        <v>fase IV</v>
      </c>
      <c r="E67" s="213">
        <v>875</v>
      </c>
      <c r="F67" s="37"/>
    </row>
    <row r="68" spans="1:6" ht="17.25" thickBot="1" x14ac:dyDescent="0.35">
      <c r="A68" s="208">
        <f>calendário!A67</f>
        <v>66</v>
      </c>
      <c r="B68" s="209">
        <f>calendário!B67</f>
        <v>6</v>
      </c>
      <c r="C68" s="210">
        <f>calendário!C67</f>
        <v>43896</v>
      </c>
      <c r="D68" s="208" t="str">
        <f>calendário!D67</f>
        <v>fase IV</v>
      </c>
      <c r="E68" s="213">
        <v>894</v>
      </c>
      <c r="F68" s="37"/>
    </row>
    <row r="69" spans="1:6" ht="17.25" thickBot="1" x14ac:dyDescent="0.35">
      <c r="A69" s="208">
        <f>calendário!A68</f>
        <v>67</v>
      </c>
      <c r="B69" s="209">
        <f>calendário!B68</f>
        <v>6</v>
      </c>
      <c r="C69" s="210">
        <f>calendário!C68</f>
        <v>43927</v>
      </c>
      <c r="D69" s="208" t="str">
        <f>calendário!D68</f>
        <v>fase IV</v>
      </c>
      <c r="E69" s="213">
        <v>914</v>
      </c>
      <c r="F69" s="37"/>
    </row>
    <row r="70" spans="1:6" ht="17.25" thickBot="1" x14ac:dyDescent="0.35">
      <c r="A70" s="208">
        <f>calendário!A69</f>
        <v>68</v>
      </c>
      <c r="B70" s="209">
        <f>calendário!B69</f>
        <v>6</v>
      </c>
      <c r="C70" s="210">
        <f>calendário!C69</f>
        <v>43957</v>
      </c>
      <c r="D70" s="208" t="str">
        <f>calendário!D69</f>
        <v>fase IV</v>
      </c>
      <c r="E70" s="213">
        <v>934</v>
      </c>
      <c r="F70" s="37"/>
    </row>
    <row r="71" spans="1:6" ht="17.25" thickBot="1" x14ac:dyDescent="0.35">
      <c r="A71" s="208">
        <f>calendário!A70</f>
        <v>69</v>
      </c>
      <c r="B71" s="209">
        <f>calendário!B70</f>
        <v>6</v>
      </c>
      <c r="C71" s="210">
        <f>calendário!C70</f>
        <v>43988</v>
      </c>
      <c r="D71" s="208" t="str">
        <f>calendário!D70</f>
        <v>fase IV</v>
      </c>
      <c r="E71" s="213">
        <v>945</v>
      </c>
      <c r="F71" s="37"/>
    </row>
    <row r="72" spans="1:6" ht="17.25" thickBot="1" x14ac:dyDescent="0.35">
      <c r="A72" s="208">
        <f>calendário!A71</f>
        <v>70</v>
      </c>
      <c r="B72" s="209">
        <f>calendário!B71</f>
        <v>6</v>
      </c>
      <c r="C72" s="210">
        <f>calendário!C71</f>
        <v>44018</v>
      </c>
      <c r="D72" s="208" t="str">
        <f>calendário!D71</f>
        <v>fase IV</v>
      </c>
      <c r="E72" s="213">
        <v>955</v>
      </c>
      <c r="F72" s="37"/>
    </row>
    <row r="73" spans="1:6" ht="17.25" thickBot="1" x14ac:dyDescent="0.35">
      <c r="A73" s="208">
        <f>calendário!A72</f>
        <v>71</v>
      </c>
      <c r="B73" s="209">
        <f>calendário!B72</f>
        <v>6</v>
      </c>
      <c r="C73" s="210">
        <f>calendário!C72</f>
        <v>44049</v>
      </c>
      <c r="D73" s="208" t="str">
        <f>calendário!D72</f>
        <v>fase IV</v>
      </c>
      <c r="E73" s="213">
        <v>966</v>
      </c>
      <c r="F73" s="37"/>
    </row>
    <row r="74" spans="1:6" ht="17.25" thickBot="1" x14ac:dyDescent="0.35">
      <c r="A74" s="208">
        <f>calendário!A73</f>
        <v>72</v>
      </c>
      <c r="B74" s="209">
        <f>calendário!B73</f>
        <v>6</v>
      </c>
      <c r="C74" s="210">
        <f>calendário!C73</f>
        <v>44080</v>
      </c>
      <c r="D74" s="208" t="str">
        <f>calendário!D73</f>
        <v>fase IV</v>
      </c>
      <c r="E74" s="213">
        <v>976</v>
      </c>
      <c r="F74" s="37"/>
    </row>
    <row r="75" spans="1:6" ht="17.25" thickBot="1" x14ac:dyDescent="0.35">
      <c r="A75" s="208">
        <f>calendário!A74</f>
        <v>73</v>
      </c>
      <c r="B75" s="209">
        <f>calendário!B74</f>
        <v>7</v>
      </c>
      <c r="C75" s="210">
        <f>calendário!C74</f>
        <v>44110</v>
      </c>
      <c r="D75" s="208" t="str">
        <f>calendário!D74</f>
        <v>fase IV</v>
      </c>
      <c r="E75" s="213">
        <v>987</v>
      </c>
      <c r="F75" s="37"/>
    </row>
    <row r="76" spans="1:6" ht="17.25" thickBot="1" x14ac:dyDescent="0.35">
      <c r="A76" s="208">
        <f>calendário!A75</f>
        <v>74</v>
      </c>
      <c r="B76" s="209">
        <f>calendário!B75</f>
        <v>7</v>
      </c>
      <c r="C76" s="210">
        <f>calendário!C75</f>
        <v>44141</v>
      </c>
      <c r="D76" s="208" t="str">
        <f>calendário!D75</f>
        <v>fase IV</v>
      </c>
      <c r="E76" s="213">
        <v>987</v>
      </c>
      <c r="F76" s="37"/>
    </row>
    <row r="77" spans="1:6" ht="17.25" thickBot="1" x14ac:dyDescent="0.35">
      <c r="A77" s="208">
        <f>calendário!A76</f>
        <v>75</v>
      </c>
      <c r="B77" s="209">
        <f>calendário!B76</f>
        <v>7</v>
      </c>
      <c r="C77" s="210">
        <f>calendário!C76</f>
        <v>44171</v>
      </c>
      <c r="D77" s="208" t="str">
        <f>calendário!D76</f>
        <v>fase IV</v>
      </c>
      <c r="E77" s="213">
        <v>987</v>
      </c>
      <c r="F77" s="37"/>
    </row>
    <row r="78" spans="1:6" ht="17.25" thickBot="1" x14ac:dyDescent="0.35">
      <c r="A78" s="208">
        <f>calendário!A77</f>
        <v>76</v>
      </c>
      <c r="B78" s="209">
        <f>calendário!B77</f>
        <v>7</v>
      </c>
      <c r="C78" s="210">
        <f>calendário!C77</f>
        <v>44202</v>
      </c>
      <c r="D78" s="208" t="str">
        <f>calendário!D77</f>
        <v>fase IV</v>
      </c>
      <c r="E78" s="213">
        <v>987</v>
      </c>
      <c r="F78" s="37"/>
    </row>
    <row r="79" spans="1:6" ht="17.25" thickBot="1" x14ac:dyDescent="0.35">
      <c r="A79" s="208">
        <f>calendário!A78</f>
        <v>77</v>
      </c>
      <c r="B79" s="209">
        <f>calendário!B78</f>
        <v>7</v>
      </c>
      <c r="C79" s="210">
        <f>calendário!C78</f>
        <v>44233</v>
      </c>
      <c r="D79" s="208" t="str">
        <f>calendário!D78</f>
        <v>fase IV</v>
      </c>
      <c r="E79" s="213">
        <v>987</v>
      </c>
      <c r="F79" s="37"/>
    </row>
    <row r="80" spans="1:6" ht="17.25" thickBot="1" x14ac:dyDescent="0.35">
      <c r="A80" s="208">
        <f>calendário!A79</f>
        <v>78</v>
      </c>
      <c r="B80" s="209">
        <f>calendário!B79</f>
        <v>7</v>
      </c>
      <c r="C80" s="210">
        <f>calendário!C79</f>
        <v>44261</v>
      </c>
      <c r="D80" s="208" t="str">
        <f>calendário!D79</f>
        <v>fase IV</v>
      </c>
      <c r="E80" s="213">
        <v>987</v>
      </c>
      <c r="F80" s="37"/>
    </row>
    <row r="81" spans="1:6" ht="17.25" thickBot="1" x14ac:dyDescent="0.35">
      <c r="A81" s="208">
        <f>calendário!A80</f>
        <v>79</v>
      </c>
      <c r="B81" s="209">
        <f>calendário!B80</f>
        <v>7</v>
      </c>
      <c r="C81" s="210">
        <f>calendário!C80</f>
        <v>44292</v>
      </c>
      <c r="D81" s="208" t="str">
        <f>calendário!D80</f>
        <v>fase IV</v>
      </c>
      <c r="E81" s="213">
        <v>987</v>
      </c>
      <c r="F81" s="37"/>
    </row>
    <row r="82" spans="1:6" ht="17.25" thickBot="1" x14ac:dyDescent="0.35">
      <c r="A82" s="208">
        <f>calendário!A81</f>
        <v>80</v>
      </c>
      <c r="B82" s="209">
        <f>calendário!B81</f>
        <v>7</v>
      </c>
      <c r="C82" s="210">
        <f>calendário!C81</f>
        <v>44322</v>
      </c>
      <c r="D82" s="208" t="str">
        <f>calendário!D81</f>
        <v>fase IV</v>
      </c>
      <c r="E82" s="213">
        <v>987</v>
      </c>
      <c r="F82" s="37"/>
    </row>
    <row r="83" spans="1:6" ht="17.25" thickBot="1" x14ac:dyDescent="0.35">
      <c r="A83" s="208">
        <f>calendário!A82</f>
        <v>81</v>
      </c>
      <c r="B83" s="209">
        <f>calendário!B82</f>
        <v>7</v>
      </c>
      <c r="C83" s="210">
        <f>calendário!C82</f>
        <v>44353</v>
      </c>
      <c r="D83" s="208" t="str">
        <f>calendário!D82</f>
        <v>fase IV</v>
      </c>
      <c r="E83" s="213">
        <v>987</v>
      </c>
      <c r="F83" s="37"/>
    </row>
    <row r="84" spans="1:6" ht="17.25" thickBot="1" x14ac:dyDescent="0.35">
      <c r="A84" s="208">
        <f>calendário!A83</f>
        <v>82</v>
      </c>
      <c r="B84" s="209">
        <f>calendário!B83</f>
        <v>7</v>
      </c>
      <c r="C84" s="210">
        <f>calendário!C83</f>
        <v>44383</v>
      </c>
      <c r="D84" s="208" t="str">
        <f>calendário!D83</f>
        <v>fase IV</v>
      </c>
      <c r="E84" s="213">
        <v>987</v>
      </c>
      <c r="F84" s="37"/>
    </row>
    <row r="85" spans="1:6" ht="17.25" thickBot="1" x14ac:dyDescent="0.35">
      <c r="A85" s="208">
        <f>calendário!A84</f>
        <v>83</v>
      </c>
      <c r="B85" s="209">
        <f>calendário!B84</f>
        <v>7</v>
      </c>
      <c r="C85" s="210">
        <f>calendário!C84</f>
        <v>44414</v>
      </c>
      <c r="D85" s="208" t="str">
        <f>calendário!D84</f>
        <v>fase IV</v>
      </c>
      <c r="E85" s="213">
        <v>976</v>
      </c>
      <c r="F85" s="37"/>
    </row>
    <row r="86" spans="1:6" ht="17.25" thickBot="1" x14ac:dyDescent="0.35">
      <c r="A86" s="208">
        <f>calendário!A85</f>
        <v>84</v>
      </c>
      <c r="B86" s="209">
        <f>calendário!B85</f>
        <v>7</v>
      </c>
      <c r="C86" s="210">
        <f>calendário!C85</f>
        <v>44445</v>
      </c>
      <c r="D86" s="208" t="str">
        <f>calendário!D85</f>
        <v>fase IV</v>
      </c>
      <c r="E86" s="213">
        <v>965</v>
      </c>
      <c r="F86" s="37"/>
    </row>
    <row r="87" spans="1:6" ht="17.25" thickBot="1" x14ac:dyDescent="0.35">
      <c r="A87" s="208">
        <f>calendário!A86</f>
        <v>85</v>
      </c>
      <c r="B87" s="209">
        <f>calendário!B86</f>
        <v>8</v>
      </c>
      <c r="C87" s="210">
        <f>calendário!C86</f>
        <v>44475</v>
      </c>
      <c r="D87" s="208" t="str">
        <f>calendário!D86</f>
        <v>fase V</v>
      </c>
      <c r="E87" s="213">
        <v>955</v>
      </c>
      <c r="F87" s="37"/>
    </row>
    <row r="88" spans="1:6" ht="17.25" thickBot="1" x14ac:dyDescent="0.35">
      <c r="A88" s="208">
        <f>calendário!A87</f>
        <v>86</v>
      </c>
      <c r="B88" s="209">
        <f>calendário!B87</f>
        <v>8</v>
      </c>
      <c r="C88" s="210">
        <f>calendário!C87</f>
        <v>44506</v>
      </c>
      <c r="D88" s="208" t="str">
        <f>calendário!D87</f>
        <v>fase V</v>
      </c>
      <c r="E88" s="213">
        <v>944</v>
      </c>
      <c r="F88" s="37"/>
    </row>
    <row r="89" spans="1:6" ht="17.25" thickBot="1" x14ac:dyDescent="0.35">
      <c r="A89" s="208">
        <f>calendário!A88</f>
        <v>87</v>
      </c>
      <c r="B89" s="209">
        <f>calendário!B88</f>
        <v>8</v>
      </c>
      <c r="C89" s="210">
        <f>calendário!C88</f>
        <v>44536</v>
      </c>
      <c r="D89" s="208" t="str">
        <f>calendário!D88</f>
        <v>fase V</v>
      </c>
      <c r="E89" s="213">
        <v>934</v>
      </c>
      <c r="F89" s="37"/>
    </row>
    <row r="90" spans="1:6" ht="17.25" thickBot="1" x14ac:dyDescent="0.35">
      <c r="A90" s="208">
        <f>calendário!A89</f>
        <v>88</v>
      </c>
      <c r="B90" s="209">
        <f>calendário!B89</f>
        <v>8</v>
      </c>
      <c r="C90" s="210">
        <f>calendário!C89</f>
        <v>44567</v>
      </c>
      <c r="D90" s="208" t="str">
        <f>calendário!D89</f>
        <v>fase V</v>
      </c>
      <c r="E90" s="213">
        <v>923</v>
      </c>
      <c r="F90" s="37"/>
    </row>
    <row r="91" spans="1:6" ht="17.25" thickBot="1" x14ac:dyDescent="0.35">
      <c r="A91" s="208">
        <f>calendário!A90</f>
        <v>89</v>
      </c>
      <c r="B91" s="209">
        <f>calendário!B90</f>
        <v>8</v>
      </c>
      <c r="C91" s="210">
        <f>calendário!C90</f>
        <v>44598</v>
      </c>
      <c r="D91" s="208" t="str">
        <f>calendário!D90</f>
        <v>fase V</v>
      </c>
      <c r="E91" s="213">
        <v>913</v>
      </c>
      <c r="F91" s="37"/>
    </row>
    <row r="92" spans="1:6" ht="17.25" thickBot="1" x14ac:dyDescent="0.35">
      <c r="A92" s="208">
        <f>calendário!A91</f>
        <v>90</v>
      </c>
      <c r="B92" s="209">
        <f>calendário!B91</f>
        <v>8</v>
      </c>
      <c r="C92" s="210">
        <f>calendário!C91</f>
        <v>44626</v>
      </c>
      <c r="D92" s="208" t="str">
        <f>calendário!D91</f>
        <v>fase V</v>
      </c>
      <c r="E92" s="213">
        <v>893</v>
      </c>
      <c r="F92" s="37"/>
    </row>
    <row r="93" spans="1:6" ht="17.25" thickBot="1" x14ac:dyDescent="0.35">
      <c r="A93" s="208">
        <f>calendário!A92</f>
        <v>91</v>
      </c>
      <c r="B93" s="209">
        <f>calendário!B92</f>
        <v>8</v>
      </c>
      <c r="C93" s="210">
        <f>calendário!C92</f>
        <v>44657</v>
      </c>
      <c r="D93" s="208" t="str">
        <f>calendário!D92</f>
        <v>fase V</v>
      </c>
      <c r="E93" s="213">
        <v>873</v>
      </c>
      <c r="F93" s="37"/>
    </row>
    <row r="94" spans="1:6" ht="17.25" thickBot="1" x14ac:dyDescent="0.35">
      <c r="A94" s="208">
        <f>calendário!A93</f>
        <v>92</v>
      </c>
      <c r="B94" s="209">
        <f>calendário!B93</f>
        <v>8</v>
      </c>
      <c r="C94" s="210">
        <f>calendário!C93</f>
        <v>44687</v>
      </c>
      <c r="D94" s="208" t="str">
        <f>calendário!D93</f>
        <v>fase V</v>
      </c>
      <c r="E94" s="213">
        <v>854</v>
      </c>
      <c r="F94" s="37"/>
    </row>
    <row r="95" spans="1:6" ht="17.25" thickBot="1" x14ac:dyDescent="0.35">
      <c r="A95" s="208">
        <f>calendário!A94</f>
        <v>93</v>
      </c>
      <c r="B95" s="209">
        <f>calendário!B94</f>
        <v>8</v>
      </c>
      <c r="C95" s="210">
        <f>calendário!C94</f>
        <v>44718</v>
      </c>
      <c r="D95" s="208" t="str">
        <f>calendário!D94</f>
        <v>fase V</v>
      </c>
      <c r="E95" s="213">
        <v>835</v>
      </c>
      <c r="F95" s="37"/>
    </row>
    <row r="96" spans="1:6" ht="17.25" thickBot="1" x14ac:dyDescent="0.35">
      <c r="A96" s="208">
        <f>calendário!A95</f>
        <v>94</v>
      </c>
      <c r="B96" s="209">
        <f>calendário!B95</f>
        <v>8</v>
      </c>
      <c r="C96" s="210">
        <f>calendário!C95</f>
        <v>44748</v>
      </c>
      <c r="D96" s="208" t="str">
        <f>calendário!D95</f>
        <v>fase V</v>
      </c>
      <c r="E96" s="213">
        <v>816</v>
      </c>
      <c r="F96" s="37"/>
    </row>
    <row r="97" spans="1:8" ht="17.25" thickBot="1" x14ac:dyDescent="0.35">
      <c r="A97" s="208">
        <f>calendário!A96</f>
        <v>95</v>
      </c>
      <c r="B97" s="209">
        <f>calendário!B96</f>
        <v>8</v>
      </c>
      <c r="C97" s="210">
        <f>calendário!C96</f>
        <v>44779</v>
      </c>
      <c r="D97" s="208" t="str">
        <f>calendário!D96</f>
        <v>fase V</v>
      </c>
      <c r="E97" s="213">
        <v>798</v>
      </c>
      <c r="F97" s="37"/>
    </row>
    <row r="98" spans="1:8" ht="17.25" thickBot="1" x14ac:dyDescent="0.35">
      <c r="A98" s="208">
        <f>calendário!A97</f>
        <v>96</v>
      </c>
      <c r="B98" s="209">
        <f>calendário!B97</f>
        <v>8</v>
      </c>
      <c r="C98" s="210">
        <f>calendário!C97</f>
        <v>44810</v>
      </c>
      <c r="D98" s="208" t="str">
        <f>calendário!D97</f>
        <v>fase V</v>
      </c>
      <c r="E98" s="213">
        <v>780</v>
      </c>
      <c r="F98" s="37"/>
      <c r="H98" s="138"/>
    </row>
    <row r="99" spans="1:8" ht="17.25" thickBot="1" x14ac:dyDescent="0.35">
      <c r="A99" s="208">
        <f>calendário!A98</f>
        <v>97</v>
      </c>
      <c r="B99" s="209">
        <f>calendário!B98</f>
        <v>9</v>
      </c>
      <c r="C99" s="210">
        <f>calendário!C98</f>
        <v>0</v>
      </c>
      <c r="D99" s="208">
        <f>calendário!D98</f>
        <v>0</v>
      </c>
      <c r="E99" s="213"/>
      <c r="F99" s="37"/>
    </row>
    <row r="100" spans="1:8" ht="17.25" thickBot="1" x14ac:dyDescent="0.35">
      <c r="A100" s="208">
        <f>calendário!A99</f>
        <v>98</v>
      </c>
      <c r="B100" s="209">
        <f>calendário!B99</f>
        <v>9</v>
      </c>
      <c r="C100" s="210">
        <f>calendário!C99</f>
        <v>0</v>
      </c>
      <c r="D100" s="208">
        <f>calendário!D99</f>
        <v>0</v>
      </c>
      <c r="E100" s="213"/>
      <c r="F100" s="37"/>
    </row>
    <row r="101" spans="1:8" ht="17.25" thickBot="1" x14ac:dyDescent="0.35">
      <c r="A101" s="208">
        <f>calendário!A100</f>
        <v>99</v>
      </c>
      <c r="B101" s="209">
        <f>calendário!B100</f>
        <v>9</v>
      </c>
      <c r="C101" s="210">
        <f>calendário!C100</f>
        <v>0</v>
      </c>
      <c r="D101" s="208">
        <f>calendário!D100</f>
        <v>0</v>
      </c>
      <c r="E101" s="213"/>
      <c r="F101" s="37"/>
      <c r="H101" s="139"/>
    </row>
    <row r="102" spans="1:8" ht="17.25" thickBot="1" x14ac:dyDescent="0.35">
      <c r="A102" s="208">
        <f>calendário!A101</f>
        <v>100</v>
      </c>
      <c r="B102" s="209">
        <f>calendário!B101</f>
        <v>9</v>
      </c>
      <c r="C102" s="210">
        <f>calendário!C101</f>
        <v>0</v>
      </c>
      <c r="D102" s="208">
        <f>calendário!D101</f>
        <v>0</v>
      </c>
      <c r="E102" s="213"/>
      <c r="F102" s="37"/>
    </row>
    <row r="103" spans="1:8" ht="17.25" thickBot="1" x14ac:dyDescent="0.35">
      <c r="A103" s="208">
        <f>calendário!A102</f>
        <v>101</v>
      </c>
      <c r="B103" s="209">
        <f>calendário!B102</f>
        <v>9</v>
      </c>
      <c r="C103" s="210">
        <f>calendário!C102</f>
        <v>0</v>
      </c>
      <c r="D103" s="208">
        <f>calendário!D102</f>
        <v>0</v>
      </c>
      <c r="E103" s="213"/>
      <c r="F103" s="37"/>
    </row>
    <row r="104" spans="1:8" ht="17.25" thickBot="1" x14ac:dyDescent="0.35">
      <c r="A104" s="208">
        <f>calendário!A103</f>
        <v>102</v>
      </c>
      <c r="B104" s="209">
        <f>calendário!B103</f>
        <v>9</v>
      </c>
      <c r="C104" s="210">
        <f>calendário!C103</f>
        <v>0</v>
      </c>
      <c r="D104" s="208">
        <f>calendário!D103</f>
        <v>0</v>
      </c>
      <c r="E104" s="213"/>
      <c r="F104" s="37"/>
    </row>
    <row r="105" spans="1:8" ht="17.25" thickBot="1" x14ac:dyDescent="0.35">
      <c r="A105" s="208">
        <f>calendário!A104</f>
        <v>103</v>
      </c>
      <c r="B105" s="209">
        <f>calendário!B104</f>
        <v>9</v>
      </c>
      <c r="C105" s="210">
        <f>calendário!C104</f>
        <v>0</v>
      </c>
      <c r="D105" s="208">
        <f>calendário!D104</f>
        <v>0</v>
      </c>
      <c r="E105" s="213"/>
      <c r="F105" s="37"/>
    </row>
    <row r="106" spans="1:8" ht="17.25" thickBot="1" x14ac:dyDescent="0.35">
      <c r="A106" s="208">
        <f>calendário!A105</f>
        <v>104</v>
      </c>
      <c r="B106" s="209">
        <f>calendário!B105</f>
        <v>9</v>
      </c>
      <c r="C106" s="210">
        <f>calendário!C105</f>
        <v>0</v>
      </c>
      <c r="D106" s="208">
        <f>calendário!D105</f>
        <v>0</v>
      </c>
      <c r="E106" s="213"/>
      <c r="F106" s="37"/>
    </row>
    <row r="107" spans="1:8" ht="17.25" thickBot="1" x14ac:dyDescent="0.35">
      <c r="A107" s="208">
        <f>calendário!A106</f>
        <v>105</v>
      </c>
      <c r="B107" s="209">
        <f>calendário!B106</f>
        <v>9</v>
      </c>
      <c r="C107" s="210">
        <f>calendário!C106</f>
        <v>0</v>
      </c>
      <c r="D107" s="208">
        <f>calendário!D106</f>
        <v>0</v>
      </c>
      <c r="E107" s="213"/>
      <c r="F107" s="37"/>
    </row>
    <row r="108" spans="1:8" ht="17.25" thickBot="1" x14ac:dyDescent="0.35">
      <c r="A108" s="208">
        <f>calendário!A107</f>
        <v>106</v>
      </c>
      <c r="B108" s="209">
        <f>calendário!B107</f>
        <v>9</v>
      </c>
      <c r="C108" s="210">
        <f>calendário!C107</f>
        <v>0</v>
      </c>
      <c r="D108" s="208">
        <f>calendário!D107</f>
        <v>0</v>
      </c>
      <c r="E108" s="213"/>
      <c r="F108" s="37"/>
    </row>
    <row r="109" spans="1:8" ht="17.25" thickBot="1" x14ac:dyDescent="0.35">
      <c r="A109" s="208">
        <f>calendário!A108</f>
        <v>107</v>
      </c>
      <c r="B109" s="209">
        <f>calendário!B108</f>
        <v>9</v>
      </c>
      <c r="C109" s="210">
        <f>calendário!C108</f>
        <v>0</v>
      </c>
      <c r="D109" s="208">
        <f>calendário!D108</f>
        <v>0</v>
      </c>
      <c r="E109" s="213"/>
      <c r="F109" s="37"/>
    </row>
    <row r="110" spans="1:8" ht="17.25" thickBot="1" x14ac:dyDescent="0.35">
      <c r="A110" s="208">
        <f>calendário!A109</f>
        <v>108</v>
      </c>
      <c r="B110" s="209">
        <f>calendário!B109</f>
        <v>9</v>
      </c>
      <c r="C110" s="210">
        <f>calendário!C109</f>
        <v>0</v>
      </c>
      <c r="D110" s="208">
        <f>calendário!D109</f>
        <v>0</v>
      </c>
      <c r="E110" s="213"/>
      <c r="F110" s="37"/>
    </row>
    <row r="111" spans="1:8" ht="17.25" thickBot="1" x14ac:dyDescent="0.35">
      <c r="A111" s="208">
        <f>calendário!A110</f>
        <v>109</v>
      </c>
      <c r="B111" s="209">
        <f>calendário!B110</f>
        <v>10</v>
      </c>
      <c r="C111" s="210">
        <f>calendário!C110</f>
        <v>0</v>
      </c>
      <c r="D111" s="208">
        <f>calendário!D110</f>
        <v>0</v>
      </c>
      <c r="E111" s="213"/>
      <c r="F111" s="37"/>
    </row>
    <row r="112" spans="1:8" ht="17.25" thickBot="1" x14ac:dyDescent="0.35">
      <c r="A112" s="208">
        <f>calendário!A111</f>
        <v>110</v>
      </c>
      <c r="B112" s="209">
        <f>calendário!B111</f>
        <v>10</v>
      </c>
      <c r="C112" s="210">
        <f>calendário!C111</f>
        <v>0</v>
      </c>
      <c r="D112" s="208">
        <f>calendário!D111</f>
        <v>0</v>
      </c>
      <c r="E112" s="213"/>
      <c r="F112" s="37"/>
    </row>
    <row r="113" spans="1:6" ht="17.25" thickBot="1" x14ac:dyDescent="0.35">
      <c r="A113" s="208">
        <f>calendário!A112</f>
        <v>111</v>
      </c>
      <c r="B113" s="209">
        <f>calendário!B112</f>
        <v>10</v>
      </c>
      <c r="C113" s="210">
        <f>calendário!C112</f>
        <v>0</v>
      </c>
      <c r="D113" s="208">
        <f>calendário!D112</f>
        <v>0</v>
      </c>
      <c r="E113" s="213"/>
      <c r="F113" s="37"/>
    </row>
    <row r="114" spans="1:6" ht="17.25" thickBot="1" x14ac:dyDescent="0.35">
      <c r="A114" s="208">
        <f>calendário!A113</f>
        <v>112</v>
      </c>
      <c r="B114" s="209">
        <f>calendário!B113</f>
        <v>10</v>
      </c>
      <c r="C114" s="210">
        <f>calendário!C113</f>
        <v>0</v>
      </c>
      <c r="D114" s="208">
        <f>calendário!D113</f>
        <v>0</v>
      </c>
      <c r="E114" s="213"/>
      <c r="F114" s="37"/>
    </row>
    <row r="115" spans="1:6" ht="17.25" thickBot="1" x14ac:dyDescent="0.35">
      <c r="A115" s="208">
        <f>calendário!A114</f>
        <v>113</v>
      </c>
      <c r="B115" s="209">
        <f>calendário!B114</f>
        <v>10</v>
      </c>
      <c r="C115" s="210">
        <f>calendário!C114</f>
        <v>0</v>
      </c>
      <c r="D115" s="208">
        <f>calendário!D114</f>
        <v>0</v>
      </c>
      <c r="E115" s="213"/>
      <c r="F115" s="37"/>
    </row>
    <row r="116" spans="1:6" ht="17.25" thickBot="1" x14ac:dyDescent="0.35">
      <c r="A116" s="208">
        <f>calendário!A115</f>
        <v>114</v>
      </c>
      <c r="B116" s="209">
        <f>calendário!B115</f>
        <v>10</v>
      </c>
      <c r="C116" s="210">
        <f>calendário!C115</f>
        <v>0</v>
      </c>
      <c r="D116" s="208">
        <f>calendário!D115</f>
        <v>0</v>
      </c>
      <c r="E116" s="213"/>
      <c r="F116" s="37"/>
    </row>
    <row r="117" spans="1:6" ht="17.25" thickBot="1" x14ac:dyDescent="0.35">
      <c r="A117" s="208">
        <f>calendário!A116</f>
        <v>115</v>
      </c>
      <c r="B117" s="209">
        <f>calendário!B116</f>
        <v>10</v>
      </c>
      <c r="C117" s="210">
        <f>calendário!C116</f>
        <v>0</v>
      </c>
      <c r="D117" s="208">
        <f>calendário!D116</f>
        <v>0</v>
      </c>
      <c r="E117" s="213"/>
      <c r="F117" s="37"/>
    </row>
    <row r="118" spans="1:6" ht="17.25" thickBot="1" x14ac:dyDescent="0.35">
      <c r="A118" s="208">
        <f>calendário!A117</f>
        <v>116</v>
      </c>
      <c r="B118" s="209">
        <f>calendário!B117</f>
        <v>10</v>
      </c>
      <c r="C118" s="210">
        <f>calendário!C117</f>
        <v>0</v>
      </c>
      <c r="D118" s="208">
        <f>calendário!D117</f>
        <v>0</v>
      </c>
      <c r="E118" s="213"/>
      <c r="F118" s="37"/>
    </row>
    <row r="119" spans="1:6" ht="17.25" thickBot="1" x14ac:dyDescent="0.35">
      <c r="A119" s="208">
        <f>calendário!A118</f>
        <v>117</v>
      </c>
      <c r="B119" s="209">
        <f>calendário!B118</f>
        <v>10</v>
      </c>
      <c r="C119" s="210">
        <f>calendário!C118</f>
        <v>0</v>
      </c>
      <c r="D119" s="208">
        <f>calendário!D118</f>
        <v>0</v>
      </c>
      <c r="E119" s="213"/>
      <c r="F119" s="37"/>
    </row>
    <row r="120" spans="1:6" ht="17.25" thickBot="1" x14ac:dyDescent="0.35">
      <c r="A120" s="208">
        <f>calendário!A119</f>
        <v>118</v>
      </c>
      <c r="B120" s="209">
        <f>calendário!B119</f>
        <v>10</v>
      </c>
      <c r="C120" s="210">
        <f>calendário!C119</f>
        <v>0</v>
      </c>
      <c r="D120" s="208">
        <f>calendário!D119</f>
        <v>0</v>
      </c>
      <c r="E120" s="213"/>
      <c r="F120" s="37"/>
    </row>
    <row r="121" spans="1:6" ht="17.25" thickBot="1" x14ac:dyDescent="0.35">
      <c r="A121" s="208">
        <f>calendário!A120</f>
        <v>119</v>
      </c>
      <c r="B121" s="209">
        <f>calendário!B120</f>
        <v>10</v>
      </c>
      <c r="C121" s="210">
        <f>calendário!C120</f>
        <v>0</v>
      </c>
      <c r="D121" s="208">
        <f>calendário!D120</f>
        <v>0</v>
      </c>
      <c r="E121" s="213"/>
      <c r="F121" s="37"/>
    </row>
    <row r="122" spans="1:6" ht="17.25" thickBot="1" x14ac:dyDescent="0.35">
      <c r="A122" s="208">
        <f>calendário!A121</f>
        <v>120</v>
      </c>
      <c r="B122" s="209">
        <f>calendário!B121</f>
        <v>10</v>
      </c>
      <c r="C122" s="210">
        <f>calendário!C121</f>
        <v>0</v>
      </c>
      <c r="D122" s="208">
        <f>calendário!D121</f>
        <v>0</v>
      </c>
      <c r="E122" s="213"/>
      <c r="F122" s="37"/>
    </row>
    <row r="123" spans="1:6" x14ac:dyDescent="0.3">
      <c r="A123" s="206"/>
      <c r="B123" s="207"/>
      <c r="C123" s="207"/>
      <c r="D123" s="207"/>
      <c r="E123" s="48"/>
    </row>
  </sheetData>
  <protectedRanges>
    <protectedRange sqref="E3:E122" name="estimativa de vendas_1"/>
  </protectedRanges>
  <mergeCells count="5">
    <mergeCell ref="A1:A2"/>
    <mergeCell ref="B1:B2"/>
    <mergeCell ref="C1:C2"/>
    <mergeCell ref="D1:D2"/>
    <mergeCell ref="E1:E2"/>
  </mergeCells>
  <dataValidations count="3">
    <dataValidation type="whole" operator="greaterThanOrEqual" showInputMessage="1" showErrorMessage="1" prompt="Entre com as estimativas de vendas." sqref="E3:E122">
      <formula1>0</formula1>
    </dataValidation>
    <dataValidation type="whole" operator="greaterThanOrEqual" showInputMessage="1" showErrorMessage="1" sqref="E1:E2 E123:E1048576">
      <formula1>0</formula1>
    </dataValidation>
    <dataValidation type="list" allowBlank="1" showInputMessage="1" showErrorMessage="1" sqref="D3:D1048576">
      <formula1>fases_vida</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5B3D7"/>
  </sheetPr>
  <dimension ref="A1:P123"/>
  <sheetViews>
    <sheetView zoomScale="120" zoomScaleNormal="120" workbookViewId="0">
      <pane xSplit="4" ySplit="2" topLeftCell="E31" activePane="bottomRight" state="frozen"/>
      <selection pane="topRight" activeCell="E1" sqref="E1"/>
      <selection pane="bottomLeft" activeCell="A2" sqref="A2"/>
      <selection pane="bottomRight" activeCell="I38" sqref="I38"/>
    </sheetView>
  </sheetViews>
  <sheetFormatPr defaultRowHeight="16.5" x14ac:dyDescent="0.3"/>
  <cols>
    <col min="1" max="1" width="10.7109375" style="47" customWidth="1"/>
    <col min="2" max="4" width="10.7109375" style="38" customWidth="1"/>
    <col min="5" max="5" width="13.7109375" style="81" customWidth="1"/>
    <col min="6" max="6" width="13.7109375" style="49" customWidth="1"/>
    <col min="7" max="8" width="13.7109375" style="81" customWidth="1"/>
    <col min="9" max="9" width="13.7109375" style="86" customWidth="1"/>
    <col min="10" max="10" width="13.7109375" style="84" customWidth="1"/>
    <col min="11" max="11" width="13.7109375" style="81" customWidth="1"/>
    <col min="12" max="16" width="9.140625" style="35"/>
    <col min="17" max="16384" width="9.140625" style="38"/>
  </cols>
  <sheetData>
    <row r="1" spans="1:16" ht="15.95" customHeight="1" x14ac:dyDescent="0.3">
      <c r="A1" s="310" t="s">
        <v>3</v>
      </c>
      <c r="B1" s="308" t="s">
        <v>4</v>
      </c>
      <c r="C1" s="308" t="s">
        <v>5</v>
      </c>
      <c r="D1" s="308" t="s">
        <v>54</v>
      </c>
      <c r="E1" s="320" t="s">
        <v>114</v>
      </c>
      <c r="F1" s="318" t="s">
        <v>0</v>
      </c>
      <c r="G1" s="322" t="s">
        <v>115</v>
      </c>
      <c r="H1" s="316" t="s">
        <v>84</v>
      </c>
      <c r="I1" s="317"/>
      <c r="J1" s="312" t="s">
        <v>73</v>
      </c>
      <c r="K1" s="314" t="s">
        <v>74</v>
      </c>
    </row>
    <row r="2" spans="1:16" s="39" customFormat="1" ht="54" customHeight="1" thickBot="1" x14ac:dyDescent="0.3">
      <c r="A2" s="311"/>
      <c r="B2" s="309"/>
      <c r="C2" s="309"/>
      <c r="D2" s="309"/>
      <c r="E2" s="321"/>
      <c r="F2" s="319"/>
      <c r="G2" s="323"/>
      <c r="H2" s="105" t="s">
        <v>85</v>
      </c>
      <c r="I2" s="251" t="s">
        <v>86</v>
      </c>
      <c r="J2" s="313"/>
      <c r="K2" s="315"/>
      <c r="L2" s="36"/>
      <c r="M2" s="36"/>
      <c r="N2" s="36"/>
      <c r="O2" s="36"/>
      <c r="P2" s="36"/>
    </row>
    <row r="3" spans="1:16" ht="17.25" thickBot="1" x14ac:dyDescent="0.35">
      <c r="A3" s="40">
        <f>calendário!A2</f>
        <v>1</v>
      </c>
      <c r="B3" s="40">
        <f>calendário!B2</f>
        <v>1</v>
      </c>
      <c r="C3" s="41">
        <f>calendário!C2</f>
        <v>41918</v>
      </c>
      <c r="D3" s="42" t="str">
        <f>calendário!D2</f>
        <v>fase I</v>
      </c>
      <c r="E3" s="214"/>
      <c r="F3" s="211">
        <f>'estimativa de vendas'!E3</f>
        <v>0</v>
      </c>
      <c r="G3" s="163">
        <f>E3*F3</f>
        <v>0</v>
      </c>
      <c r="H3" s="82"/>
      <c r="I3" s="219"/>
      <c r="J3" s="163">
        <f>IF(H3=0,I3*G3,IF(I3=0,H3*F3,"erro"))</f>
        <v>0</v>
      </c>
      <c r="K3" s="163">
        <f>G3+J3</f>
        <v>0</v>
      </c>
      <c r="L3" s="37"/>
    </row>
    <row r="4" spans="1:16" ht="17.25" thickBot="1" x14ac:dyDescent="0.35">
      <c r="A4" s="40">
        <f>calendário!A3</f>
        <v>2</v>
      </c>
      <c r="B4" s="40">
        <f>calendário!B3</f>
        <v>1</v>
      </c>
      <c r="C4" s="43">
        <f>calendário!C3</f>
        <v>41949</v>
      </c>
      <c r="D4" s="42" t="str">
        <f>calendário!D3</f>
        <v>fase I</v>
      </c>
      <c r="E4" s="214"/>
      <c r="F4" s="211">
        <f>'estimativa de vendas'!E4</f>
        <v>0</v>
      </c>
      <c r="G4" s="163">
        <f t="shared" ref="G4:G67" si="0">E4*F4</f>
        <v>0</v>
      </c>
      <c r="H4" s="82"/>
      <c r="I4" s="219"/>
      <c r="J4" s="163">
        <f t="shared" ref="J4:J67" si="1">IF(H4=0,I4*G4,IF(I4=0,H4*F4,"erro"))</f>
        <v>0</v>
      </c>
      <c r="K4" s="163">
        <f t="shared" ref="K4:K67" si="2">G4+J4</f>
        <v>0</v>
      </c>
      <c r="L4" s="37"/>
    </row>
    <row r="5" spans="1:16" ht="17.25" thickBot="1" x14ac:dyDescent="0.35">
      <c r="A5" s="40">
        <f>calendário!A4</f>
        <v>3</v>
      </c>
      <c r="B5" s="40">
        <f>calendário!B4</f>
        <v>1</v>
      </c>
      <c r="C5" s="41">
        <f>calendário!C4</f>
        <v>41979</v>
      </c>
      <c r="D5" s="42" t="str">
        <f>calendário!D4</f>
        <v>fase I</v>
      </c>
      <c r="E5" s="214"/>
      <c r="F5" s="211">
        <f>'estimativa de vendas'!E5</f>
        <v>0</v>
      </c>
      <c r="G5" s="163">
        <f t="shared" si="0"/>
        <v>0</v>
      </c>
      <c r="H5" s="82"/>
      <c r="I5" s="219"/>
      <c r="J5" s="163">
        <f t="shared" si="1"/>
        <v>0</v>
      </c>
      <c r="K5" s="163">
        <f t="shared" si="2"/>
        <v>0</v>
      </c>
      <c r="L5" s="37"/>
    </row>
    <row r="6" spans="1:16" ht="17.25" thickBot="1" x14ac:dyDescent="0.35">
      <c r="A6" s="40">
        <f>calendário!A5</f>
        <v>4</v>
      </c>
      <c r="B6" s="40">
        <f>calendário!B5</f>
        <v>1</v>
      </c>
      <c r="C6" s="43">
        <f>calendário!C5</f>
        <v>42010</v>
      </c>
      <c r="D6" s="42" t="str">
        <f>calendário!D5</f>
        <v>fase I</v>
      </c>
      <c r="E6" s="214"/>
      <c r="F6" s="211">
        <f>'estimativa de vendas'!E6</f>
        <v>0</v>
      </c>
      <c r="G6" s="163">
        <f t="shared" si="0"/>
        <v>0</v>
      </c>
      <c r="H6" s="82"/>
      <c r="I6" s="219"/>
      <c r="J6" s="163">
        <f t="shared" si="1"/>
        <v>0</v>
      </c>
      <c r="K6" s="163">
        <f t="shared" si="2"/>
        <v>0</v>
      </c>
      <c r="L6" s="37"/>
    </row>
    <row r="7" spans="1:16" ht="17.25" thickBot="1" x14ac:dyDescent="0.35">
      <c r="A7" s="40">
        <f>calendário!A6</f>
        <v>5</v>
      </c>
      <c r="B7" s="40">
        <f>calendário!B6</f>
        <v>1</v>
      </c>
      <c r="C7" s="41">
        <f>calendário!C6</f>
        <v>42041</v>
      </c>
      <c r="D7" s="42" t="str">
        <f>calendário!D6</f>
        <v>fase I</v>
      </c>
      <c r="E7" s="214"/>
      <c r="F7" s="211">
        <f>'estimativa de vendas'!E7</f>
        <v>0</v>
      </c>
      <c r="G7" s="163">
        <f t="shared" si="0"/>
        <v>0</v>
      </c>
      <c r="H7" s="82"/>
      <c r="I7" s="219"/>
      <c r="J7" s="163">
        <f t="shared" si="1"/>
        <v>0</v>
      </c>
      <c r="K7" s="163">
        <f t="shared" si="2"/>
        <v>0</v>
      </c>
      <c r="L7" s="37"/>
    </row>
    <row r="8" spans="1:16" ht="17.25" thickBot="1" x14ac:dyDescent="0.35">
      <c r="A8" s="40">
        <f>calendário!A7</f>
        <v>6</v>
      </c>
      <c r="B8" s="40">
        <f>calendário!B7</f>
        <v>1</v>
      </c>
      <c r="C8" s="43">
        <f>calendário!C7</f>
        <v>42069</v>
      </c>
      <c r="D8" s="42" t="str">
        <f>calendário!D7</f>
        <v>fase I</v>
      </c>
      <c r="E8" s="214"/>
      <c r="F8" s="211">
        <f>'estimativa de vendas'!E8</f>
        <v>0</v>
      </c>
      <c r="G8" s="163">
        <f t="shared" si="0"/>
        <v>0</v>
      </c>
      <c r="H8" s="82"/>
      <c r="I8" s="219"/>
      <c r="J8" s="163">
        <f t="shared" si="1"/>
        <v>0</v>
      </c>
      <c r="K8" s="163">
        <f t="shared" si="2"/>
        <v>0</v>
      </c>
      <c r="L8" s="37"/>
    </row>
    <row r="9" spans="1:16" ht="17.25" thickBot="1" x14ac:dyDescent="0.35">
      <c r="A9" s="40">
        <f>calendário!A8</f>
        <v>7</v>
      </c>
      <c r="B9" s="40">
        <f>calendário!B8</f>
        <v>1</v>
      </c>
      <c r="C9" s="41">
        <f>calendário!C8</f>
        <v>42100</v>
      </c>
      <c r="D9" s="42" t="str">
        <f>calendário!D8</f>
        <v>fase I</v>
      </c>
      <c r="E9" s="214"/>
      <c r="F9" s="211">
        <f>'estimativa de vendas'!E9</f>
        <v>0</v>
      </c>
      <c r="G9" s="163">
        <f>E9*F9</f>
        <v>0</v>
      </c>
      <c r="H9" s="82"/>
      <c r="I9" s="219"/>
      <c r="J9" s="163">
        <f t="shared" si="1"/>
        <v>0</v>
      </c>
      <c r="K9" s="163">
        <f t="shared" si="2"/>
        <v>0</v>
      </c>
      <c r="L9" s="37"/>
    </row>
    <row r="10" spans="1:16" ht="17.25" thickBot="1" x14ac:dyDescent="0.35">
      <c r="A10" s="40">
        <f>calendário!A9</f>
        <v>8</v>
      </c>
      <c r="B10" s="40">
        <f>calendário!B9</f>
        <v>1</v>
      </c>
      <c r="C10" s="43">
        <f>calendário!C9</f>
        <v>42130</v>
      </c>
      <c r="D10" s="42" t="str">
        <f>calendário!D9</f>
        <v>fase I</v>
      </c>
      <c r="E10" s="214"/>
      <c r="F10" s="211">
        <f>'estimativa de vendas'!E10</f>
        <v>0</v>
      </c>
      <c r="G10" s="163">
        <f>E10*F10</f>
        <v>0</v>
      </c>
      <c r="H10" s="82"/>
      <c r="I10" s="219"/>
      <c r="J10" s="163">
        <f t="shared" si="1"/>
        <v>0</v>
      </c>
      <c r="K10" s="163">
        <f t="shared" si="2"/>
        <v>0</v>
      </c>
      <c r="L10" s="37"/>
    </row>
    <row r="11" spans="1:16" ht="17.25" thickBot="1" x14ac:dyDescent="0.35">
      <c r="A11" s="40">
        <f>calendário!A10</f>
        <v>9</v>
      </c>
      <c r="B11" s="40">
        <f>calendário!B10</f>
        <v>1</v>
      </c>
      <c r="C11" s="41">
        <f>calendário!C10</f>
        <v>42161</v>
      </c>
      <c r="D11" s="42" t="str">
        <f>calendário!D10</f>
        <v>fase I</v>
      </c>
      <c r="E11" s="214"/>
      <c r="F11" s="211">
        <f>'estimativa de vendas'!E11</f>
        <v>0</v>
      </c>
      <c r="G11" s="163">
        <f t="shared" si="0"/>
        <v>0</v>
      </c>
      <c r="H11" s="82"/>
      <c r="I11" s="219"/>
      <c r="J11" s="163">
        <f t="shared" si="1"/>
        <v>0</v>
      </c>
      <c r="K11" s="163">
        <f t="shared" si="2"/>
        <v>0</v>
      </c>
      <c r="L11" s="37"/>
    </row>
    <row r="12" spans="1:16" ht="17.25" thickBot="1" x14ac:dyDescent="0.35">
      <c r="A12" s="40">
        <f>calendário!A11</f>
        <v>10</v>
      </c>
      <c r="B12" s="40">
        <f>calendário!B11</f>
        <v>1</v>
      </c>
      <c r="C12" s="43">
        <f>calendário!C11</f>
        <v>42191</v>
      </c>
      <c r="D12" s="42" t="str">
        <f>calendário!D11</f>
        <v>fase I</v>
      </c>
      <c r="E12" s="214"/>
      <c r="F12" s="211">
        <f>'estimativa de vendas'!E12</f>
        <v>0</v>
      </c>
      <c r="G12" s="163">
        <f t="shared" si="0"/>
        <v>0</v>
      </c>
      <c r="H12" s="82"/>
      <c r="I12" s="219"/>
      <c r="J12" s="163">
        <f t="shared" si="1"/>
        <v>0</v>
      </c>
      <c r="K12" s="163">
        <f t="shared" si="2"/>
        <v>0</v>
      </c>
      <c r="L12" s="37"/>
    </row>
    <row r="13" spans="1:16" ht="17.25" thickBot="1" x14ac:dyDescent="0.35">
      <c r="A13" s="40">
        <f>calendário!A12</f>
        <v>11</v>
      </c>
      <c r="B13" s="40">
        <f>calendário!B12</f>
        <v>1</v>
      </c>
      <c r="C13" s="41">
        <f>calendário!C12</f>
        <v>42222</v>
      </c>
      <c r="D13" s="42" t="str">
        <f>calendário!D12</f>
        <v>fase I</v>
      </c>
      <c r="E13" s="214"/>
      <c r="F13" s="211">
        <f>'estimativa de vendas'!E13</f>
        <v>0</v>
      </c>
      <c r="G13" s="163">
        <f t="shared" si="0"/>
        <v>0</v>
      </c>
      <c r="H13" s="82"/>
      <c r="I13" s="219"/>
      <c r="J13" s="163">
        <f t="shared" si="1"/>
        <v>0</v>
      </c>
      <c r="K13" s="163">
        <f t="shared" si="2"/>
        <v>0</v>
      </c>
      <c r="L13" s="37"/>
      <c r="M13" s="121"/>
      <c r="N13" s="121"/>
      <c r="O13" s="121"/>
    </row>
    <row r="14" spans="1:16" ht="17.25" thickBot="1" x14ac:dyDescent="0.35">
      <c r="A14" s="40">
        <f>calendário!A13</f>
        <v>12</v>
      </c>
      <c r="B14" s="40">
        <f>calendário!B13</f>
        <v>1</v>
      </c>
      <c r="C14" s="43">
        <f>calendário!C13</f>
        <v>42253</v>
      </c>
      <c r="D14" s="42" t="str">
        <f>calendário!D13</f>
        <v>fase I</v>
      </c>
      <c r="E14" s="214"/>
      <c r="F14" s="211">
        <f>'estimativa de vendas'!E14</f>
        <v>0</v>
      </c>
      <c r="G14" s="163">
        <f t="shared" si="0"/>
        <v>0</v>
      </c>
      <c r="H14" s="82"/>
      <c r="I14" s="219"/>
      <c r="J14" s="163">
        <f t="shared" si="1"/>
        <v>0</v>
      </c>
      <c r="K14" s="163">
        <f t="shared" si="2"/>
        <v>0</v>
      </c>
      <c r="L14" s="37"/>
    </row>
    <row r="15" spans="1:16" ht="17.25" thickBot="1" x14ac:dyDescent="0.35">
      <c r="A15" s="40">
        <f>calendário!A14</f>
        <v>13</v>
      </c>
      <c r="B15" s="40">
        <f>calendário!B14</f>
        <v>2</v>
      </c>
      <c r="C15" s="41">
        <f>calendário!C14</f>
        <v>42283</v>
      </c>
      <c r="D15" s="42" t="str">
        <f>calendário!D14</f>
        <v>fase II</v>
      </c>
      <c r="E15" s="214">
        <v>780</v>
      </c>
      <c r="F15" s="211">
        <f>'estimativa de vendas'!E15</f>
        <v>50</v>
      </c>
      <c r="G15" s="163">
        <f t="shared" si="0"/>
        <v>39000</v>
      </c>
      <c r="H15" s="82"/>
      <c r="I15" s="219"/>
      <c r="J15" s="163">
        <f t="shared" si="1"/>
        <v>0</v>
      </c>
      <c r="K15" s="163">
        <f t="shared" si="2"/>
        <v>39000</v>
      </c>
      <c r="L15" s="37"/>
    </row>
    <row r="16" spans="1:16" ht="17.25" thickBot="1" x14ac:dyDescent="0.35">
      <c r="A16" s="40">
        <f>calendário!A15</f>
        <v>14</v>
      </c>
      <c r="B16" s="40">
        <f>calendário!B15</f>
        <v>2</v>
      </c>
      <c r="C16" s="43">
        <f>calendário!C15</f>
        <v>42314</v>
      </c>
      <c r="D16" s="42" t="str">
        <f>calendário!D15</f>
        <v>fase II</v>
      </c>
      <c r="E16" s="268">
        <v>780</v>
      </c>
      <c r="F16" s="211">
        <f>'estimativa de vendas'!E16</f>
        <v>52</v>
      </c>
      <c r="G16" s="163">
        <f t="shared" si="0"/>
        <v>40560</v>
      </c>
      <c r="H16" s="82"/>
      <c r="I16" s="219"/>
      <c r="J16" s="163">
        <f t="shared" si="1"/>
        <v>0</v>
      </c>
      <c r="K16" s="163">
        <f t="shared" si="2"/>
        <v>40560</v>
      </c>
      <c r="L16" s="37"/>
    </row>
    <row r="17" spans="1:12" ht="17.25" thickBot="1" x14ac:dyDescent="0.35">
      <c r="A17" s="40">
        <f>calendário!A16</f>
        <v>15</v>
      </c>
      <c r="B17" s="40">
        <f>calendário!B16</f>
        <v>2</v>
      </c>
      <c r="C17" s="41">
        <f>calendário!C16</f>
        <v>42344</v>
      </c>
      <c r="D17" s="42" t="str">
        <f>calendário!D16</f>
        <v>fase II</v>
      </c>
      <c r="E17" s="268">
        <v>780</v>
      </c>
      <c r="F17" s="211">
        <f>'estimativa de vendas'!E17</f>
        <v>53</v>
      </c>
      <c r="G17" s="163">
        <f t="shared" si="0"/>
        <v>41340</v>
      </c>
      <c r="H17" s="82"/>
      <c r="I17" s="219"/>
      <c r="J17" s="163">
        <f t="shared" si="1"/>
        <v>0</v>
      </c>
      <c r="K17" s="163">
        <f t="shared" si="2"/>
        <v>41340</v>
      </c>
      <c r="L17" s="37"/>
    </row>
    <row r="18" spans="1:12" ht="17.25" thickBot="1" x14ac:dyDescent="0.35">
      <c r="A18" s="40">
        <f>calendário!A17</f>
        <v>16</v>
      </c>
      <c r="B18" s="40">
        <f>calendário!B17</f>
        <v>2</v>
      </c>
      <c r="C18" s="43">
        <f>calendário!C17</f>
        <v>42375</v>
      </c>
      <c r="D18" s="42" t="str">
        <f>calendário!D17</f>
        <v>fase II</v>
      </c>
      <c r="E18" s="268">
        <v>780</v>
      </c>
      <c r="F18" s="211">
        <f>'estimativa de vendas'!E18</f>
        <v>55</v>
      </c>
      <c r="G18" s="163">
        <f t="shared" si="0"/>
        <v>42900</v>
      </c>
      <c r="H18" s="82"/>
      <c r="I18" s="219"/>
      <c r="J18" s="163">
        <f t="shared" si="1"/>
        <v>0</v>
      </c>
      <c r="K18" s="163">
        <f t="shared" si="2"/>
        <v>42900</v>
      </c>
      <c r="L18" s="37"/>
    </row>
    <row r="19" spans="1:12" ht="17.25" thickBot="1" x14ac:dyDescent="0.35">
      <c r="A19" s="40">
        <f>calendário!A18</f>
        <v>17</v>
      </c>
      <c r="B19" s="40">
        <f>calendário!B18</f>
        <v>2</v>
      </c>
      <c r="C19" s="41">
        <f>calendário!C18</f>
        <v>42406</v>
      </c>
      <c r="D19" s="42" t="str">
        <f>calendário!D18</f>
        <v>fase II</v>
      </c>
      <c r="E19" s="268">
        <v>780</v>
      </c>
      <c r="F19" s="211">
        <f>'estimativa de vendas'!E19</f>
        <v>58</v>
      </c>
      <c r="G19" s="163">
        <f t="shared" si="0"/>
        <v>45240</v>
      </c>
      <c r="H19" s="82"/>
      <c r="I19" s="219"/>
      <c r="J19" s="163">
        <f t="shared" si="1"/>
        <v>0</v>
      </c>
      <c r="K19" s="163">
        <f t="shared" si="2"/>
        <v>45240</v>
      </c>
      <c r="L19" s="37"/>
    </row>
    <row r="20" spans="1:12" ht="17.25" thickBot="1" x14ac:dyDescent="0.35">
      <c r="A20" s="40">
        <f>calendário!A19</f>
        <v>18</v>
      </c>
      <c r="B20" s="40">
        <f>calendário!B19</f>
        <v>2</v>
      </c>
      <c r="C20" s="43">
        <f>calendário!C19</f>
        <v>42435</v>
      </c>
      <c r="D20" s="42" t="str">
        <f>calendário!D19</f>
        <v>fase II</v>
      </c>
      <c r="E20" s="268">
        <v>780</v>
      </c>
      <c r="F20" s="211">
        <f>'estimativa de vendas'!E20</f>
        <v>64</v>
      </c>
      <c r="G20" s="163">
        <f t="shared" si="0"/>
        <v>49920</v>
      </c>
      <c r="H20" s="82"/>
      <c r="I20" s="219"/>
      <c r="J20" s="163">
        <f t="shared" si="1"/>
        <v>0</v>
      </c>
      <c r="K20" s="163">
        <f>G20+J20</f>
        <v>49920</v>
      </c>
      <c r="L20" s="37"/>
    </row>
    <row r="21" spans="1:12" ht="17.25" thickBot="1" x14ac:dyDescent="0.35">
      <c r="A21" s="40">
        <f>calendário!A20</f>
        <v>19</v>
      </c>
      <c r="B21" s="40">
        <f>calendário!B20</f>
        <v>2</v>
      </c>
      <c r="C21" s="41">
        <f>calendário!C20</f>
        <v>42466</v>
      </c>
      <c r="D21" s="42" t="str">
        <f>calendário!D20</f>
        <v>fase II</v>
      </c>
      <c r="E21" s="268">
        <v>780</v>
      </c>
      <c r="F21" s="211">
        <f>'estimativa de vendas'!E21</f>
        <v>70</v>
      </c>
      <c r="G21" s="163">
        <f t="shared" si="0"/>
        <v>54600</v>
      </c>
      <c r="H21" s="82"/>
      <c r="I21" s="219"/>
      <c r="J21" s="163">
        <f t="shared" si="1"/>
        <v>0</v>
      </c>
      <c r="K21" s="163">
        <f t="shared" si="2"/>
        <v>54600</v>
      </c>
      <c r="L21" s="37"/>
    </row>
    <row r="22" spans="1:12" ht="17.25" thickBot="1" x14ac:dyDescent="0.35">
      <c r="A22" s="40">
        <f>calendário!A21</f>
        <v>20</v>
      </c>
      <c r="B22" s="40">
        <f>calendário!B21</f>
        <v>2</v>
      </c>
      <c r="C22" s="43">
        <f>calendário!C21</f>
        <v>42496</v>
      </c>
      <c r="D22" s="42" t="str">
        <f>calendário!D21</f>
        <v>fase II</v>
      </c>
      <c r="E22" s="268">
        <v>780</v>
      </c>
      <c r="F22" s="211">
        <f>'estimativa de vendas'!E22</f>
        <v>77</v>
      </c>
      <c r="G22" s="163">
        <f t="shared" si="0"/>
        <v>60060</v>
      </c>
      <c r="H22" s="82"/>
      <c r="I22" s="219"/>
      <c r="J22" s="163">
        <f t="shared" si="1"/>
        <v>0</v>
      </c>
      <c r="K22" s="163">
        <f t="shared" si="2"/>
        <v>60060</v>
      </c>
      <c r="L22" s="37"/>
    </row>
    <row r="23" spans="1:12" ht="17.25" thickBot="1" x14ac:dyDescent="0.35">
      <c r="A23" s="40">
        <f>calendário!A22</f>
        <v>21</v>
      </c>
      <c r="B23" s="40">
        <f>calendário!B22</f>
        <v>2</v>
      </c>
      <c r="C23" s="41">
        <f>calendário!C22</f>
        <v>42527</v>
      </c>
      <c r="D23" s="42" t="str">
        <f>calendário!D22</f>
        <v>fase II</v>
      </c>
      <c r="E23" s="268">
        <v>780</v>
      </c>
      <c r="F23" s="211">
        <f>'estimativa de vendas'!E23</f>
        <v>84</v>
      </c>
      <c r="G23" s="163">
        <f t="shared" si="0"/>
        <v>65520</v>
      </c>
      <c r="H23" s="82"/>
      <c r="I23" s="219"/>
      <c r="J23" s="163">
        <f t="shared" si="1"/>
        <v>0</v>
      </c>
      <c r="K23" s="163">
        <f t="shared" si="2"/>
        <v>65520</v>
      </c>
      <c r="L23" s="37"/>
    </row>
    <row r="24" spans="1:12" ht="17.25" thickBot="1" x14ac:dyDescent="0.35">
      <c r="A24" s="40">
        <f>calendário!A23</f>
        <v>22</v>
      </c>
      <c r="B24" s="40">
        <f>calendário!B23</f>
        <v>2</v>
      </c>
      <c r="C24" s="43">
        <f>calendário!C23</f>
        <v>42557</v>
      </c>
      <c r="D24" s="42" t="str">
        <f>calendário!D23</f>
        <v>fase II</v>
      </c>
      <c r="E24" s="268">
        <v>780</v>
      </c>
      <c r="F24" s="211">
        <f>'estimativa de vendas'!E24</f>
        <v>92</v>
      </c>
      <c r="G24" s="163">
        <f t="shared" si="0"/>
        <v>71760</v>
      </c>
      <c r="H24" s="82"/>
      <c r="I24" s="219"/>
      <c r="J24" s="163">
        <f t="shared" si="1"/>
        <v>0</v>
      </c>
      <c r="K24" s="163">
        <f t="shared" si="2"/>
        <v>71760</v>
      </c>
      <c r="L24" s="37"/>
    </row>
    <row r="25" spans="1:12" ht="17.25" thickBot="1" x14ac:dyDescent="0.35">
      <c r="A25" s="40">
        <f>calendário!A24</f>
        <v>23</v>
      </c>
      <c r="B25" s="40">
        <f>calendário!B24</f>
        <v>2</v>
      </c>
      <c r="C25" s="41">
        <f>calendário!C24</f>
        <v>42588</v>
      </c>
      <c r="D25" s="42" t="str">
        <f>calendário!D24</f>
        <v>fase II</v>
      </c>
      <c r="E25" s="268">
        <v>780</v>
      </c>
      <c r="F25" s="211">
        <f>'estimativa de vendas'!E25</f>
        <v>99</v>
      </c>
      <c r="G25" s="163">
        <f t="shared" si="0"/>
        <v>77220</v>
      </c>
      <c r="H25" s="82"/>
      <c r="I25" s="219"/>
      <c r="J25" s="163">
        <f t="shared" si="1"/>
        <v>0</v>
      </c>
      <c r="K25" s="163">
        <f t="shared" si="2"/>
        <v>77220</v>
      </c>
      <c r="L25" s="37"/>
    </row>
    <row r="26" spans="1:12" ht="17.25" thickBot="1" x14ac:dyDescent="0.35">
      <c r="A26" s="40">
        <f>calendário!A25</f>
        <v>24</v>
      </c>
      <c r="B26" s="40">
        <f>calendário!B25</f>
        <v>2</v>
      </c>
      <c r="C26" s="43">
        <f>calendário!C25</f>
        <v>42619</v>
      </c>
      <c r="D26" s="42" t="str">
        <f>calendário!D25</f>
        <v>fase II</v>
      </c>
      <c r="E26" s="268">
        <v>780</v>
      </c>
      <c r="F26" s="211">
        <f>'estimativa de vendas'!E26</f>
        <v>107</v>
      </c>
      <c r="G26" s="163">
        <f t="shared" si="0"/>
        <v>83460</v>
      </c>
      <c r="H26" s="82"/>
      <c r="I26" s="219"/>
      <c r="J26" s="163">
        <f t="shared" si="1"/>
        <v>0</v>
      </c>
      <c r="K26" s="163">
        <f t="shared" si="2"/>
        <v>83460</v>
      </c>
      <c r="L26" s="37"/>
    </row>
    <row r="27" spans="1:12" ht="17.25" thickBot="1" x14ac:dyDescent="0.35">
      <c r="A27" s="40">
        <f>calendário!A26</f>
        <v>25</v>
      </c>
      <c r="B27" s="40">
        <f>calendário!B26</f>
        <v>3</v>
      </c>
      <c r="C27" s="41">
        <f>calendário!C26</f>
        <v>42649</v>
      </c>
      <c r="D27" s="42" t="str">
        <f>calendário!D26</f>
        <v>fase II</v>
      </c>
      <c r="E27" s="268">
        <v>780</v>
      </c>
      <c r="F27" s="211">
        <f>'estimativa de vendas'!E27</f>
        <v>116</v>
      </c>
      <c r="G27" s="163">
        <f t="shared" si="0"/>
        <v>90480</v>
      </c>
      <c r="H27" s="82"/>
      <c r="I27" s="219">
        <v>0.2</v>
      </c>
      <c r="J27" s="163">
        <f t="shared" si="1"/>
        <v>18096</v>
      </c>
      <c r="K27" s="163">
        <f t="shared" si="2"/>
        <v>108576</v>
      </c>
      <c r="L27" s="37"/>
    </row>
    <row r="28" spans="1:12" ht="17.25" thickBot="1" x14ac:dyDescent="0.35">
      <c r="A28" s="40">
        <f>calendário!A27</f>
        <v>26</v>
      </c>
      <c r="B28" s="40">
        <f>calendário!B27</f>
        <v>3</v>
      </c>
      <c r="C28" s="43">
        <f>calendário!C27</f>
        <v>42680</v>
      </c>
      <c r="D28" s="42" t="str">
        <f>calendário!D27</f>
        <v>fase II</v>
      </c>
      <c r="E28" s="268">
        <v>780</v>
      </c>
      <c r="F28" s="211">
        <f>'estimativa de vendas'!E28</f>
        <v>124</v>
      </c>
      <c r="G28" s="163">
        <f t="shared" si="0"/>
        <v>96720</v>
      </c>
      <c r="H28" s="82"/>
      <c r="I28" s="219">
        <v>0.2</v>
      </c>
      <c r="J28" s="163">
        <f t="shared" si="1"/>
        <v>19344</v>
      </c>
      <c r="K28" s="163">
        <f t="shared" si="2"/>
        <v>116064</v>
      </c>
      <c r="L28" s="37"/>
    </row>
    <row r="29" spans="1:12" ht="17.25" thickBot="1" x14ac:dyDescent="0.35">
      <c r="A29" s="40">
        <f>calendário!A28</f>
        <v>27</v>
      </c>
      <c r="B29" s="40">
        <f>calendário!B28</f>
        <v>3</v>
      </c>
      <c r="C29" s="41">
        <f>calendário!C28</f>
        <v>42710</v>
      </c>
      <c r="D29" s="42" t="str">
        <f>calendário!D28</f>
        <v>fase II</v>
      </c>
      <c r="E29" s="268">
        <v>780</v>
      </c>
      <c r="F29" s="211">
        <f>'estimativa de vendas'!E29</f>
        <v>133</v>
      </c>
      <c r="G29" s="163">
        <f t="shared" si="0"/>
        <v>103740</v>
      </c>
      <c r="H29" s="82"/>
      <c r="I29" s="219">
        <v>0.2</v>
      </c>
      <c r="J29" s="163">
        <f t="shared" si="1"/>
        <v>20748</v>
      </c>
      <c r="K29" s="163">
        <f t="shared" si="2"/>
        <v>124488</v>
      </c>
      <c r="L29" s="37"/>
    </row>
    <row r="30" spans="1:12" ht="17.25" thickBot="1" x14ac:dyDescent="0.35">
      <c r="A30" s="40">
        <f>calendário!A29</f>
        <v>28</v>
      </c>
      <c r="B30" s="40">
        <f>calendário!B29</f>
        <v>3</v>
      </c>
      <c r="C30" s="43">
        <f>calendário!C29</f>
        <v>42741</v>
      </c>
      <c r="D30" s="42" t="str">
        <f>calendário!D29</f>
        <v>fase II</v>
      </c>
      <c r="E30" s="268">
        <v>780</v>
      </c>
      <c r="F30" s="211">
        <f>'estimativa de vendas'!E30</f>
        <v>140</v>
      </c>
      <c r="G30" s="163">
        <f t="shared" si="0"/>
        <v>109200</v>
      </c>
      <c r="H30" s="82"/>
      <c r="I30" s="219">
        <v>0.2</v>
      </c>
      <c r="J30" s="163">
        <f t="shared" si="1"/>
        <v>21840</v>
      </c>
      <c r="K30" s="163">
        <f t="shared" si="2"/>
        <v>131040</v>
      </c>
      <c r="L30" s="37"/>
    </row>
    <row r="31" spans="1:12" ht="17.25" thickBot="1" x14ac:dyDescent="0.35">
      <c r="A31" s="40">
        <f>calendário!A30</f>
        <v>29</v>
      </c>
      <c r="B31" s="40">
        <f>calendário!B30</f>
        <v>3</v>
      </c>
      <c r="C31" s="41">
        <f>calendário!C30</f>
        <v>42772</v>
      </c>
      <c r="D31" s="42" t="str">
        <f>calendário!D30</f>
        <v>fase II</v>
      </c>
      <c r="E31" s="268">
        <v>780</v>
      </c>
      <c r="F31" s="211">
        <f>'estimativa de vendas'!E31</f>
        <v>148</v>
      </c>
      <c r="G31" s="163">
        <f t="shared" si="0"/>
        <v>115440</v>
      </c>
      <c r="H31" s="82"/>
      <c r="I31" s="219">
        <v>0.2</v>
      </c>
      <c r="J31" s="163">
        <f t="shared" si="1"/>
        <v>23088</v>
      </c>
      <c r="K31" s="163">
        <f t="shared" si="2"/>
        <v>138528</v>
      </c>
      <c r="L31" s="37"/>
    </row>
    <row r="32" spans="1:12" ht="17.25" thickBot="1" x14ac:dyDescent="0.35">
      <c r="A32" s="40">
        <f>calendário!A31</f>
        <v>30</v>
      </c>
      <c r="B32" s="40">
        <f>calendário!B31</f>
        <v>3</v>
      </c>
      <c r="C32" s="43">
        <f>calendário!C31</f>
        <v>42800</v>
      </c>
      <c r="D32" s="42" t="str">
        <f>calendário!D31</f>
        <v>fase II</v>
      </c>
      <c r="E32" s="268">
        <v>780</v>
      </c>
      <c r="F32" s="211">
        <f>'estimativa de vendas'!E32</f>
        <v>155</v>
      </c>
      <c r="G32" s="163">
        <f t="shared" si="0"/>
        <v>120900</v>
      </c>
      <c r="H32" s="82"/>
      <c r="I32" s="219">
        <v>0.2</v>
      </c>
      <c r="J32" s="163">
        <f t="shared" si="1"/>
        <v>24180</v>
      </c>
      <c r="K32" s="163">
        <f t="shared" si="2"/>
        <v>145080</v>
      </c>
      <c r="L32" s="37"/>
    </row>
    <row r="33" spans="1:12" ht="17.25" thickBot="1" x14ac:dyDescent="0.35">
      <c r="A33" s="40">
        <f>calendário!A32</f>
        <v>31</v>
      </c>
      <c r="B33" s="40">
        <f>calendário!B32</f>
        <v>3</v>
      </c>
      <c r="C33" s="41">
        <f>calendário!C32</f>
        <v>42831</v>
      </c>
      <c r="D33" s="42" t="str">
        <f>calendário!D32</f>
        <v>fase II</v>
      </c>
      <c r="E33" s="268">
        <v>780</v>
      </c>
      <c r="F33" s="211">
        <f>'estimativa de vendas'!E33</f>
        <v>163</v>
      </c>
      <c r="G33" s="163">
        <f t="shared" si="0"/>
        <v>127140</v>
      </c>
      <c r="H33" s="82"/>
      <c r="I33" s="219">
        <v>0.2</v>
      </c>
      <c r="J33" s="163">
        <f t="shared" si="1"/>
        <v>25428</v>
      </c>
      <c r="K33" s="163">
        <f t="shared" si="2"/>
        <v>152568</v>
      </c>
      <c r="L33" s="37"/>
    </row>
    <row r="34" spans="1:12" ht="17.25" thickBot="1" x14ac:dyDescent="0.35">
      <c r="A34" s="40">
        <f>calendário!A33</f>
        <v>32</v>
      </c>
      <c r="B34" s="40">
        <f>calendário!B33</f>
        <v>3</v>
      </c>
      <c r="C34" s="43">
        <f>calendário!C33</f>
        <v>42861</v>
      </c>
      <c r="D34" s="42" t="str">
        <f>calendário!D33</f>
        <v>fase II</v>
      </c>
      <c r="E34" s="268">
        <v>780</v>
      </c>
      <c r="F34" s="211">
        <f>'estimativa de vendas'!E34</f>
        <v>171</v>
      </c>
      <c r="G34" s="163">
        <f t="shared" si="0"/>
        <v>133380</v>
      </c>
      <c r="H34" s="82"/>
      <c r="I34" s="219">
        <v>0.2</v>
      </c>
      <c r="J34" s="163">
        <f t="shared" si="1"/>
        <v>26676</v>
      </c>
      <c r="K34" s="163">
        <f t="shared" si="2"/>
        <v>160056</v>
      </c>
      <c r="L34" s="37"/>
    </row>
    <row r="35" spans="1:12" ht="17.25" thickBot="1" x14ac:dyDescent="0.35">
      <c r="A35" s="40">
        <f>calendário!A34</f>
        <v>33</v>
      </c>
      <c r="B35" s="40">
        <f>calendário!B34</f>
        <v>3</v>
      </c>
      <c r="C35" s="41">
        <f>calendário!C34</f>
        <v>42892</v>
      </c>
      <c r="D35" s="42" t="str">
        <f>calendário!D34</f>
        <v>fase II</v>
      </c>
      <c r="E35" s="268">
        <v>780</v>
      </c>
      <c r="F35" s="211">
        <f>'estimativa de vendas'!E35</f>
        <v>181</v>
      </c>
      <c r="G35" s="163">
        <f t="shared" si="0"/>
        <v>141180</v>
      </c>
      <c r="H35" s="82"/>
      <c r="I35" s="219">
        <v>0.2</v>
      </c>
      <c r="J35" s="163">
        <f t="shared" si="1"/>
        <v>28236</v>
      </c>
      <c r="K35" s="163">
        <f t="shared" si="2"/>
        <v>169416</v>
      </c>
      <c r="L35" s="37"/>
    </row>
    <row r="36" spans="1:12" ht="17.25" thickBot="1" x14ac:dyDescent="0.35">
      <c r="A36" s="40">
        <f>calendário!A35</f>
        <v>34</v>
      </c>
      <c r="B36" s="40">
        <f>calendário!B35</f>
        <v>3</v>
      </c>
      <c r="C36" s="43">
        <f>calendário!C35</f>
        <v>42922</v>
      </c>
      <c r="D36" s="42" t="str">
        <f>calendário!D35</f>
        <v>fase II</v>
      </c>
      <c r="E36" s="268">
        <v>780</v>
      </c>
      <c r="F36" s="211">
        <f>'estimativa de vendas'!E36</f>
        <v>193</v>
      </c>
      <c r="G36" s="163">
        <f t="shared" si="0"/>
        <v>150540</v>
      </c>
      <c r="H36" s="82"/>
      <c r="I36" s="219">
        <v>0.2</v>
      </c>
      <c r="J36" s="163">
        <f t="shared" si="1"/>
        <v>30108</v>
      </c>
      <c r="K36" s="163">
        <f t="shared" si="2"/>
        <v>180648</v>
      </c>
      <c r="L36" s="37"/>
    </row>
    <row r="37" spans="1:12" ht="17.25" thickBot="1" x14ac:dyDescent="0.35">
      <c r="A37" s="40">
        <f>calendário!A36</f>
        <v>35</v>
      </c>
      <c r="B37" s="40">
        <f>calendário!B36</f>
        <v>3</v>
      </c>
      <c r="C37" s="41">
        <f>calendário!C36</f>
        <v>42953</v>
      </c>
      <c r="D37" s="42" t="str">
        <f>calendário!D36</f>
        <v>fase II</v>
      </c>
      <c r="E37" s="268">
        <v>780</v>
      </c>
      <c r="F37" s="211">
        <f>'estimativa de vendas'!E37</f>
        <v>204</v>
      </c>
      <c r="G37" s="163">
        <f t="shared" si="0"/>
        <v>159120</v>
      </c>
      <c r="H37" s="82"/>
      <c r="I37" s="219">
        <v>0.2</v>
      </c>
      <c r="J37" s="163">
        <f t="shared" si="1"/>
        <v>31824</v>
      </c>
      <c r="K37" s="163">
        <f t="shared" si="2"/>
        <v>190944</v>
      </c>
      <c r="L37" s="37"/>
    </row>
    <row r="38" spans="1:12" ht="17.25" thickBot="1" x14ac:dyDescent="0.35">
      <c r="A38" s="40">
        <f>calendário!A37</f>
        <v>36</v>
      </c>
      <c r="B38" s="40">
        <f>calendário!B37</f>
        <v>3</v>
      </c>
      <c r="C38" s="43">
        <f>calendário!C37</f>
        <v>42984</v>
      </c>
      <c r="D38" s="42" t="str">
        <f>calendário!D37</f>
        <v>fase II</v>
      </c>
      <c r="E38" s="268">
        <v>780</v>
      </c>
      <c r="F38" s="211">
        <f>'estimativa de vendas'!E38</f>
        <v>216</v>
      </c>
      <c r="G38" s="163">
        <f t="shared" si="0"/>
        <v>168480</v>
      </c>
      <c r="H38" s="82"/>
      <c r="I38" s="219">
        <v>0.2</v>
      </c>
      <c r="J38" s="163">
        <f t="shared" si="1"/>
        <v>33696</v>
      </c>
      <c r="K38" s="163">
        <f t="shared" si="2"/>
        <v>202176</v>
      </c>
      <c r="L38" s="37"/>
    </row>
    <row r="39" spans="1:12" ht="17.25" thickBot="1" x14ac:dyDescent="0.35">
      <c r="A39" s="40">
        <f>calendário!A38</f>
        <v>37</v>
      </c>
      <c r="B39" s="40">
        <f>calendário!B38</f>
        <v>4</v>
      </c>
      <c r="C39" s="41">
        <f>calendário!C38</f>
        <v>43014</v>
      </c>
      <c r="D39" s="42" t="str">
        <f>calendário!D38</f>
        <v>fase III</v>
      </c>
      <c r="E39" s="268">
        <v>780</v>
      </c>
      <c r="F39" s="211">
        <f>'estimativa de vendas'!E39</f>
        <v>229</v>
      </c>
      <c r="G39" s="163">
        <f t="shared" si="0"/>
        <v>178620</v>
      </c>
      <c r="H39" s="82"/>
      <c r="I39" s="219">
        <v>0.2</v>
      </c>
      <c r="J39" s="163">
        <f t="shared" si="1"/>
        <v>35724</v>
      </c>
      <c r="K39" s="163">
        <f t="shared" si="2"/>
        <v>214344</v>
      </c>
      <c r="L39" s="37"/>
    </row>
    <row r="40" spans="1:12" ht="17.25" thickBot="1" x14ac:dyDescent="0.35">
      <c r="A40" s="40">
        <f>calendário!A39</f>
        <v>38</v>
      </c>
      <c r="B40" s="40">
        <f>calendário!B39</f>
        <v>4</v>
      </c>
      <c r="C40" s="43">
        <f>calendário!C39</f>
        <v>43045</v>
      </c>
      <c r="D40" s="42" t="str">
        <f>calendário!D39</f>
        <v>fase III</v>
      </c>
      <c r="E40" s="268">
        <v>780</v>
      </c>
      <c r="F40" s="211">
        <f>'estimativa de vendas'!E40</f>
        <v>242</v>
      </c>
      <c r="G40" s="163">
        <f t="shared" si="0"/>
        <v>188760</v>
      </c>
      <c r="H40" s="82"/>
      <c r="I40" s="219">
        <v>0.2</v>
      </c>
      <c r="J40" s="163">
        <f t="shared" si="1"/>
        <v>37752</v>
      </c>
      <c r="K40" s="163">
        <f t="shared" si="2"/>
        <v>226512</v>
      </c>
      <c r="L40" s="37"/>
    </row>
    <row r="41" spans="1:12" ht="17.25" thickBot="1" x14ac:dyDescent="0.35">
      <c r="A41" s="40">
        <f>calendário!A40</f>
        <v>39</v>
      </c>
      <c r="B41" s="40">
        <f>calendário!B40</f>
        <v>4</v>
      </c>
      <c r="C41" s="41">
        <f>calendário!C40</f>
        <v>43075</v>
      </c>
      <c r="D41" s="42" t="str">
        <f>calendário!D40</f>
        <v>fase III</v>
      </c>
      <c r="E41" s="268">
        <v>780</v>
      </c>
      <c r="F41" s="211">
        <f>'estimativa de vendas'!E41</f>
        <v>256</v>
      </c>
      <c r="G41" s="163">
        <f t="shared" si="0"/>
        <v>199680</v>
      </c>
      <c r="H41" s="82"/>
      <c r="I41" s="219">
        <v>0.2</v>
      </c>
      <c r="J41" s="163">
        <f t="shared" si="1"/>
        <v>39936</v>
      </c>
      <c r="K41" s="163">
        <f t="shared" si="2"/>
        <v>239616</v>
      </c>
      <c r="L41" s="37"/>
    </row>
    <row r="42" spans="1:12" ht="17.25" thickBot="1" x14ac:dyDescent="0.35">
      <c r="A42" s="40">
        <f>calendário!A41</f>
        <v>40</v>
      </c>
      <c r="B42" s="40">
        <f>calendário!B41</f>
        <v>4</v>
      </c>
      <c r="C42" s="43">
        <f>calendário!C41</f>
        <v>43106</v>
      </c>
      <c r="D42" s="42" t="str">
        <f>calendário!D41</f>
        <v>fase III</v>
      </c>
      <c r="E42" s="268">
        <v>780</v>
      </c>
      <c r="F42" s="211">
        <f>'estimativa de vendas'!E42</f>
        <v>270</v>
      </c>
      <c r="G42" s="163">
        <f t="shared" si="0"/>
        <v>210600</v>
      </c>
      <c r="H42" s="82"/>
      <c r="I42" s="219">
        <v>0.2</v>
      </c>
      <c r="J42" s="163">
        <f t="shared" si="1"/>
        <v>42120</v>
      </c>
      <c r="K42" s="163">
        <f t="shared" si="2"/>
        <v>252720</v>
      </c>
      <c r="L42" s="37"/>
    </row>
    <row r="43" spans="1:12" ht="17.25" thickBot="1" x14ac:dyDescent="0.35">
      <c r="A43" s="40">
        <f>calendário!A42</f>
        <v>41</v>
      </c>
      <c r="B43" s="40">
        <f>calendário!B42</f>
        <v>4</v>
      </c>
      <c r="C43" s="41">
        <f>calendário!C42</f>
        <v>43137</v>
      </c>
      <c r="D43" s="42" t="str">
        <f>calendário!D42</f>
        <v>fase III</v>
      </c>
      <c r="E43" s="268">
        <v>780</v>
      </c>
      <c r="F43" s="211">
        <f>'estimativa de vendas'!E43</f>
        <v>285</v>
      </c>
      <c r="G43" s="163">
        <f t="shared" si="0"/>
        <v>222300</v>
      </c>
      <c r="H43" s="82"/>
      <c r="I43" s="219">
        <v>0.2</v>
      </c>
      <c r="J43" s="163">
        <f t="shared" si="1"/>
        <v>44460</v>
      </c>
      <c r="K43" s="163">
        <f t="shared" si="2"/>
        <v>266760</v>
      </c>
      <c r="L43" s="37"/>
    </row>
    <row r="44" spans="1:12" ht="17.25" thickBot="1" x14ac:dyDescent="0.35">
      <c r="A44" s="40">
        <f>calendário!A43</f>
        <v>42</v>
      </c>
      <c r="B44" s="40">
        <f>calendário!B43</f>
        <v>4</v>
      </c>
      <c r="C44" s="43">
        <f>calendário!C43</f>
        <v>43165</v>
      </c>
      <c r="D44" s="42" t="str">
        <f>calendário!D43</f>
        <v>fase III</v>
      </c>
      <c r="E44" s="268">
        <v>780</v>
      </c>
      <c r="F44" s="211">
        <f>'estimativa de vendas'!E44</f>
        <v>304</v>
      </c>
      <c r="G44" s="163">
        <f t="shared" si="0"/>
        <v>237120</v>
      </c>
      <c r="H44" s="82"/>
      <c r="I44" s="219">
        <v>0.2</v>
      </c>
      <c r="J44" s="163">
        <f t="shared" si="1"/>
        <v>47424</v>
      </c>
      <c r="K44" s="163">
        <f t="shared" si="2"/>
        <v>284544</v>
      </c>
      <c r="L44" s="37"/>
    </row>
    <row r="45" spans="1:12" ht="17.25" thickBot="1" x14ac:dyDescent="0.35">
      <c r="A45" s="40">
        <f>calendário!A44</f>
        <v>43</v>
      </c>
      <c r="B45" s="40">
        <f>calendário!B44</f>
        <v>4</v>
      </c>
      <c r="C45" s="41">
        <f>calendário!C44</f>
        <v>43196</v>
      </c>
      <c r="D45" s="42" t="str">
        <f>calendário!D44</f>
        <v>fase III</v>
      </c>
      <c r="E45" s="268">
        <v>780</v>
      </c>
      <c r="F45" s="211">
        <f>'estimativa de vendas'!E45</f>
        <v>324</v>
      </c>
      <c r="G45" s="163">
        <f t="shared" si="0"/>
        <v>252720</v>
      </c>
      <c r="H45" s="82"/>
      <c r="I45" s="219">
        <v>0.2</v>
      </c>
      <c r="J45" s="163">
        <f t="shared" si="1"/>
        <v>50544</v>
      </c>
      <c r="K45" s="163">
        <f t="shared" si="2"/>
        <v>303264</v>
      </c>
      <c r="L45" s="37"/>
    </row>
    <row r="46" spans="1:12" ht="17.25" thickBot="1" x14ac:dyDescent="0.35">
      <c r="A46" s="40">
        <f>calendário!A45</f>
        <v>44</v>
      </c>
      <c r="B46" s="40">
        <f>calendário!B45</f>
        <v>4</v>
      </c>
      <c r="C46" s="43">
        <f>calendário!C45</f>
        <v>43226</v>
      </c>
      <c r="D46" s="42" t="str">
        <f>calendário!D45</f>
        <v>fase III</v>
      </c>
      <c r="E46" s="268">
        <v>780</v>
      </c>
      <c r="F46" s="211">
        <f>'estimativa de vendas'!E46</f>
        <v>346</v>
      </c>
      <c r="G46" s="163">
        <f t="shared" si="0"/>
        <v>269880</v>
      </c>
      <c r="H46" s="82"/>
      <c r="I46" s="219">
        <v>0.2</v>
      </c>
      <c r="J46" s="163">
        <f t="shared" si="1"/>
        <v>53976</v>
      </c>
      <c r="K46" s="163">
        <f t="shared" si="2"/>
        <v>323856</v>
      </c>
      <c r="L46" s="37"/>
    </row>
    <row r="47" spans="1:12" ht="17.25" thickBot="1" x14ac:dyDescent="0.35">
      <c r="A47" s="40">
        <f>calendário!A46</f>
        <v>45</v>
      </c>
      <c r="B47" s="40">
        <f>calendário!B46</f>
        <v>4</v>
      </c>
      <c r="C47" s="41">
        <f>calendário!C46</f>
        <v>43257</v>
      </c>
      <c r="D47" s="42" t="str">
        <f>calendário!D46</f>
        <v>fase III</v>
      </c>
      <c r="E47" s="268">
        <v>780</v>
      </c>
      <c r="F47" s="211">
        <f>'estimativa de vendas'!E47</f>
        <v>368</v>
      </c>
      <c r="G47" s="163">
        <f t="shared" si="0"/>
        <v>287040</v>
      </c>
      <c r="H47" s="82"/>
      <c r="I47" s="219">
        <v>0.2</v>
      </c>
      <c r="J47" s="163">
        <f t="shared" si="1"/>
        <v>57408</v>
      </c>
      <c r="K47" s="163">
        <f t="shared" si="2"/>
        <v>344448</v>
      </c>
      <c r="L47" s="37"/>
    </row>
    <row r="48" spans="1:12" ht="17.25" thickBot="1" x14ac:dyDescent="0.35">
      <c r="A48" s="40">
        <f>calendário!A47</f>
        <v>46</v>
      </c>
      <c r="B48" s="40">
        <f>calendário!B47</f>
        <v>4</v>
      </c>
      <c r="C48" s="43">
        <f>calendário!C47</f>
        <v>43287</v>
      </c>
      <c r="D48" s="42" t="str">
        <f>calendário!D47</f>
        <v>fase III</v>
      </c>
      <c r="E48" s="268">
        <v>780</v>
      </c>
      <c r="F48" s="211">
        <f>'estimativa de vendas'!E48</f>
        <v>391</v>
      </c>
      <c r="G48" s="163">
        <f t="shared" si="0"/>
        <v>304980</v>
      </c>
      <c r="H48" s="82"/>
      <c r="I48" s="219">
        <v>0.2</v>
      </c>
      <c r="J48" s="163">
        <f t="shared" si="1"/>
        <v>60996</v>
      </c>
      <c r="K48" s="163">
        <f t="shared" si="2"/>
        <v>365976</v>
      </c>
      <c r="L48" s="37"/>
    </row>
    <row r="49" spans="1:12" ht="17.25" thickBot="1" x14ac:dyDescent="0.35">
      <c r="A49" s="40">
        <f>calendário!A48</f>
        <v>47</v>
      </c>
      <c r="B49" s="40">
        <f>calendário!B48</f>
        <v>4</v>
      </c>
      <c r="C49" s="41">
        <f>calendário!C48</f>
        <v>43318</v>
      </c>
      <c r="D49" s="42" t="str">
        <f>calendário!D48</f>
        <v>fase III</v>
      </c>
      <c r="E49" s="268">
        <v>780</v>
      </c>
      <c r="F49" s="211">
        <f>'estimativa de vendas'!E49</f>
        <v>416</v>
      </c>
      <c r="G49" s="163">
        <f t="shared" si="0"/>
        <v>324480</v>
      </c>
      <c r="H49" s="82"/>
      <c r="I49" s="219">
        <v>0.2</v>
      </c>
      <c r="J49" s="163">
        <f t="shared" si="1"/>
        <v>64896</v>
      </c>
      <c r="K49" s="163">
        <f t="shared" si="2"/>
        <v>389376</v>
      </c>
      <c r="L49" s="37"/>
    </row>
    <row r="50" spans="1:12" ht="17.25" thickBot="1" x14ac:dyDescent="0.35">
      <c r="A50" s="40">
        <f>calendário!A49</f>
        <v>48</v>
      </c>
      <c r="B50" s="40">
        <f>calendário!B49</f>
        <v>4</v>
      </c>
      <c r="C50" s="43">
        <f>calendário!C49</f>
        <v>43349</v>
      </c>
      <c r="D50" s="42" t="str">
        <f>calendário!D49</f>
        <v>fase III</v>
      </c>
      <c r="E50" s="268">
        <v>780</v>
      </c>
      <c r="F50" s="211">
        <f>'estimativa de vendas'!E50</f>
        <v>447</v>
      </c>
      <c r="G50" s="163">
        <f t="shared" si="0"/>
        <v>348660</v>
      </c>
      <c r="H50" s="82"/>
      <c r="I50" s="219">
        <v>0.2</v>
      </c>
      <c r="J50" s="163">
        <f t="shared" si="1"/>
        <v>69732</v>
      </c>
      <c r="K50" s="163">
        <f t="shared" si="2"/>
        <v>418392</v>
      </c>
      <c r="L50" s="37"/>
    </row>
    <row r="51" spans="1:12" ht="17.25" thickBot="1" x14ac:dyDescent="0.35">
      <c r="A51" s="40">
        <f>calendário!A50</f>
        <v>49</v>
      </c>
      <c r="B51" s="40">
        <f>calendário!B50</f>
        <v>5</v>
      </c>
      <c r="C51" s="41">
        <f>calendário!C50</f>
        <v>43379</v>
      </c>
      <c r="D51" s="42" t="str">
        <f>calendário!D50</f>
        <v>fase III</v>
      </c>
      <c r="E51" s="268">
        <v>780</v>
      </c>
      <c r="F51" s="211">
        <f>'estimativa de vendas'!E51</f>
        <v>480</v>
      </c>
      <c r="G51" s="163">
        <f t="shared" si="0"/>
        <v>374400</v>
      </c>
      <c r="H51" s="82"/>
      <c r="I51" s="219">
        <v>0.2</v>
      </c>
      <c r="J51" s="163">
        <f t="shared" si="1"/>
        <v>74880</v>
      </c>
      <c r="K51" s="163">
        <f t="shared" si="2"/>
        <v>449280</v>
      </c>
      <c r="L51" s="37"/>
    </row>
    <row r="52" spans="1:12" ht="17.25" thickBot="1" x14ac:dyDescent="0.35">
      <c r="A52" s="40">
        <f>calendário!A51</f>
        <v>50</v>
      </c>
      <c r="B52" s="40">
        <f>calendário!B51</f>
        <v>5</v>
      </c>
      <c r="C52" s="43">
        <f>calendário!C51</f>
        <v>43410</v>
      </c>
      <c r="D52" s="42" t="str">
        <f>calendário!D51</f>
        <v>fase III</v>
      </c>
      <c r="E52" s="268">
        <v>780</v>
      </c>
      <c r="F52" s="211">
        <f>'estimativa de vendas'!E52</f>
        <v>515</v>
      </c>
      <c r="G52" s="163">
        <f t="shared" si="0"/>
        <v>401700</v>
      </c>
      <c r="H52" s="82"/>
      <c r="I52" s="219">
        <v>0.2</v>
      </c>
      <c r="J52" s="163">
        <f t="shared" si="1"/>
        <v>80340</v>
      </c>
      <c r="K52" s="163">
        <f t="shared" si="2"/>
        <v>482040</v>
      </c>
      <c r="L52" s="37"/>
    </row>
    <row r="53" spans="1:12" ht="17.25" thickBot="1" x14ac:dyDescent="0.35">
      <c r="A53" s="40">
        <f>calendário!A52</f>
        <v>51</v>
      </c>
      <c r="B53" s="40">
        <f>calendário!B52</f>
        <v>5</v>
      </c>
      <c r="C53" s="41">
        <f>calendário!C52</f>
        <v>43440</v>
      </c>
      <c r="D53" s="42" t="str">
        <f>calendário!D52</f>
        <v>fase III</v>
      </c>
      <c r="E53" s="268">
        <v>780</v>
      </c>
      <c r="F53" s="211">
        <f>'estimativa de vendas'!E53</f>
        <v>551</v>
      </c>
      <c r="G53" s="163">
        <f t="shared" si="0"/>
        <v>429780</v>
      </c>
      <c r="H53" s="82"/>
      <c r="I53" s="219">
        <v>0.2</v>
      </c>
      <c r="J53" s="163">
        <f t="shared" si="1"/>
        <v>85956</v>
      </c>
      <c r="K53" s="163">
        <f t="shared" si="2"/>
        <v>515736</v>
      </c>
      <c r="L53" s="37"/>
    </row>
    <row r="54" spans="1:12" ht="17.25" thickBot="1" x14ac:dyDescent="0.35">
      <c r="A54" s="40">
        <f>calendário!A53</f>
        <v>52</v>
      </c>
      <c r="B54" s="40">
        <f>calendário!B53</f>
        <v>5</v>
      </c>
      <c r="C54" s="43">
        <f>calendário!C53</f>
        <v>43471</v>
      </c>
      <c r="D54" s="42" t="str">
        <f>calendário!D53</f>
        <v>fase III</v>
      </c>
      <c r="E54" s="268">
        <v>780</v>
      </c>
      <c r="F54" s="211">
        <f>'estimativa de vendas'!E54</f>
        <v>584</v>
      </c>
      <c r="G54" s="163">
        <f t="shared" si="0"/>
        <v>455520</v>
      </c>
      <c r="H54" s="82"/>
      <c r="I54" s="219">
        <v>0.2</v>
      </c>
      <c r="J54" s="163">
        <f t="shared" si="1"/>
        <v>91104</v>
      </c>
      <c r="K54" s="163">
        <f t="shared" si="2"/>
        <v>546624</v>
      </c>
      <c r="L54" s="37"/>
    </row>
    <row r="55" spans="1:12" ht="17.25" thickBot="1" x14ac:dyDescent="0.35">
      <c r="A55" s="40">
        <f>calendário!A54</f>
        <v>53</v>
      </c>
      <c r="B55" s="40">
        <f>calendário!B54</f>
        <v>5</v>
      </c>
      <c r="C55" s="41">
        <f>calendário!C54</f>
        <v>43502</v>
      </c>
      <c r="D55" s="42" t="str">
        <f>calendário!D54</f>
        <v>fase III</v>
      </c>
      <c r="E55" s="268">
        <v>780</v>
      </c>
      <c r="F55" s="211">
        <f>'estimativa de vendas'!E55</f>
        <v>618</v>
      </c>
      <c r="G55" s="163">
        <f t="shared" si="0"/>
        <v>482040</v>
      </c>
      <c r="H55" s="82"/>
      <c r="I55" s="219">
        <v>0.2</v>
      </c>
      <c r="J55" s="163">
        <f t="shared" si="1"/>
        <v>96408</v>
      </c>
      <c r="K55" s="163">
        <f t="shared" si="2"/>
        <v>578448</v>
      </c>
      <c r="L55" s="37"/>
    </row>
    <row r="56" spans="1:12" ht="17.25" thickBot="1" x14ac:dyDescent="0.35">
      <c r="A56" s="40">
        <f>calendário!A55</f>
        <v>54</v>
      </c>
      <c r="B56" s="40">
        <f>calendário!B55</f>
        <v>5</v>
      </c>
      <c r="C56" s="43">
        <f>calendário!C55</f>
        <v>43530</v>
      </c>
      <c r="D56" s="42" t="str">
        <f>calendário!D55</f>
        <v>fase III</v>
      </c>
      <c r="E56" s="268">
        <v>780</v>
      </c>
      <c r="F56" s="211">
        <f>'estimativa de vendas'!E56</f>
        <v>654</v>
      </c>
      <c r="G56" s="163">
        <f t="shared" si="0"/>
        <v>510120</v>
      </c>
      <c r="H56" s="82"/>
      <c r="I56" s="219">
        <v>0.2</v>
      </c>
      <c r="J56" s="163">
        <f t="shared" si="1"/>
        <v>102024</v>
      </c>
      <c r="K56" s="163">
        <f t="shared" si="2"/>
        <v>612144</v>
      </c>
      <c r="L56" s="37"/>
    </row>
    <row r="57" spans="1:12" ht="17.25" thickBot="1" x14ac:dyDescent="0.35">
      <c r="A57" s="40">
        <f>calendário!A56</f>
        <v>55</v>
      </c>
      <c r="B57" s="40">
        <f>calendário!B56</f>
        <v>5</v>
      </c>
      <c r="C57" s="41">
        <f>calendário!C56</f>
        <v>43561</v>
      </c>
      <c r="D57" s="42" t="str">
        <f>calendário!D56</f>
        <v>fase III</v>
      </c>
      <c r="E57" s="268">
        <v>780</v>
      </c>
      <c r="F57" s="211">
        <f>'estimativa de vendas'!E57</f>
        <v>692</v>
      </c>
      <c r="G57" s="163">
        <f t="shared" si="0"/>
        <v>539760</v>
      </c>
      <c r="H57" s="82"/>
      <c r="I57" s="219">
        <v>0.2</v>
      </c>
      <c r="J57" s="163">
        <f t="shared" si="1"/>
        <v>107952</v>
      </c>
      <c r="K57" s="163">
        <f t="shared" si="2"/>
        <v>647712</v>
      </c>
      <c r="L57" s="37"/>
    </row>
    <row r="58" spans="1:12" ht="17.25" thickBot="1" x14ac:dyDescent="0.35">
      <c r="A58" s="40">
        <f>calendário!A57</f>
        <v>56</v>
      </c>
      <c r="B58" s="40">
        <f>calendário!B57</f>
        <v>5</v>
      </c>
      <c r="C58" s="43">
        <f>calendário!C57</f>
        <v>43591</v>
      </c>
      <c r="D58" s="42" t="str">
        <f>calendário!D57</f>
        <v>fase III</v>
      </c>
      <c r="E58" s="268">
        <v>780</v>
      </c>
      <c r="F58" s="211">
        <f>'estimativa de vendas'!E58</f>
        <v>716</v>
      </c>
      <c r="G58" s="163">
        <f t="shared" si="0"/>
        <v>558480</v>
      </c>
      <c r="H58" s="82"/>
      <c r="I58" s="219">
        <v>0.2</v>
      </c>
      <c r="J58" s="163">
        <f t="shared" si="1"/>
        <v>111696</v>
      </c>
      <c r="K58" s="163">
        <f t="shared" si="2"/>
        <v>670176</v>
      </c>
      <c r="L58" s="37"/>
    </row>
    <row r="59" spans="1:12" ht="17.25" thickBot="1" x14ac:dyDescent="0.35">
      <c r="A59" s="40">
        <f>calendário!A58</f>
        <v>57</v>
      </c>
      <c r="B59" s="40">
        <f>calendário!B58</f>
        <v>5</v>
      </c>
      <c r="C59" s="41">
        <f>calendário!C58</f>
        <v>43622</v>
      </c>
      <c r="D59" s="42" t="str">
        <f>calendário!D58</f>
        <v>fase III</v>
      </c>
      <c r="E59" s="268">
        <v>780</v>
      </c>
      <c r="F59" s="211">
        <f>'estimativa de vendas'!E59</f>
        <v>732</v>
      </c>
      <c r="G59" s="163">
        <f t="shared" si="0"/>
        <v>570960</v>
      </c>
      <c r="H59" s="82"/>
      <c r="I59" s="219">
        <v>0.2</v>
      </c>
      <c r="J59" s="163">
        <f t="shared" si="1"/>
        <v>114192</v>
      </c>
      <c r="K59" s="163">
        <f t="shared" si="2"/>
        <v>685152</v>
      </c>
      <c r="L59" s="37"/>
    </row>
    <row r="60" spans="1:12" ht="17.25" thickBot="1" x14ac:dyDescent="0.35">
      <c r="A60" s="40">
        <f>calendário!A59</f>
        <v>58</v>
      </c>
      <c r="B60" s="40">
        <f>calendário!B59</f>
        <v>5</v>
      </c>
      <c r="C60" s="43">
        <f>calendário!C59</f>
        <v>43652</v>
      </c>
      <c r="D60" s="42" t="str">
        <f>calendário!D59</f>
        <v>fase III</v>
      </c>
      <c r="E60" s="268">
        <v>780</v>
      </c>
      <c r="F60" s="211">
        <f>'estimativa de vendas'!E60</f>
        <v>748</v>
      </c>
      <c r="G60" s="163">
        <f t="shared" si="0"/>
        <v>583440</v>
      </c>
      <c r="H60" s="82"/>
      <c r="I60" s="219">
        <v>0.2</v>
      </c>
      <c r="J60" s="163">
        <f t="shared" si="1"/>
        <v>116688</v>
      </c>
      <c r="K60" s="163">
        <f t="shared" si="2"/>
        <v>700128</v>
      </c>
      <c r="L60" s="37"/>
    </row>
    <row r="61" spans="1:12" ht="17.25" thickBot="1" x14ac:dyDescent="0.35">
      <c r="A61" s="40">
        <f>calendário!A60</f>
        <v>59</v>
      </c>
      <c r="B61" s="40">
        <f>calendário!B60</f>
        <v>5</v>
      </c>
      <c r="C61" s="41">
        <f>calendário!C60</f>
        <v>43683</v>
      </c>
      <c r="D61" s="42" t="str">
        <f>calendário!D60</f>
        <v>fase III</v>
      </c>
      <c r="E61" s="268">
        <v>780</v>
      </c>
      <c r="F61" s="211">
        <f>'estimativa de vendas'!E61</f>
        <v>765</v>
      </c>
      <c r="G61" s="163">
        <f t="shared" si="0"/>
        <v>596700</v>
      </c>
      <c r="H61" s="82"/>
      <c r="I61" s="219">
        <v>0.2</v>
      </c>
      <c r="J61" s="163">
        <f t="shared" si="1"/>
        <v>119340</v>
      </c>
      <c r="K61" s="163">
        <f t="shared" si="2"/>
        <v>716040</v>
      </c>
      <c r="L61" s="37"/>
    </row>
    <row r="62" spans="1:12" ht="17.25" thickBot="1" x14ac:dyDescent="0.35">
      <c r="A62" s="40">
        <f>calendário!A61</f>
        <v>60</v>
      </c>
      <c r="B62" s="40">
        <f>calendário!B61</f>
        <v>5</v>
      </c>
      <c r="C62" s="43">
        <f>calendário!C61</f>
        <v>43714</v>
      </c>
      <c r="D62" s="42" t="str">
        <f>calendário!D61</f>
        <v>fase III</v>
      </c>
      <c r="E62" s="268">
        <v>780</v>
      </c>
      <c r="F62" s="211">
        <f>'estimativa de vendas'!E62</f>
        <v>783</v>
      </c>
      <c r="G62" s="163">
        <f t="shared" si="0"/>
        <v>610740</v>
      </c>
      <c r="H62" s="82"/>
      <c r="I62" s="219">
        <v>0.2</v>
      </c>
      <c r="J62" s="163">
        <f t="shared" si="1"/>
        <v>122148</v>
      </c>
      <c r="K62" s="163">
        <f t="shared" si="2"/>
        <v>732888</v>
      </c>
      <c r="L62" s="37"/>
    </row>
    <row r="63" spans="1:12" ht="17.25" thickBot="1" x14ac:dyDescent="0.35">
      <c r="A63" s="40">
        <f>calendário!A62</f>
        <v>61</v>
      </c>
      <c r="B63" s="40">
        <f>calendário!B62</f>
        <v>6</v>
      </c>
      <c r="C63" s="41">
        <f>calendário!C62</f>
        <v>43744</v>
      </c>
      <c r="D63" s="42" t="str">
        <f>calendário!D62</f>
        <v>fase IV</v>
      </c>
      <c r="E63" s="268">
        <v>780</v>
      </c>
      <c r="F63" s="211">
        <f>'estimativa de vendas'!E63</f>
        <v>800</v>
      </c>
      <c r="G63" s="163">
        <f t="shared" si="0"/>
        <v>624000</v>
      </c>
      <c r="H63" s="82"/>
      <c r="I63" s="219">
        <v>0.2</v>
      </c>
      <c r="J63" s="163">
        <f t="shared" si="1"/>
        <v>124800</v>
      </c>
      <c r="K63" s="163">
        <f t="shared" si="2"/>
        <v>748800</v>
      </c>
      <c r="L63" s="37"/>
    </row>
    <row r="64" spans="1:12" ht="17.25" thickBot="1" x14ac:dyDescent="0.35">
      <c r="A64" s="40">
        <f>calendário!A63</f>
        <v>62</v>
      </c>
      <c r="B64" s="40">
        <f>calendário!B63</f>
        <v>6</v>
      </c>
      <c r="C64" s="43">
        <f>calendário!C63</f>
        <v>43775</v>
      </c>
      <c r="D64" s="42" t="str">
        <f>calendário!D63</f>
        <v>fase IV</v>
      </c>
      <c r="E64" s="268">
        <v>780</v>
      </c>
      <c r="F64" s="211">
        <f>'estimativa de vendas'!E64</f>
        <v>818</v>
      </c>
      <c r="G64" s="163">
        <f t="shared" si="0"/>
        <v>638040</v>
      </c>
      <c r="H64" s="82"/>
      <c r="I64" s="219">
        <v>0.2</v>
      </c>
      <c r="J64" s="163">
        <f t="shared" si="1"/>
        <v>127608</v>
      </c>
      <c r="K64" s="163">
        <f t="shared" si="2"/>
        <v>765648</v>
      </c>
      <c r="L64" s="37"/>
    </row>
    <row r="65" spans="1:12" ht="17.25" thickBot="1" x14ac:dyDescent="0.35">
      <c r="A65" s="40">
        <f>calendário!A64</f>
        <v>63</v>
      </c>
      <c r="B65" s="40">
        <f>calendário!B64</f>
        <v>6</v>
      </c>
      <c r="C65" s="41">
        <f>calendário!C64</f>
        <v>43805</v>
      </c>
      <c r="D65" s="42" t="str">
        <f>calendário!D64</f>
        <v>fase IV</v>
      </c>
      <c r="E65" s="268">
        <v>780</v>
      </c>
      <c r="F65" s="211">
        <f>'estimativa de vendas'!E65</f>
        <v>837</v>
      </c>
      <c r="G65" s="163">
        <f t="shared" si="0"/>
        <v>652860</v>
      </c>
      <c r="H65" s="82"/>
      <c r="I65" s="219">
        <v>0.2</v>
      </c>
      <c r="J65" s="163">
        <f t="shared" si="1"/>
        <v>130572</v>
      </c>
      <c r="K65" s="163">
        <f t="shared" si="2"/>
        <v>783432</v>
      </c>
      <c r="L65" s="37"/>
    </row>
    <row r="66" spans="1:12" ht="17.25" thickBot="1" x14ac:dyDescent="0.35">
      <c r="A66" s="40">
        <f>calendário!A65</f>
        <v>64</v>
      </c>
      <c r="B66" s="40">
        <f>calendário!B65</f>
        <v>6</v>
      </c>
      <c r="C66" s="43">
        <f>calendário!C65</f>
        <v>43836</v>
      </c>
      <c r="D66" s="42" t="str">
        <f>calendário!D65</f>
        <v>fase IV</v>
      </c>
      <c r="E66" s="268">
        <v>780</v>
      </c>
      <c r="F66" s="211">
        <f>'estimativa de vendas'!E66</f>
        <v>855</v>
      </c>
      <c r="G66" s="163">
        <f t="shared" si="0"/>
        <v>666900</v>
      </c>
      <c r="H66" s="82"/>
      <c r="I66" s="219">
        <v>0.2</v>
      </c>
      <c r="J66" s="163">
        <f t="shared" si="1"/>
        <v>133380</v>
      </c>
      <c r="K66" s="163">
        <f t="shared" si="2"/>
        <v>800280</v>
      </c>
      <c r="L66" s="37"/>
    </row>
    <row r="67" spans="1:12" ht="17.25" thickBot="1" x14ac:dyDescent="0.35">
      <c r="A67" s="40">
        <f>calendário!A66</f>
        <v>65</v>
      </c>
      <c r="B67" s="40">
        <f>calendário!B66</f>
        <v>6</v>
      </c>
      <c r="C67" s="41">
        <f>calendário!C66</f>
        <v>43867</v>
      </c>
      <c r="D67" s="42" t="str">
        <f>calendário!D66</f>
        <v>fase IV</v>
      </c>
      <c r="E67" s="268">
        <v>780</v>
      </c>
      <c r="F67" s="211">
        <f>'estimativa de vendas'!E67</f>
        <v>875</v>
      </c>
      <c r="G67" s="163">
        <f t="shared" si="0"/>
        <v>682500</v>
      </c>
      <c r="H67" s="82"/>
      <c r="I67" s="219">
        <v>0.2</v>
      </c>
      <c r="J67" s="163">
        <f t="shared" si="1"/>
        <v>136500</v>
      </c>
      <c r="K67" s="163">
        <f t="shared" si="2"/>
        <v>819000</v>
      </c>
      <c r="L67" s="37"/>
    </row>
    <row r="68" spans="1:12" ht="17.25" thickBot="1" x14ac:dyDescent="0.35">
      <c r="A68" s="40">
        <f>calendário!A67</f>
        <v>66</v>
      </c>
      <c r="B68" s="40">
        <f>calendário!B67</f>
        <v>6</v>
      </c>
      <c r="C68" s="43">
        <f>calendário!C67</f>
        <v>43896</v>
      </c>
      <c r="D68" s="42" t="str">
        <f>calendário!D67</f>
        <v>fase IV</v>
      </c>
      <c r="E68" s="268">
        <v>780</v>
      </c>
      <c r="F68" s="211">
        <f>'estimativa de vendas'!E68</f>
        <v>894</v>
      </c>
      <c r="G68" s="163">
        <f t="shared" ref="G68:G122" si="3">E68*F68</f>
        <v>697320</v>
      </c>
      <c r="H68" s="82"/>
      <c r="I68" s="219">
        <v>0.2</v>
      </c>
      <c r="J68" s="163">
        <f t="shared" ref="J68:J122" si="4">IF(H68=0,I68*G68,IF(I68=0,H68*F68,"erro"))</f>
        <v>139464</v>
      </c>
      <c r="K68" s="163">
        <f t="shared" ref="K68:K122" si="5">G68+J68</f>
        <v>836784</v>
      </c>
      <c r="L68" s="37"/>
    </row>
    <row r="69" spans="1:12" ht="17.25" thickBot="1" x14ac:dyDescent="0.35">
      <c r="A69" s="40">
        <f>calendário!A68</f>
        <v>67</v>
      </c>
      <c r="B69" s="40">
        <f>calendário!B68</f>
        <v>6</v>
      </c>
      <c r="C69" s="41">
        <f>calendário!C68</f>
        <v>43927</v>
      </c>
      <c r="D69" s="42" t="str">
        <f>calendário!D68</f>
        <v>fase IV</v>
      </c>
      <c r="E69" s="268">
        <v>780</v>
      </c>
      <c r="F69" s="211">
        <f>'estimativa de vendas'!E69</f>
        <v>914</v>
      </c>
      <c r="G69" s="163">
        <f t="shared" si="3"/>
        <v>712920</v>
      </c>
      <c r="H69" s="82"/>
      <c r="I69" s="219">
        <v>0.2</v>
      </c>
      <c r="J69" s="163">
        <f t="shared" si="4"/>
        <v>142584</v>
      </c>
      <c r="K69" s="163">
        <f t="shared" si="5"/>
        <v>855504</v>
      </c>
      <c r="L69" s="37"/>
    </row>
    <row r="70" spans="1:12" ht="17.25" thickBot="1" x14ac:dyDescent="0.35">
      <c r="A70" s="40">
        <f>calendário!A69</f>
        <v>68</v>
      </c>
      <c r="B70" s="40">
        <f>calendário!B69</f>
        <v>6</v>
      </c>
      <c r="C70" s="43">
        <f>calendário!C69</f>
        <v>43957</v>
      </c>
      <c r="D70" s="42" t="str">
        <f>calendário!D69</f>
        <v>fase IV</v>
      </c>
      <c r="E70" s="268">
        <v>780</v>
      </c>
      <c r="F70" s="211">
        <f>'estimativa de vendas'!E70</f>
        <v>934</v>
      </c>
      <c r="G70" s="163">
        <f t="shared" si="3"/>
        <v>728520</v>
      </c>
      <c r="H70" s="82"/>
      <c r="I70" s="219">
        <v>0.2</v>
      </c>
      <c r="J70" s="163">
        <f t="shared" si="4"/>
        <v>145704</v>
      </c>
      <c r="K70" s="163">
        <f t="shared" si="5"/>
        <v>874224</v>
      </c>
      <c r="L70" s="37"/>
    </row>
    <row r="71" spans="1:12" ht="17.25" thickBot="1" x14ac:dyDescent="0.35">
      <c r="A71" s="40">
        <f>calendário!A70</f>
        <v>69</v>
      </c>
      <c r="B71" s="40">
        <f>calendário!B70</f>
        <v>6</v>
      </c>
      <c r="C71" s="41">
        <f>calendário!C70</f>
        <v>43988</v>
      </c>
      <c r="D71" s="42" t="str">
        <f>calendário!D70</f>
        <v>fase IV</v>
      </c>
      <c r="E71" s="268">
        <v>780</v>
      </c>
      <c r="F71" s="211">
        <f>'estimativa de vendas'!E71</f>
        <v>945</v>
      </c>
      <c r="G71" s="163">
        <f t="shared" si="3"/>
        <v>737100</v>
      </c>
      <c r="H71" s="82"/>
      <c r="I71" s="219">
        <v>0.2</v>
      </c>
      <c r="J71" s="163">
        <f t="shared" si="4"/>
        <v>147420</v>
      </c>
      <c r="K71" s="163">
        <f t="shared" si="5"/>
        <v>884520</v>
      </c>
      <c r="L71" s="37"/>
    </row>
    <row r="72" spans="1:12" ht="17.25" thickBot="1" x14ac:dyDescent="0.35">
      <c r="A72" s="40">
        <f>calendário!A71</f>
        <v>70</v>
      </c>
      <c r="B72" s="40">
        <f>calendário!B71</f>
        <v>6</v>
      </c>
      <c r="C72" s="43">
        <f>calendário!C71</f>
        <v>44018</v>
      </c>
      <c r="D72" s="42" t="str">
        <f>calendário!D71</f>
        <v>fase IV</v>
      </c>
      <c r="E72" s="268">
        <v>780</v>
      </c>
      <c r="F72" s="211">
        <f>'estimativa de vendas'!E72</f>
        <v>955</v>
      </c>
      <c r="G72" s="163">
        <f t="shared" si="3"/>
        <v>744900</v>
      </c>
      <c r="H72" s="82"/>
      <c r="I72" s="219">
        <v>0.2</v>
      </c>
      <c r="J72" s="163">
        <f t="shared" si="4"/>
        <v>148980</v>
      </c>
      <c r="K72" s="163">
        <f t="shared" si="5"/>
        <v>893880</v>
      </c>
      <c r="L72" s="37"/>
    </row>
    <row r="73" spans="1:12" ht="17.25" thickBot="1" x14ac:dyDescent="0.35">
      <c r="A73" s="40">
        <f>calendário!A72</f>
        <v>71</v>
      </c>
      <c r="B73" s="40">
        <f>calendário!B72</f>
        <v>6</v>
      </c>
      <c r="C73" s="41">
        <f>calendário!C72</f>
        <v>44049</v>
      </c>
      <c r="D73" s="42" t="str">
        <f>calendário!D72</f>
        <v>fase IV</v>
      </c>
      <c r="E73" s="268">
        <v>780</v>
      </c>
      <c r="F73" s="211">
        <f>'estimativa de vendas'!E73</f>
        <v>966</v>
      </c>
      <c r="G73" s="163">
        <f t="shared" si="3"/>
        <v>753480</v>
      </c>
      <c r="H73" s="82"/>
      <c r="I73" s="219">
        <v>0.2</v>
      </c>
      <c r="J73" s="163">
        <f t="shared" si="4"/>
        <v>150696</v>
      </c>
      <c r="K73" s="163">
        <f t="shared" si="5"/>
        <v>904176</v>
      </c>
      <c r="L73" s="37"/>
    </row>
    <row r="74" spans="1:12" ht="17.25" thickBot="1" x14ac:dyDescent="0.35">
      <c r="A74" s="40">
        <f>calendário!A73</f>
        <v>72</v>
      </c>
      <c r="B74" s="40">
        <f>calendário!B73</f>
        <v>6</v>
      </c>
      <c r="C74" s="43">
        <f>calendário!C73</f>
        <v>44080</v>
      </c>
      <c r="D74" s="42" t="str">
        <f>calendário!D73</f>
        <v>fase IV</v>
      </c>
      <c r="E74" s="268">
        <v>780</v>
      </c>
      <c r="F74" s="211">
        <f>'estimativa de vendas'!E74</f>
        <v>976</v>
      </c>
      <c r="G74" s="163">
        <f t="shared" si="3"/>
        <v>761280</v>
      </c>
      <c r="H74" s="82"/>
      <c r="I74" s="219">
        <v>0.2</v>
      </c>
      <c r="J74" s="163">
        <f t="shared" si="4"/>
        <v>152256</v>
      </c>
      <c r="K74" s="163">
        <f t="shared" si="5"/>
        <v>913536</v>
      </c>
      <c r="L74" s="37"/>
    </row>
    <row r="75" spans="1:12" ht="17.25" thickBot="1" x14ac:dyDescent="0.35">
      <c r="A75" s="40">
        <f>calendário!A74</f>
        <v>73</v>
      </c>
      <c r="B75" s="40">
        <f>calendário!B74</f>
        <v>7</v>
      </c>
      <c r="C75" s="41">
        <f>calendário!C74</f>
        <v>44110</v>
      </c>
      <c r="D75" s="42" t="str">
        <f>calendário!D74</f>
        <v>fase IV</v>
      </c>
      <c r="E75" s="268">
        <v>780</v>
      </c>
      <c r="F75" s="211">
        <f>'estimativa de vendas'!E75</f>
        <v>987</v>
      </c>
      <c r="G75" s="163">
        <f t="shared" si="3"/>
        <v>769860</v>
      </c>
      <c r="H75" s="82"/>
      <c r="I75" s="219">
        <v>0.2</v>
      </c>
      <c r="J75" s="163">
        <f t="shared" si="4"/>
        <v>153972</v>
      </c>
      <c r="K75" s="163">
        <f t="shared" si="5"/>
        <v>923832</v>
      </c>
      <c r="L75" s="37"/>
    </row>
    <row r="76" spans="1:12" ht="17.25" thickBot="1" x14ac:dyDescent="0.35">
      <c r="A76" s="40">
        <f>calendário!A75</f>
        <v>74</v>
      </c>
      <c r="B76" s="40">
        <f>calendário!B75</f>
        <v>7</v>
      </c>
      <c r="C76" s="43">
        <f>calendário!C75</f>
        <v>44141</v>
      </c>
      <c r="D76" s="42" t="str">
        <f>calendário!D75</f>
        <v>fase IV</v>
      </c>
      <c r="E76" s="268">
        <v>780</v>
      </c>
      <c r="F76" s="211">
        <f>'estimativa de vendas'!E76</f>
        <v>987</v>
      </c>
      <c r="G76" s="163">
        <f t="shared" si="3"/>
        <v>769860</v>
      </c>
      <c r="H76" s="82"/>
      <c r="I76" s="219">
        <v>0.2</v>
      </c>
      <c r="J76" s="163">
        <f t="shared" si="4"/>
        <v>153972</v>
      </c>
      <c r="K76" s="163">
        <f t="shared" si="5"/>
        <v>923832</v>
      </c>
      <c r="L76" s="37"/>
    </row>
    <row r="77" spans="1:12" ht="17.25" thickBot="1" x14ac:dyDescent="0.35">
      <c r="A77" s="40">
        <f>calendário!A76</f>
        <v>75</v>
      </c>
      <c r="B77" s="40">
        <f>calendário!B76</f>
        <v>7</v>
      </c>
      <c r="C77" s="41">
        <f>calendário!C76</f>
        <v>44171</v>
      </c>
      <c r="D77" s="42" t="str">
        <f>calendário!D76</f>
        <v>fase IV</v>
      </c>
      <c r="E77" s="268">
        <v>780</v>
      </c>
      <c r="F77" s="211">
        <f>'estimativa de vendas'!E77</f>
        <v>987</v>
      </c>
      <c r="G77" s="163">
        <f t="shared" si="3"/>
        <v>769860</v>
      </c>
      <c r="H77" s="82"/>
      <c r="I77" s="219">
        <v>0.2</v>
      </c>
      <c r="J77" s="163">
        <f t="shared" si="4"/>
        <v>153972</v>
      </c>
      <c r="K77" s="163">
        <f t="shared" si="5"/>
        <v>923832</v>
      </c>
      <c r="L77" s="37"/>
    </row>
    <row r="78" spans="1:12" ht="17.25" thickBot="1" x14ac:dyDescent="0.35">
      <c r="A78" s="40">
        <f>calendário!A77</f>
        <v>76</v>
      </c>
      <c r="B78" s="40">
        <f>calendário!B77</f>
        <v>7</v>
      </c>
      <c r="C78" s="43">
        <f>calendário!C77</f>
        <v>44202</v>
      </c>
      <c r="D78" s="42" t="str">
        <f>calendário!D77</f>
        <v>fase IV</v>
      </c>
      <c r="E78" s="268">
        <v>780</v>
      </c>
      <c r="F78" s="211">
        <f>'estimativa de vendas'!E78</f>
        <v>987</v>
      </c>
      <c r="G78" s="163">
        <f t="shared" si="3"/>
        <v>769860</v>
      </c>
      <c r="H78" s="82"/>
      <c r="I78" s="219">
        <v>0.2</v>
      </c>
      <c r="J78" s="163">
        <f t="shared" si="4"/>
        <v>153972</v>
      </c>
      <c r="K78" s="163">
        <f t="shared" si="5"/>
        <v>923832</v>
      </c>
      <c r="L78" s="37"/>
    </row>
    <row r="79" spans="1:12" ht="17.25" thickBot="1" x14ac:dyDescent="0.35">
      <c r="A79" s="40">
        <f>calendário!A78</f>
        <v>77</v>
      </c>
      <c r="B79" s="40">
        <f>calendário!B78</f>
        <v>7</v>
      </c>
      <c r="C79" s="41">
        <f>calendário!C78</f>
        <v>44233</v>
      </c>
      <c r="D79" s="42" t="str">
        <f>calendário!D78</f>
        <v>fase IV</v>
      </c>
      <c r="E79" s="268">
        <v>780</v>
      </c>
      <c r="F79" s="211">
        <f>'estimativa de vendas'!E79</f>
        <v>987</v>
      </c>
      <c r="G79" s="163">
        <f t="shared" si="3"/>
        <v>769860</v>
      </c>
      <c r="H79" s="82"/>
      <c r="I79" s="219">
        <v>0.2</v>
      </c>
      <c r="J79" s="163">
        <f t="shared" si="4"/>
        <v>153972</v>
      </c>
      <c r="K79" s="163">
        <f t="shared" si="5"/>
        <v>923832</v>
      </c>
      <c r="L79" s="37"/>
    </row>
    <row r="80" spans="1:12" ht="17.25" thickBot="1" x14ac:dyDescent="0.35">
      <c r="A80" s="40">
        <f>calendário!A79</f>
        <v>78</v>
      </c>
      <c r="B80" s="40">
        <f>calendário!B79</f>
        <v>7</v>
      </c>
      <c r="C80" s="43">
        <f>calendário!C79</f>
        <v>44261</v>
      </c>
      <c r="D80" s="42" t="str">
        <f>calendário!D79</f>
        <v>fase IV</v>
      </c>
      <c r="E80" s="268">
        <v>780</v>
      </c>
      <c r="F80" s="211">
        <f>'estimativa de vendas'!E80</f>
        <v>987</v>
      </c>
      <c r="G80" s="163">
        <f t="shared" si="3"/>
        <v>769860</v>
      </c>
      <c r="H80" s="82"/>
      <c r="I80" s="219">
        <v>0.2</v>
      </c>
      <c r="J80" s="163">
        <f t="shared" si="4"/>
        <v>153972</v>
      </c>
      <c r="K80" s="163">
        <f t="shared" si="5"/>
        <v>923832</v>
      </c>
      <c r="L80" s="37"/>
    </row>
    <row r="81" spans="1:12" ht="17.25" thickBot="1" x14ac:dyDescent="0.35">
      <c r="A81" s="40">
        <f>calendário!A80</f>
        <v>79</v>
      </c>
      <c r="B81" s="40">
        <f>calendário!B80</f>
        <v>7</v>
      </c>
      <c r="C81" s="41">
        <f>calendário!C80</f>
        <v>44292</v>
      </c>
      <c r="D81" s="42" t="str">
        <f>calendário!D80</f>
        <v>fase IV</v>
      </c>
      <c r="E81" s="268">
        <v>780</v>
      </c>
      <c r="F81" s="211">
        <f>'estimativa de vendas'!E81</f>
        <v>987</v>
      </c>
      <c r="G81" s="163">
        <f t="shared" si="3"/>
        <v>769860</v>
      </c>
      <c r="H81" s="82"/>
      <c r="I81" s="219">
        <v>0.2</v>
      </c>
      <c r="J81" s="163">
        <f t="shared" si="4"/>
        <v>153972</v>
      </c>
      <c r="K81" s="163">
        <f t="shared" si="5"/>
        <v>923832</v>
      </c>
      <c r="L81" s="37"/>
    </row>
    <row r="82" spans="1:12" ht="17.25" thickBot="1" x14ac:dyDescent="0.35">
      <c r="A82" s="40">
        <f>calendário!A81</f>
        <v>80</v>
      </c>
      <c r="B82" s="40">
        <f>calendário!B81</f>
        <v>7</v>
      </c>
      <c r="C82" s="43">
        <f>calendário!C81</f>
        <v>44322</v>
      </c>
      <c r="D82" s="42" t="str">
        <f>calendário!D81</f>
        <v>fase IV</v>
      </c>
      <c r="E82" s="268">
        <v>780</v>
      </c>
      <c r="F82" s="211">
        <f>'estimativa de vendas'!E82</f>
        <v>987</v>
      </c>
      <c r="G82" s="163">
        <f t="shared" si="3"/>
        <v>769860</v>
      </c>
      <c r="H82" s="82"/>
      <c r="I82" s="219">
        <v>0.2</v>
      </c>
      <c r="J82" s="163">
        <f t="shared" si="4"/>
        <v>153972</v>
      </c>
      <c r="K82" s="163">
        <f t="shared" si="5"/>
        <v>923832</v>
      </c>
      <c r="L82" s="37"/>
    </row>
    <row r="83" spans="1:12" ht="17.25" thickBot="1" x14ac:dyDescent="0.35">
      <c r="A83" s="40">
        <f>calendário!A82</f>
        <v>81</v>
      </c>
      <c r="B83" s="40">
        <f>calendário!B82</f>
        <v>7</v>
      </c>
      <c r="C83" s="41">
        <f>calendário!C82</f>
        <v>44353</v>
      </c>
      <c r="D83" s="42" t="str">
        <f>calendário!D82</f>
        <v>fase IV</v>
      </c>
      <c r="E83" s="268">
        <v>780</v>
      </c>
      <c r="F83" s="211">
        <f>'estimativa de vendas'!E83</f>
        <v>987</v>
      </c>
      <c r="G83" s="163">
        <f t="shared" si="3"/>
        <v>769860</v>
      </c>
      <c r="H83" s="82"/>
      <c r="I83" s="219">
        <v>0.2</v>
      </c>
      <c r="J83" s="163">
        <f t="shared" si="4"/>
        <v>153972</v>
      </c>
      <c r="K83" s="163">
        <f t="shared" si="5"/>
        <v>923832</v>
      </c>
      <c r="L83" s="37"/>
    </row>
    <row r="84" spans="1:12" ht="17.25" thickBot="1" x14ac:dyDescent="0.35">
      <c r="A84" s="40">
        <f>calendário!A83</f>
        <v>82</v>
      </c>
      <c r="B84" s="40">
        <f>calendário!B83</f>
        <v>7</v>
      </c>
      <c r="C84" s="43">
        <f>calendário!C83</f>
        <v>44383</v>
      </c>
      <c r="D84" s="42" t="str">
        <f>calendário!D83</f>
        <v>fase IV</v>
      </c>
      <c r="E84" s="268">
        <v>780</v>
      </c>
      <c r="F84" s="211">
        <f>'estimativa de vendas'!E84</f>
        <v>987</v>
      </c>
      <c r="G84" s="163">
        <f t="shared" si="3"/>
        <v>769860</v>
      </c>
      <c r="H84" s="82"/>
      <c r="I84" s="219">
        <v>0.2</v>
      </c>
      <c r="J84" s="163">
        <f t="shared" si="4"/>
        <v>153972</v>
      </c>
      <c r="K84" s="163">
        <f t="shared" si="5"/>
        <v>923832</v>
      </c>
      <c r="L84" s="37"/>
    </row>
    <row r="85" spans="1:12" ht="17.25" thickBot="1" x14ac:dyDescent="0.35">
      <c r="A85" s="40">
        <f>calendário!A84</f>
        <v>83</v>
      </c>
      <c r="B85" s="40">
        <f>calendário!B84</f>
        <v>7</v>
      </c>
      <c r="C85" s="41">
        <f>calendário!C84</f>
        <v>44414</v>
      </c>
      <c r="D85" s="42" t="str">
        <f>calendário!D84</f>
        <v>fase IV</v>
      </c>
      <c r="E85" s="268">
        <v>780</v>
      </c>
      <c r="F85" s="211">
        <f>'estimativa de vendas'!E85</f>
        <v>976</v>
      </c>
      <c r="G85" s="163">
        <f t="shared" si="3"/>
        <v>761280</v>
      </c>
      <c r="H85" s="82"/>
      <c r="I85" s="219">
        <v>0.2</v>
      </c>
      <c r="J85" s="163">
        <f t="shared" si="4"/>
        <v>152256</v>
      </c>
      <c r="K85" s="163">
        <f t="shared" si="5"/>
        <v>913536</v>
      </c>
      <c r="L85" s="37"/>
    </row>
    <row r="86" spans="1:12" ht="17.25" thickBot="1" x14ac:dyDescent="0.35">
      <c r="A86" s="40">
        <f>calendário!A85</f>
        <v>84</v>
      </c>
      <c r="B86" s="40">
        <f>calendário!B85</f>
        <v>7</v>
      </c>
      <c r="C86" s="43">
        <f>calendário!C85</f>
        <v>44445</v>
      </c>
      <c r="D86" s="42" t="str">
        <f>calendário!D85</f>
        <v>fase IV</v>
      </c>
      <c r="E86" s="268">
        <v>780</v>
      </c>
      <c r="F86" s="211">
        <f>'estimativa de vendas'!E86</f>
        <v>965</v>
      </c>
      <c r="G86" s="163">
        <f t="shared" si="3"/>
        <v>752700</v>
      </c>
      <c r="H86" s="82"/>
      <c r="I86" s="219">
        <v>0.2</v>
      </c>
      <c r="J86" s="163">
        <f t="shared" si="4"/>
        <v>150540</v>
      </c>
      <c r="K86" s="163">
        <f t="shared" si="5"/>
        <v>903240</v>
      </c>
      <c r="L86" s="37"/>
    </row>
    <row r="87" spans="1:12" ht="17.25" thickBot="1" x14ac:dyDescent="0.35">
      <c r="A87" s="40">
        <f>calendário!A86</f>
        <v>85</v>
      </c>
      <c r="B87" s="40">
        <f>calendário!B86</f>
        <v>8</v>
      </c>
      <c r="C87" s="41">
        <f>calendário!C86</f>
        <v>44475</v>
      </c>
      <c r="D87" s="42" t="str">
        <f>calendário!D86</f>
        <v>fase V</v>
      </c>
      <c r="E87" s="268">
        <v>740</v>
      </c>
      <c r="F87" s="211">
        <f>'estimativa de vendas'!E87</f>
        <v>955</v>
      </c>
      <c r="G87" s="163">
        <f t="shared" si="3"/>
        <v>706700</v>
      </c>
      <c r="H87" s="82"/>
      <c r="I87" s="219">
        <v>0.2</v>
      </c>
      <c r="J87" s="163">
        <f t="shared" si="4"/>
        <v>141340</v>
      </c>
      <c r="K87" s="163">
        <f t="shared" si="5"/>
        <v>848040</v>
      </c>
      <c r="L87" s="37"/>
    </row>
    <row r="88" spans="1:12" ht="17.25" thickBot="1" x14ac:dyDescent="0.35">
      <c r="A88" s="40">
        <f>calendário!A87</f>
        <v>86</v>
      </c>
      <c r="B88" s="40">
        <f>calendário!B87</f>
        <v>8</v>
      </c>
      <c r="C88" s="43">
        <f>calendário!C87</f>
        <v>44506</v>
      </c>
      <c r="D88" s="42" t="str">
        <f>calendário!D87</f>
        <v>fase V</v>
      </c>
      <c r="E88" s="268">
        <v>740</v>
      </c>
      <c r="F88" s="211">
        <f>'estimativa de vendas'!E88</f>
        <v>944</v>
      </c>
      <c r="G88" s="163">
        <f t="shared" si="3"/>
        <v>698560</v>
      </c>
      <c r="H88" s="82"/>
      <c r="I88" s="219">
        <v>0.2</v>
      </c>
      <c r="J88" s="163">
        <f t="shared" si="4"/>
        <v>139712</v>
      </c>
      <c r="K88" s="163">
        <f t="shared" si="5"/>
        <v>838272</v>
      </c>
      <c r="L88" s="37"/>
    </row>
    <row r="89" spans="1:12" ht="17.25" thickBot="1" x14ac:dyDescent="0.35">
      <c r="A89" s="40">
        <f>calendário!A88</f>
        <v>87</v>
      </c>
      <c r="B89" s="40">
        <f>calendário!B88</f>
        <v>8</v>
      </c>
      <c r="C89" s="41">
        <f>calendário!C88</f>
        <v>44536</v>
      </c>
      <c r="D89" s="42" t="str">
        <f>calendário!D88</f>
        <v>fase V</v>
      </c>
      <c r="E89" s="268">
        <v>740</v>
      </c>
      <c r="F89" s="211">
        <f>'estimativa de vendas'!E89</f>
        <v>934</v>
      </c>
      <c r="G89" s="163">
        <f t="shared" si="3"/>
        <v>691160</v>
      </c>
      <c r="H89" s="82"/>
      <c r="I89" s="219">
        <v>0.2</v>
      </c>
      <c r="J89" s="163">
        <f t="shared" si="4"/>
        <v>138232</v>
      </c>
      <c r="K89" s="163">
        <f t="shared" si="5"/>
        <v>829392</v>
      </c>
      <c r="L89" s="37"/>
    </row>
    <row r="90" spans="1:12" ht="17.25" thickBot="1" x14ac:dyDescent="0.35">
      <c r="A90" s="40">
        <f>calendário!A89</f>
        <v>88</v>
      </c>
      <c r="B90" s="40">
        <f>calendário!B89</f>
        <v>8</v>
      </c>
      <c r="C90" s="43">
        <f>calendário!C89</f>
        <v>44567</v>
      </c>
      <c r="D90" s="42" t="str">
        <f>calendário!D89</f>
        <v>fase V</v>
      </c>
      <c r="E90" s="268">
        <v>740</v>
      </c>
      <c r="F90" s="211">
        <f>'estimativa de vendas'!E90</f>
        <v>923</v>
      </c>
      <c r="G90" s="163">
        <f t="shared" si="3"/>
        <v>683020</v>
      </c>
      <c r="H90" s="82"/>
      <c r="I90" s="219">
        <v>0.2</v>
      </c>
      <c r="J90" s="163">
        <f t="shared" si="4"/>
        <v>136604</v>
      </c>
      <c r="K90" s="163">
        <f t="shared" si="5"/>
        <v>819624</v>
      </c>
      <c r="L90" s="37"/>
    </row>
    <row r="91" spans="1:12" ht="17.25" thickBot="1" x14ac:dyDescent="0.35">
      <c r="A91" s="40">
        <f>calendário!A90</f>
        <v>89</v>
      </c>
      <c r="B91" s="40">
        <f>calendário!B90</f>
        <v>8</v>
      </c>
      <c r="C91" s="41">
        <f>calendário!C90</f>
        <v>44598</v>
      </c>
      <c r="D91" s="42" t="str">
        <f>calendário!D90</f>
        <v>fase V</v>
      </c>
      <c r="E91" s="268">
        <v>740</v>
      </c>
      <c r="F91" s="211">
        <f>'estimativa de vendas'!E91</f>
        <v>913</v>
      </c>
      <c r="G91" s="163">
        <f t="shared" si="3"/>
        <v>675620</v>
      </c>
      <c r="H91" s="82"/>
      <c r="I91" s="219">
        <v>0.2</v>
      </c>
      <c r="J91" s="163">
        <f t="shared" si="4"/>
        <v>135124</v>
      </c>
      <c r="K91" s="163">
        <f t="shared" si="5"/>
        <v>810744</v>
      </c>
      <c r="L91" s="37"/>
    </row>
    <row r="92" spans="1:12" ht="17.25" thickBot="1" x14ac:dyDescent="0.35">
      <c r="A92" s="40">
        <f>calendário!A91</f>
        <v>90</v>
      </c>
      <c r="B92" s="40">
        <f>calendário!B91</f>
        <v>8</v>
      </c>
      <c r="C92" s="43">
        <f>calendário!C91</f>
        <v>44626</v>
      </c>
      <c r="D92" s="42" t="str">
        <f>calendário!D91</f>
        <v>fase V</v>
      </c>
      <c r="E92" s="268">
        <v>740</v>
      </c>
      <c r="F92" s="211">
        <f>'estimativa de vendas'!E92</f>
        <v>893</v>
      </c>
      <c r="G92" s="163">
        <f t="shared" si="3"/>
        <v>660820</v>
      </c>
      <c r="H92" s="82"/>
      <c r="I92" s="219">
        <v>0.2</v>
      </c>
      <c r="J92" s="163">
        <f t="shared" si="4"/>
        <v>132164</v>
      </c>
      <c r="K92" s="163">
        <f t="shared" si="5"/>
        <v>792984</v>
      </c>
      <c r="L92" s="37"/>
    </row>
    <row r="93" spans="1:12" ht="17.25" thickBot="1" x14ac:dyDescent="0.35">
      <c r="A93" s="40">
        <f>calendário!A92</f>
        <v>91</v>
      </c>
      <c r="B93" s="40">
        <f>calendário!B92</f>
        <v>8</v>
      </c>
      <c r="C93" s="41">
        <f>calendário!C92</f>
        <v>44657</v>
      </c>
      <c r="D93" s="42" t="str">
        <f>calendário!D92</f>
        <v>fase V</v>
      </c>
      <c r="E93" s="268">
        <v>740</v>
      </c>
      <c r="F93" s="211">
        <f>'estimativa de vendas'!E93</f>
        <v>873</v>
      </c>
      <c r="G93" s="163">
        <f t="shared" si="3"/>
        <v>646020</v>
      </c>
      <c r="H93" s="82"/>
      <c r="I93" s="219">
        <v>0.2</v>
      </c>
      <c r="J93" s="163">
        <f t="shared" si="4"/>
        <v>129204</v>
      </c>
      <c r="K93" s="163">
        <f t="shared" si="5"/>
        <v>775224</v>
      </c>
      <c r="L93" s="37"/>
    </row>
    <row r="94" spans="1:12" ht="17.25" thickBot="1" x14ac:dyDescent="0.35">
      <c r="A94" s="40">
        <f>calendário!A93</f>
        <v>92</v>
      </c>
      <c r="B94" s="40">
        <f>calendário!B93</f>
        <v>8</v>
      </c>
      <c r="C94" s="43">
        <f>calendário!C93</f>
        <v>44687</v>
      </c>
      <c r="D94" s="42" t="str">
        <f>calendário!D93</f>
        <v>fase V</v>
      </c>
      <c r="E94" s="268">
        <v>740</v>
      </c>
      <c r="F94" s="211">
        <f>'estimativa de vendas'!E94</f>
        <v>854</v>
      </c>
      <c r="G94" s="163">
        <f t="shared" si="3"/>
        <v>631960</v>
      </c>
      <c r="H94" s="82"/>
      <c r="I94" s="219">
        <v>0.2</v>
      </c>
      <c r="J94" s="163">
        <f t="shared" si="4"/>
        <v>126392</v>
      </c>
      <c r="K94" s="163">
        <f t="shared" si="5"/>
        <v>758352</v>
      </c>
      <c r="L94" s="37"/>
    </row>
    <row r="95" spans="1:12" ht="17.25" thickBot="1" x14ac:dyDescent="0.35">
      <c r="A95" s="40">
        <f>calendário!A94</f>
        <v>93</v>
      </c>
      <c r="B95" s="40">
        <f>calendário!B94</f>
        <v>8</v>
      </c>
      <c r="C95" s="41">
        <f>calendário!C94</f>
        <v>44718</v>
      </c>
      <c r="D95" s="42" t="str">
        <f>calendário!D94</f>
        <v>fase V</v>
      </c>
      <c r="E95" s="268">
        <v>740</v>
      </c>
      <c r="F95" s="211">
        <f>'estimativa de vendas'!E95</f>
        <v>835</v>
      </c>
      <c r="G95" s="163">
        <f t="shared" si="3"/>
        <v>617900</v>
      </c>
      <c r="H95" s="82"/>
      <c r="I95" s="219">
        <v>0.2</v>
      </c>
      <c r="J95" s="163">
        <f t="shared" si="4"/>
        <v>123580</v>
      </c>
      <c r="K95" s="163">
        <f t="shared" si="5"/>
        <v>741480</v>
      </c>
      <c r="L95" s="37"/>
    </row>
    <row r="96" spans="1:12" ht="17.25" thickBot="1" x14ac:dyDescent="0.35">
      <c r="A96" s="40">
        <f>calendário!A95</f>
        <v>94</v>
      </c>
      <c r="B96" s="40">
        <f>calendário!B95</f>
        <v>8</v>
      </c>
      <c r="C96" s="43">
        <f>calendário!C95</f>
        <v>44748</v>
      </c>
      <c r="D96" s="42" t="str">
        <f>calendário!D95</f>
        <v>fase V</v>
      </c>
      <c r="E96" s="268">
        <v>740</v>
      </c>
      <c r="F96" s="211">
        <f>'estimativa de vendas'!E96</f>
        <v>816</v>
      </c>
      <c r="G96" s="163">
        <f t="shared" si="3"/>
        <v>603840</v>
      </c>
      <c r="H96" s="82"/>
      <c r="I96" s="219">
        <v>0.2</v>
      </c>
      <c r="J96" s="163">
        <f t="shared" si="4"/>
        <v>120768</v>
      </c>
      <c r="K96" s="163">
        <f t="shared" si="5"/>
        <v>724608</v>
      </c>
      <c r="L96" s="37"/>
    </row>
    <row r="97" spans="1:14" ht="17.25" thickBot="1" x14ac:dyDescent="0.35">
      <c r="A97" s="40">
        <f>calendário!A96</f>
        <v>95</v>
      </c>
      <c r="B97" s="40">
        <f>calendário!B96</f>
        <v>8</v>
      </c>
      <c r="C97" s="41">
        <f>calendário!C96</f>
        <v>44779</v>
      </c>
      <c r="D97" s="42" t="str">
        <f>calendário!D96</f>
        <v>fase V</v>
      </c>
      <c r="E97" s="268">
        <v>740</v>
      </c>
      <c r="F97" s="211">
        <f>'estimativa de vendas'!E97</f>
        <v>798</v>
      </c>
      <c r="G97" s="163">
        <f t="shared" si="3"/>
        <v>590520</v>
      </c>
      <c r="H97" s="82"/>
      <c r="I97" s="219">
        <v>0.2</v>
      </c>
      <c r="J97" s="163">
        <f t="shared" si="4"/>
        <v>118104</v>
      </c>
      <c r="K97" s="163">
        <f t="shared" si="5"/>
        <v>708624</v>
      </c>
      <c r="L97" s="37"/>
    </row>
    <row r="98" spans="1:14" ht="17.25" thickBot="1" x14ac:dyDescent="0.35">
      <c r="A98" s="40">
        <f>calendário!A97</f>
        <v>96</v>
      </c>
      <c r="B98" s="40">
        <f>calendário!B97</f>
        <v>8</v>
      </c>
      <c r="C98" s="43">
        <f>calendário!C97</f>
        <v>44810</v>
      </c>
      <c r="D98" s="42" t="str">
        <f>calendário!D97</f>
        <v>fase V</v>
      </c>
      <c r="E98" s="268">
        <v>740</v>
      </c>
      <c r="F98" s="211">
        <f>'estimativa de vendas'!E98</f>
        <v>780</v>
      </c>
      <c r="G98" s="163">
        <f t="shared" si="3"/>
        <v>577200</v>
      </c>
      <c r="H98" s="82"/>
      <c r="I98" s="219">
        <v>0.2</v>
      </c>
      <c r="J98" s="163">
        <f t="shared" si="4"/>
        <v>115440</v>
      </c>
      <c r="K98" s="163">
        <f t="shared" si="5"/>
        <v>692640</v>
      </c>
      <c r="L98" s="37"/>
      <c r="N98" s="138"/>
    </row>
    <row r="99" spans="1:14" ht="17.25" thickBot="1" x14ac:dyDescent="0.35">
      <c r="A99" s="40">
        <f>calendário!A98</f>
        <v>97</v>
      </c>
      <c r="B99" s="40">
        <f>calendário!B98</f>
        <v>9</v>
      </c>
      <c r="C99" s="41">
        <f>calendário!C98</f>
        <v>0</v>
      </c>
      <c r="D99" s="42">
        <f>calendário!D98</f>
        <v>0</v>
      </c>
      <c r="E99" s="214"/>
      <c r="F99" s="211">
        <f>'estimativa de vendas'!E99</f>
        <v>0</v>
      </c>
      <c r="G99" s="163">
        <f t="shared" si="3"/>
        <v>0</v>
      </c>
      <c r="H99" s="82"/>
      <c r="I99" s="219"/>
      <c r="J99" s="163">
        <f t="shared" si="4"/>
        <v>0</v>
      </c>
      <c r="K99" s="163">
        <f t="shared" si="5"/>
        <v>0</v>
      </c>
      <c r="L99" s="37"/>
    </row>
    <row r="100" spans="1:14" ht="17.25" thickBot="1" x14ac:dyDescent="0.35">
      <c r="A100" s="40">
        <f>calendário!A99</f>
        <v>98</v>
      </c>
      <c r="B100" s="40">
        <f>calendário!B99</f>
        <v>9</v>
      </c>
      <c r="C100" s="43">
        <f>calendário!C99</f>
        <v>0</v>
      </c>
      <c r="D100" s="42">
        <f>calendário!D99</f>
        <v>0</v>
      </c>
      <c r="E100" s="214"/>
      <c r="F100" s="211">
        <f>'estimativa de vendas'!E100</f>
        <v>0</v>
      </c>
      <c r="G100" s="163">
        <f t="shared" si="3"/>
        <v>0</v>
      </c>
      <c r="H100" s="82"/>
      <c r="I100" s="219"/>
      <c r="J100" s="163">
        <f t="shared" si="4"/>
        <v>0</v>
      </c>
      <c r="K100" s="163">
        <f t="shared" si="5"/>
        <v>0</v>
      </c>
      <c r="L100" s="37"/>
    </row>
    <row r="101" spans="1:14" ht="17.25" thickBot="1" x14ac:dyDescent="0.35">
      <c r="A101" s="40">
        <f>calendário!A100</f>
        <v>99</v>
      </c>
      <c r="B101" s="40">
        <f>calendário!B100</f>
        <v>9</v>
      </c>
      <c r="C101" s="41">
        <f>calendário!C100</f>
        <v>0</v>
      </c>
      <c r="D101" s="42">
        <f>calendário!D100</f>
        <v>0</v>
      </c>
      <c r="E101" s="214"/>
      <c r="F101" s="211">
        <f>'estimativa de vendas'!E101</f>
        <v>0</v>
      </c>
      <c r="G101" s="163">
        <f t="shared" si="3"/>
        <v>0</v>
      </c>
      <c r="H101" s="82"/>
      <c r="I101" s="219"/>
      <c r="J101" s="163">
        <f t="shared" si="4"/>
        <v>0</v>
      </c>
      <c r="K101" s="163">
        <f t="shared" si="5"/>
        <v>0</v>
      </c>
      <c r="L101" s="37"/>
      <c r="N101" s="139"/>
    </row>
    <row r="102" spans="1:14" ht="17.25" thickBot="1" x14ac:dyDescent="0.35">
      <c r="A102" s="40">
        <f>calendário!A101</f>
        <v>100</v>
      </c>
      <c r="B102" s="40">
        <f>calendário!B101</f>
        <v>9</v>
      </c>
      <c r="C102" s="43">
        <f>calendário!C101</f>
        <v>0</v>
      </c>
      <c r="D102" s="42">
        <f>calendário!D101</f>
        <v>0</v>
      </c>
      <c r="E102" s="214"/>
      <c r="F102" s="211">
        <f>'estimativa de vendas'!E102</f>
        <v>0</v>
      </c>
      <c r="G102" s="163">
        <f t="shared" si="3"/>
        <v>0</v>
      </c>
      <c r="H102" s="82"/>
      <c r="I102" s="219"/>
      <c r="J102" s="163">
        <f t="shared" si="4"/>
        <v>0</v>
      </c>
      <c r="K102" s="163">
        <f t="shared" si="5"/>
        <v>0</v>
      </c>
      <c r="L102" s="37"/>
    </row>
    <row r="103" spans="1:14" ht="17.25" thickBot="1" x14ac:dyDescent="0.35">
      <c r="A103" s="40">
        <f>calendário!A102</f>
        <v>101</v>
      </c>
      <c r="B103" s="40">
        <f>calendário!B102</f>
        <v>9</v>
      </c>
      <c r="C103" s="41">
        <f>calendário!C102</f>
        <v>0</v>
      </c>
      <c r="D103" s="42">
        <f>calendário!D102</f>
        <v>0</v>
      </c>
      <c r="E103" s="214"/>
      <c r="F103" s="211">
        <f>'estimativa de vendas'!E103</f>
        <v>0</v>
      </c>
      <c r="G103" s="163">
        <f t="shared" si="3"/>
        <v>0</v>
      </c>
      <c r="H103" s="82"/>
      <c r="I103" s="219"/>
      <c r="J103" s="163">
        <f t="shared" si="4"/>
        <v>0</v>
      </c>
      <c r="K103" s="163">
        <f t="shared" si="5"/>
        <v>0</v>
      </c>
      <c r="L103" s="37"/>
      <c r="M103" s="121"/>
    </row>
    <row r="104" spans="1:14" ht="17.25" thickBot="1" x14ac:dyDescent="0.35">
      <c r="A104" s="40">
        <f>calendário!A103</f>
        <v>102</v>
      </c>
      <c r="B104" s="40">
        <f>calendário!B103</f>
        <v>9</v>
      </c>
      <c r="C104" s="43">
        <f>calendário!C103</f>
        <v>0</v>
      </c>
      <c r="D104" s="42">
        <f>calendário!D103</f>
        <v>0</v>
      </c>
      <c r="E104" s="214"/>
      <c r="F104" s="211">
        <f>'estimativa de vendas'!E104</f>
        <v>0</v>
      </c>
      <c r="G104" s="163">
        <f t="shared" si="3"/>
        <v>0</v>
      </c>
      <c r="H104" s="82"/>
      <c r="I104" s="219"/>
      <c r="J104" s="163">
        <f t="shared" si="4"/>
        <v>0</v>
      </c>
      <c r="K104" s="163">
        <f t="shared" si="5"/>
        <v>0</v>
      </c>
      <c r="L104" s="37"/>
    </row>
    <row r="105" spans="1:14" ht="17.25" thickBot="1" x14ac:dyDescent="0.35">
      <c r="A105" s="40">
        <f>calendário!A104</f>
        <v>103</v>
      </c>
      <c r="B105" s="40">
        <f>calendário!B104</f>
        <v>9</v>
      </c>
      <c r="C105" s="41">
        <f>calendário!C104</f>
        <v>0</v>
      </c>
      <c r="D105" s="42">
        <f>calendário!D104</f>
        <v>0</v>
      </c>
      <c r="E105" s="214"/>
      <c r="F105" s="211">
        <f>'estimativa de vendas'!E105</f>
        <v>0</v>
      </c>
      <c r="G105" s="163">
        <f t="shared" si="3"/>
        <v>0</v>
      </c>
      <c r="H105" s="82"/>
      <c r="I105" s="219"/>
      <c r="J105" s="163">
        <f t="shared" si="4"/>
        <v>0</v>
      </c>
      <c r="K105" s="163">
        <f t="shared" si="5"/>
        <v>0</v>
      </c>
      <c r="L105" s="37"/>
    </row>
    <row r="106" spans="1:14" ht="17.25" thickBot="1" x14ac:dyDescent="0.35">
      <c r="A106" s="40">
        <f>calendário!A105</f>
        <v>104</v>
      </c>
      <c r="B106" s="40">
        <f>calendário!B105</f>
        <v>9</v>
      </c>
      <c r="C106" s="43">
        <f>calendário!C105</f>
        <v>0</v>
      </c>
      <c r="D106" s="42">
        <f>calendário!D105</f>
        <v>0</v>
      </c>
      <c r="E106" s="214"/>
      <c r="F106" s="211">
        <f>'estimativa de vendas'!E106</f>
        <v>0</v>
      </c>
      <c r="G106" s="163">
        <f t="shared" si="3"/>
        <v>0</v>
      </c>
      <c r="H106" s="82"/>
      <c r="I106" s="219"/>
      <c r="J106" s="163">
        <f t="shared" si="4"/>
        <v>0</v>
      </c>
      <c r="K106" s="163">
        <f t="shared" si="5"/>
        <v>0</v>
      </c>
      <c r="L106" s="37"/>
    </row>
    <row r="107" spans="1:14" ht="17.25" thickBot="1" x14ac:dyDescent="0.35">
      <c r="A107" s="40">
        <f>calendário!A106</f>
        <v>105</v>
      </c>
      <c r="B107" s="40">
        <f>calendário!B106</f>
        <v>9</v>
      </c>
      <c r="C107" s="41">
        <f>calendário!C106</f>
        <v>0</v>
      </c>
      <c r="D107" s="42">
        <f>calendário!D106</f>
        <v>0</v>
      </c>
      <c r="E107" s="214"/>
      <c r="F107" s="211">
        <f>'estimativa de vendas'!E107</f>
        <v>0</v>
      </c>
      <c r="G107" s="163">
        <f t="shared" si="3"/>
        <v>0</v>
      </c>
      <c r="H107" s="82"/>
      <c r="I107" s="219"/>
      <c r="J107" s="163">
        <f t="shared" si="4"/>
        <v>0</v>
      </c>
      <c r="K107" s="163">
        <f t="shared" si="5"/>
        <v>0</v>
      </c>
      <c r="L107" s="37"/>
    </row>
    <row r="108" spans="1:14" ht="17.25" thickBot="1" x14ac:dyDescent="0.35">
      <c r="A108" s="40">
        <f>calendário!A107</f>
        <v>106</v>
      </c>
      <c r="B108" s="40">
        <f>calendário!B107</f>
        <v>9</v>
      </c>
      <c r="C108" s="43">
        <f>calendário!C107</f>
        <v>0</v>
      </c>
      <c r="D108" s="42">
        <f>calendário!D107</f>
        <v>0</v>
      </c>
      <c r="E108" s="214"/>
      <c r="F108" s="211">
        <f>'estimativa de vendas'!E108</f>
        <v>0</v>
      </c>
      <c r="G108" s="163">
        <f t="shared" si="3"/>
        <v>0</v>
      </c>
      <c r="H108" s="82"/>
      <c r="I108" s="219"/>
      <c r="J108" s="163">
        <f t="shared" si="4"/>
        <v>0</v>
      </c>
      <c r="K108" s="163">
        <f t="shared" si="5"/>
        <v>0</v>
      </c>
      <c r="L108" s="37"/>
    </row>
    <row r="109" spans="1:14" ht="17.25" thickBot="1" x14ac:dyDescent="0.35">
      <c r="A109" s="40">
        <f>calendário!A108</f>
        <v>107</v>
      </c>
      <c r="B109" s="40">
        <f>calendário!B108</f>
        <v>9</v>
      </c>
      <c r="C109" s="41">
        <f>calendário!C108</f>
        <v>0</v>
      </c>
      <c r="D109" s="42">
        <f>calendário!D108</f>
        <v>0</v>
      </c>
      <c r="E109" s="214"/>
      <c r="F109" s="211">
        <f>'estimativa de vendas'!E109</f>
        <v>0</v>
      </c>
      <c r="G109" s="163">
        <f t="shared" si="3"/>
        <v>0</v>
      </c>
      <c r="H109" s="82"/>
      <c r="I109" s="219"/>
      <c r="J109" s="163">
        <f t="shared" si="4"/>
        <v>0</v>
      </c>
      <c r="K109" s="163">
        <f t="shared" si="5"/>
        <v>0</v>
      </c>
      <c r="L109" s="37"/>
    </row>
    <row r="110" spans="1:14" ht="17.25" thickBot="1" x14ac:dyDescent="0.35">
      <c r="A110" s="40">
        <f>calendário!A109</f>
        <v>108</v>
      </c>
      <c r="B110" s="40">
        <f>calendário!B109</f>
        <v>9</v>
      </c>
      <c r="C110" s="43">
        <f>calendário!C109</f>
        <v>0</v>
      </c>
      <c r="D110" s="42">
        <f>calendário!D109</f>
        <v>0</v>
      </c>
      <c r="E110" s="214"/>
      <c r="F110" s="211">
        <f>'estimativa de vendas'!E110</f>
        <v>0</v>
      </c>
      <c r="G110" s="163">
        <f t="shared" si="3"/>
        <v>0</v>
      </c>
      <c r="H110" s="82"/>
      <c r="I110" s="219"/>
      <c r="J110" s="163">
        <f t="shared" si="4"/>
        <v>0</v>
      </c>
      <c r="K110" s="163">
        <f t="shared" si="5"/>
        <v>0</v>
      </c>
      <c r="L110" s="37"/>
    </row>
    <row r="111" spans="1:14" ht="17.25" thickBot="1" x14ac:dyDescent="0.35">
      <c r="A111" s="40">
        <f>calendário!A110</f>
        <v>109</v>
      </c>
      <c r="B111" s="40">
        <f>calendário!B110</f>
        <v>10</v>
      </c>
      <c r="C111" s="41">
        <f>calendário!C110</f>
        <v>0</v>
      </c>
      <c r="D111" s="42">
        <f>calendário!D110</f>
        <v>0</v>
      </c>
      <c r="E111" s="214"/>
      <c r="F111" s="211">
        <f>'estimativa de vendas'!E111</f>
        <v>0</v>
      </c>
      <c r="G111" s="163">
        <f t="shared" si="3"/>
        <v>0</v>
      </c>
      <c r="H111" s="82"/>
      <c r="I111" s="219"/>
      <c r="J111" s="163">
        <f t="shared" si="4"/>
        <v>0</v>
      </c>
      <c r="K111" s="163">
        <f t="shared" si="5"/>
        <v>0</v>
      </c>
      <c r="L111" s="37"/>
    </row>
    <row r="112" spans="1:14" ht="17.25" thickBot="1" x14ac:dyDescent="0.35">
      <c r="A112" s="40">
        <f>calendário!A111</f>
        <v>110</v>
      </c>
      <c r="B112" s="40">
        <f>calendário!B111</f>
        <v>10</v>
      </c>
      <c r="C112" s="43">
        <f>calendário!C111</f>
        <v>0</v>
      </c>
      <c r="D112" s="42">
        <f>calendário!D111</f>
        <v>0</v>
      </c>
      <c r="E112" s="214"/>
      <c r="F112" s="211">
        <f>'estimativa de vendas'!E112</f>
        <v>0</v>
      </c>
      <c r="G112" s="163">
        <f t="shared" si="3"/>
        <v>0</v>
      </c>
      <c r="H112" s="82"/>
      <c r="I112" s="219"/>
      <c r="J112" s="163">
        <f t="shared" si="4"/>
        <v>0</v>
      </c>
      <c r="K112" s="163">
        <f t="shared" si="5"/>
        <v>0</v>
      </c>
      <c r="L112" s="37"/>
    </row>
    <row r="113" spans="1:12" ht="17.25" thickBot="1" x14ac:dyDescent="0.35">
      <c r="A113" s="40">
        <f>calendário!A112</f>
        <v>111</v>
      </c>
      <c r="B113" s="40">
        <f>calendário!B112</f>
        <v>10</v>
      </c>
      <c r="C113" s="41">
        <f>calendário!C112</f>
        <v>0</v>
      </c>
      <c r="D113" s="42">
        <f>calendário!D112</f>
        <v>0</v>
      </c>
      <c r="E113" s="214"/>
      <c r="F113" s="211">
        <f>'estimativa de vendas'!E113</f>
        <v>0</v>
      </c>
      <c r="G113" s="163">
        <f t="shared" si="3"/>
        <v>0</v>
      </c>
      <c r="H113" s="82"/>
      <c r="I113" s="219"/>
      <c r="J113" s="163">
        <f t="shared" si="4"/>
        <v>0</v>
      </c>
      <c r="K113" s="163">
        <f t="shared" si="5"/>
        <v>0</v>
      </c>
      <c r="L113" s="37"/>
    </row>
    <row r="114" spans="1:12" ht="17.25" thickBot="1" x14ac:dyDescent="0.35">
      <c r="A114" s="40">
        <f>calendário!A113</f>
        <v>112</v>
      </c>
      <c r="B114" s="40">
        <f>calendário!B113</f>
        <v>10</v>
      </c>
      <c r="C114" s="43">
        <f>calendário!C113</f>
        <v>0</v>
      </c>
      <c r="D114" s="42">
        <f>calendário!D113</f>
        <v>0</v>
      </c>
      <c r="E114" s="214"/>
      <c r="F114" s="211">
        <f>'estimativa de vendas'!E114</f>
        <v>0</v>
      </c>
      <c r="G114" s="163">
        <f t="shared" si="3"/>
        <v>0</v>
      </c>
      <c r="H114" s="82"/>
      <c r="I114" s="219"/>
      <c r="J114" s="163">
        <f t="shared" si="4"/>
        <v>0</v>
      </c>
      <c r="K114" s="163">
        <f t="shared" si="5"/>
        <v>0</v>
      </c>
      <c r="L114" s="37"/>
    </row>
    <row r="115" spans="1:12" ht="17.25" thickBot="1" x14ac:dyDescent="0.35">
      <c r="A115" s="40">
        <f>calendário!A114</f>
        <v>113</v>
      </c>
      <c r="B115" s="40">
        <f>calendário!B114</f>
        <v>10</v>
      </c>
      <c r="C115" s="41">
        <f>calendário!C114</f>
        <v>0</v>
      </c>
      <c r="D115" s="42">
        <f>calendário!D114</f>
        <v>0</v>
      </c>
      <c r="E115" s="214"/>
      <c r="F115" s="211">
        <f>'estimativa de vendas'!E115</f>
        <v>0</v>
      </c>
      <c r="G115" s="163">
        <f t="shared" si="3"/>
        <v>0</v>
      </c>
      <c r="H115" s="82"/>
      <c r="I115" s="219"/>
      <c r="J115" s="163">
        <f t="shared" si="4"/>
        <v>0</v>
      </c>
      <c r="K115" s="163">
        <f t="shared" si="5"/>
        <v>0</v>
      </c>
      <c r="L115" s="37"/>
    </row>
    <row r="116" spans="1:12" ht="17.25" thickBot="1" x14ac:dyDescent="0.35">
      <c r="A116" s="40">
        <f>calendário!A115</f>
        <v>114</v>
      </c>
      <c r="B116" s="40">
        <f>calendário!B115</f>
        <v>10</v>
      </c>
      <c r="C116" s="43">
        <f>calendário!C115</f>
        <v>0</v>
      </c>
      <c r="D116" s="42">
        <f>calendário!D115</f>
        <v>0</v>
      </c>
      <c r="E116" s="214"/>
      <c r="F116" s="211">
        <f>'estimativa de vendas'!E116</f>
        <v>0</v>
      </c>
      <c r="G116" s="163">
        <f t="shared" si="3"/>
        <v>0</v>
      </c>
      <c r="H116" s="82"/>
      <c r="I116" s="219"/>
      <c r="J116" s="163">
        <f t="shared" si="4"/>
        <v>0</v>
      </c>
      <c r="K116" s="163">
        <f t="shared" si="5"/>
        <v>0</v>
      </c>
      <c r="L116" s="37"/>
    </row>
    <row r="117" spans="1:12" ht="17.25" thickBot="1" x14ac:dyDescent="0.35">
      <c r="A117" s="40">
        <f>calendário!A116</f>
        <v>115</v>
      </c>
      <c r="B117" s="40">
        <f>calendário!B116</f>
        <v>10</v>
      </c>
      <c r="C117" s="41">
        <f>calendário!C116</f>
        <v>0</v>
      </c>
      <c r="D117" s="42">
        <f>calendário!D116</f>
        <v>0</v>
      </c>
      <c r="E117" s="214"/>
      <c r="F117" s="211">
        <f>'estimativa de vendas'!E117</f>
        <v>0</v>
      </c>
      <c r="G117" s="163">
        <f t="shared" si="3"/>
        <v>0</v>
      </c>
      <c r="H117" s="82"/>
      <c r="I117" s="219"/>
      <c r="J117" s="163">
        <f t="shared" si="4"/>
        <v>0</v>
      </c>
      <c r="K117" s="163">
        <f t="shared" si="5"/>
        <v>0</v>
      </c>
      <c r="L117" s="37"/>
    </row>
    <row r="118" spans="1:12" ht="17.25" thickBot="1" x14ac:dyDescent="0.35">
      <c r="A118" s="40">
        <f>calendário!A117</f>
        <v>116</v>
      </c>
      <c r="B118" s="40">
        <f>calendário!B117</f>
        <v>10</v>
      </c>
      <c r="C118" s="43">
        <f>calendário!C117</f>
        <v>0</v>
      </c>
      <c r="D118" s="42">
        <f>calendário!D117</f>
        <v>0</v>
      </c>
      <c r="E118" s="214"/>
      <c r="F118" s="211">
        <f>'estimativa de vendas'!E118</f>
        <v>0</v>
      </c>
      <c r="G118" s="163">
        <f t="shared" si="3"/>
        <v>0</v>
      </c>
      <c r="H118" s="82"/>
      <c r="I118" s="219"/>
      <c r="J118" s="163">
        <f t="shared" si="4"/>
        <v>0</v>
      </c>
      <c r="K118" s="163">
        <f t="shared" si="5"/>
        <v>0</v>
      </c>
      <c r="L118" s="37"/>
    </row>
    <row r="119" spans="1:12" ht="17.25" thickBot="1" x14ac:dyDescent="0.35">
      <c r="A119" s="40">
        <f>calendário!A118</f>
        <v>117</v>
      </c>
      <c r="B119" s="40">
        <f>calendário!B118</f>
        <v>10</v>
      </c>
      <c r="C119" s="41">
        <f>calendário!C118</f>
        <v>0</v>
      </c>
      <c r="D119" s="42">
        <f>calendário!D118</f>
        <v>0</v>
      </c>
      <c r="E119" s="214"/>
      <c r="F119" s="211">
        <f>'estimativa de vendas'!E119</f>
        <v>0</v>
      </c>
      <c r="G119" s="163">
        <f t="shared" si="3"/>
        <v>0</v>
      </c>
      <c r="H119" s="82"/>
      <c r="I119" s="219"/>
      <c r="J119" s="163">
        <f t="shared" si="4"/>
        <v>0</v>
      </c>
      <c r="K119" s="163">
        <f t="shared" si="5"/>
        <v>0</v>
      </c>
      <c r="L119" s="37"/>
    </row>
    <row r="120" spans="1:12" ht="17.25" thickBot="1" x14ac:dyDescent="0.35">
      <c r="A120" s="40">
        <f>calendário!A119</f>
        <v>118</v>
      </c>
      <c r="B120" s="40">
        <f>calendário!B119</f>
        <v>10</v>
      </c>
      <c r="C120" s="43">
        <f>calendário!C119</f>
        <v>0</v>
      </c>
      <c r="D120" s="42">
        <f>calendário!D119</f>
        <v>0</v>
      </c>
      <c r="E120" s="214"/>
      <c r="F120" s="211">
        <f>'estimativa de vendas'!E120</f>
        <v>0</v>
      </c>
      <c r="G120" s="163">
        <f t="shared" si="3"/>
        <v>0</v>
      </c>
      <c r="H120" s="82"/>
      <c r="I120" s="219"/>
      <c r="J120" s="163">
        <f t="shared" si="4"/>
        <v>0</v>
      </c>
      <c r="K120" s="163">
        <f t="shared" si="5"/>
        <v>0</v>
      </c>
      <c r="L120" s="37"/>
    </row>
    <row r="121" spans="1:12" ht="17.25" thickBot="1" x14ac:dyDescent="0.35">
      <c r="A121" s="40">
        <f>calendário!A120</f>
        <v>119</v>
      </c>
      <c r="B121" s="40">
        <f>calendário!B120</f>
        <v>10</v>
      </c>
      <c r="C121" s="41">
        <f>calendário!C120</f>
        <v>0</v>
      </c>
      <c r="D121" s="42">
        <f>calendário!D120</f>
        <v>0</v>
      </c>
      <c r="E121" s="214"/>
      <c r="F121" s="211">
        <f>'estimativa de vendas'!E121</f>
        <v>0</v>
      </c>
      <c r="G121" s="163">
        <f t="shared" si="3"/>
        <v>0</v>
      </c>
      <c r="H121" s="82"/>
      <c r="I121" s="219"/>
      <c r="J121" s="163">
        <f t="shared" si="4"/>
        <v>0</v>
      </c>
      <c r="K121" s="163">
        <f t="shared" si="5"/>
        <v>0</v>
      </c>
      <c r="L121" s="37"/>
    </row>
    <row r="122" spans="1:12" x14ac:dyDescent="0.3">
      <c r="A122" s="44">
        <f>calendário!A121</f>
        <v>120</v>
      </c>
      <c r="B122" s="44">
        <f>calendário!B121</f>
        <v>10</v>
      </c>
      <c r="C122" s="45">
        <f>calendário!C121</f>
        <v>0</v>
      </c>
      <c r="D122" s="46">
        <f>calendário!D121</f>
        <v>0</v>
      </c>
      <c r="E122" s="272"/>
      <c r="F122" s="273">
        <f>'estimativa de vendas'!E122</f>
        <v>0</v>
      </c>
      <c r="G122" s="201">
        <f t="shared" si="3"/>
        <v>0</v>
      </c>
      <c r="H122" s="202"/>
      <c r="I122" s="220"/>
      <c r="J122" s="201">
        <f t="shared" si="4"/>
        <v>0</v>
      </c>
      <c r="K122" s="168">
        <f t="shared" si="5"/>
        <v>0</v>
      </c>
      <c r="L122" s="37"/>
    </row>
    <row r="123" spans="1:12" x14ac:dyDescent="0.3">
      <c r="E123" s="80"/>
      <c r="F123" s="48"/>
      <c r="G123" s="80"/>
      <c r="H123" s="80"/>
      <c r="I123" s="85"/>
      <c r="J123" s="83"/>
      <c r="K123" s="80"/>
    </row>
  </sheetData>
  <protectedRanges>
    <protectedRange sqref="H1:I1048576" name="opcoes de servicos valor e porcentagem"/>
    <protectedRange sqref="F3:F122" name="estimativa de vendas"/>
    <protectedRange sqref="E3:E122" name="Intervalo1_1"/>
  </protectedRanges>
  <mergeCells count="10">
    <mergeCell ref="C1:C2"/>
    <mergeCell ref="B1:B2"/>
    <mergeCell ref="A1:A2"/>
    <mergeCell ref="J1:J2"/>
    <mergeCell ref="K1:K2"/>
    <mergeCell ref="H1:I1"/>
    <mergeCell ref="F1:F2"/>
    <mergeCell ref="E1:E2"/>
    <mergeCell ref="D1:D2"/>
    <mergeCell ref="G1:G2"/>
  </mergeCells>
  <dataValidations count="6">
    <dataValidation type="list" allowBlank="1" showInputMessage="1" showErrorMessage="1" sqref="D3:D1048576">
      <formula1>fases_vida</formula1>
    </dataValidation>
    <dataValidation type="whole" operator="greaterThanOrEqual" showInputMessage="1" showErrorMessage="1" sqref="F1:F2 F123:F1048576">
      <formula1>0</formula1>
    </dataValidation>
    <dataValidation type="whole" operator="greaterThanOrEqual" showInputMessage="1" showErrorMessage="1" prompt="Entre com as estimativas de vendas." sqref="F3:F122">
      <formula1>0</formula1>
    </dataValidation>
    <dataValidation allowBlank="1" showInputMessage="1" showErrorMessage="1" prompt="Insira o preço unitário do serviço. Nesse caso, a opção 2 é igual a zero. " sqref="H3:H122"/>
    <dataValidation allowBlank="1" showInputMessage="1" showErrorMessage="1" prompt="Insira o percentual da receita do produto equivalente ao valor do serviço. Nesse caso, a opção 1 é igual a zero. " sqref="I3:I122"/>
    <dataValidation allowBlank="1" showInputMessage="1" showErrorMessage="1" prompt="Insira a estimativa de preço do produto. " sqref="E3:E122"/>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AC090"/>
  </sheetPr>
  <dimension ref="A1:K27"/>
  <sheetViews>
    <sheetView showGridLines="0" zoomScale="106" zoomScaleNormal="106" workbookViewId="0">
      <pane ySplit="1" topLeftCell="A10" activePane="bottomLeft" state="frozen"/>
      <selection pane="bottomLeft" activeCell="C28" sqref="C28"/>
    </sheetView>
  </sheetViews>
  <sheetFormatPr defaultColWidth="15.28515625" defaultRowHeight="15" x14ac:dyDescent="0.25"/>
  <cols>
    <col min="1" max="1" width="16.5703125" customWidth="1"/>
    <col min="2" max="2" width="44.7109375" customWidth="1"/>
    <col min="3" max="5" width="13.7109375" style="3" customWidth="1"/>
    <col min="6" max="7" width="13.7109375" style="1" customWidth="1"/>
    <col min="8" max="8" width="26.28515625" customWidth="1"/>
    <col min="9" max="9" width="15.28515625" customWidth="1"/>
    <col min="10" max="10" width="18.42578125" hidden="1" customWidth="1"/>
    <col min="11" max="11" width="18.140625" hidden="1" customWidth="1"/>
  </cols>
  <sheetData>
    <row r="1" spans="1:11" s="2" customFormat="1" ht="54" customHeight="1" thickBot="1" x14ac:dyDescent="0.3">
      <c r="A1" s="107" t="s">
        <v>6</v>
      </c>
      <c r="B1" s="107" t="s">
        <v>9</v>
      </c>
      <c r="C1" s="107" t="s">
        <v>10</v>
      </c>
      <c r="D1" s="107" t="s">
        <v>185</v>
      </c>
      <c r="E1" s="107" t="s">
        <v>184</v>
      </c>
      <c r="F1" s="107" t="s">
        <v>95</v>
      </c>
      <c r="G1" s="107" t="s">
        <v>96</v>
      </c>
      <c r="H1" s="107" t="s">
        <v>104</v>
      </c>
      <c r="I1" s="12" t="s">
        <v>106</v>
      </c>
    </row>
    <row r="2" spans="1:11" ht="17.25" thickBot="1" x14ac:dyDescent="0.35">
      <c r="A2" s="193" t="s">
        <v>7</v>
      </c>
      <c r="B2" s="193" t="s">
        <v>12</v>
      </c>
      <c r="C2" s="191">
        <v>0.2</v>
      </c>
      <c r="D2" s="192"/>
      <c r="E2" s="192"/>
      <c r="F2" s="195"/>
      <c r="G2" s="195" t="s">
        <v>32</v>
      </c>
      <c r="H2" s="194" t="s">
        <v>105</v>
      </c>
      <c r="J2" t="str">
        <f t="shared" ref="J2:J27" si="0">A2&amp;D2</f>
        <v>trabalhista</v>
      </c>
      <c r="K2" t="str">
        <f t="shared" ref="K2:K27" si="1">A2&amp;E2</f>
        <v>trabalhista</v>
      </c>
    </row>
    <row r="3" spans="1:11" ht="17.25" thickBot="1" x14ac:dyDescent="0.35">
      <c r="A3" s="193" t="s">
        <v>7</v>
      </c>
      <c r="B3" s="193" t="s">
        <v>13</v>
      </c>
      <c r="C3" s="191">
        <v>0.08</v>
      </c>
      <c r="D3" s="192"/>
      <c r="E3" s="192"/>
      <c r="F3" s="195" t="s">
        <v>32</v>
      </c>
      <c r="G3" s="195" t="s">
        <v>32</v>
      </c>
      <c r="H3" s="194" t="s">
        <v>105</v>
      </c>
      <c r="J3" t="str">
        <f t="shared" si="0"/>
        <v>trabalhista</v>
      </c>
      <c r="K3" t="str">
        <f t="shared" si="1"/>
        <v>trabalhista</v>
      </c>
    </row>
    <row r="4" spans="1:11" ht="17.25" thickBot="1" x14ac:dyDescent="0.35">
      <c r="A4" s="193" t="s">
        <v>7</v>
      </c>
      <c r="B4" s="193" t="s">
        <v>14</v>
      </c>
      <c r="C4" s="191">
        <v>0.04</v>
      </c>
      <c r="D4" s="192"/>
      <c r="E4" s="192"/>
      <c r="F4" s="195" t="s">
        <v>32</v>
      </c>
      <c r="G4" s="195"/>
      <c r="H4" s="194" t="s">
        <v>105</v>
      </c>
      <c r="J4" t="str">
        <f t="shared" si="0"/>
        <v>trabalhista</v>
      </c>
      <c r="K4" t="str">
        <f t="shared" si="1"/>
        <v>trabalhista</v>
      </c>
    </row>
    <row r="5" spans="1:11" ht="17.25" thickBot="1" x14ac:dyDescent="0.35">
      <c r="A5" s="193" t="s">
        <v>7</v>
      </c>
      <c r="B5" s="193" t="s">
        <v>15</v>
      </c>
      <c r="C5" s="191">
        <v>2E-3</v>
      </c>
      <c r="D5" s="192"/>
      <c r="E5" s="192"/>
      <c r="F5" s="195" t="s">
        <v>32</v>
      </c>
      <c r="G5" s="195"/>
      <c r="H5" s="194" t="s">
        <v>105</v>
      </c>
      <c r="J5" t="str">
        <f t="shared" si="0"/>
        <v>trabalhista</v>
      </c>
      <c r="K5" t="str">
        <f t="shared" si="1"/>
        <v>trabalhista</v>
      </c>
    </row>
    <row r="6" spans="1:11" ht="17.25" thickBot="1" x14ac:dyDescent="0.35">
      <c r="A6" s="193" t="s">
        <v>7</v>
      </c>
      <c r="B6" s="193" t="s">
        <v>16</v>
      </c>
      <c r="C6" s="191">
        <v>1.4999999999999999E-2</v>
      </c>
      <c r="D6" s="192"/>
      <c r="E6" s="192"/>
      <c r="F6" s="195"/>
      <c r="G6" s="195"/>
      <c r="H6" s="194" t="s">
        <v>105</v>
      </c>
      <c r="J6" t="str">
        <f t="shared" si="0"/>
        <v>trabalhista</v>
      </c>
      <c r="K6" t="str">
        <f t="shared" si="1"/>
        <v>trabalhista</v>
      </c>
    </row>
    <row r="7" spans="1:11" ht="17.25" thickBot="1" x14ac:dyDescent="0.35">
      <c r="A7" s="193" t="s">
        <v>7</v>
      </c>
      <c r="B7" s="193" t="s">
        <v>17</v>
      </c>
      <c r="C7" s="191">
        <v>6.0000000000000001E-3</v>
      </c>
      <c r="D7" s="192"/>
      <c r="E7" s="192"/>
      <c r="F7" s="195"/>
      <c r="G7" s="195" t="s">
        <v>32</v>
      </c>
      <c r="H7" s="194" t="s">
        <v>105</v>
      </c>
      <c r="J7" t="str">
        <f t="shared" si="0"/>
        <v>trabalhista</v>
      </c>
      <c r="K7" t="str">
        <f t="shared" si="1"/>
        <v>trabalhista</v>
      </c>
    </row>
    <row r="8" spans="1:11" ht="17.25" thickBot="1" x14ac:dyDescent="0.35">
      <c r="A8" s="193" t="s">
        <v>7</v>
      </c>
      <c r="B8" s="193" t="s">
        <v>18</v>
      </c>
      <c r="C8" s="191">
        <v>0.01</v>
      </c>
      <c r="D8" s="192"/>
      <c r="E8" s="192"/>
      <c r="F8" s="195"/>
      <c r="G8" s="195"/>
      <c r="H8" s="194" t="s">
        <v>105</v>
      </c>
      <c r="J8" t="str">
        <f t="shared" si="0"/>
        <v>trabalhista</v>
      </c>
      <c r="K8" t="str">
        <f t="shared" si="1"/>
        <v>trabalhista</v>
      </c>
    </row>
    <row r="9" spans="1:11" ht="17.25" thickBot="1" x14ac:dyDescent="0.35">
      <c r="A9" s="193" t="s">
        <v>7</v>
      </c>
      <c r="B9" s="193" t="s">
        <v>19</v>
      </c>
      <c r="C9" s="191">
        <v>0.03</v>
      </c>
      <c r="D9" s="192"/>
      <c r="E9" s="192"/>
      <c r="F9" s="195"/>
      <c r="G9" s="195"/>
      <c r="H9" s="194" t="s">
        <v>105</v>
      </c>
      <c r="J9" t="str">
        <f t="shared" si="0"/>
        <v>trabalhista</v>
      </c>
      <c r="K9" t="str">
        <f t="shared" si="1"/>
        <v>trabalhista</v>
      </c>
    </row>
    <row r="10" spans="1:11" ht="17.25" thickBot="1" x14ac:dyDescent="0.35">
      <c r="A10" s="193" t="s">
        <v>7</v>
      </c>
      <c r="B10" s="193" t="s">
        <v>36</v>
      </c>
      <c r="C10" s="191"/>
      <c r="D10" s="192"/>
      <c r="E10" s="192"/>
      <c r="F10" s="195"/>
      <c r="G10" s="195"/>
      <c r="H10" s="194" t="s">
        <v>105</v>
      </c>
      <c r="J10" t="str">
        <f t="shared" si="0"/>
        <v>trabalhista</v>
      </c>
      <c r="K10" t="str">
        <f t="shared" si="1"/>
        <v>trabalhista</v>
      </c>
    </row>
    <row r="11" spans="1:11" ht="17.25" thickBot="1" x14ac:dyDescent="0.35">
      <c r="A11" s="193" t="s">
        <v>7</v>
      </c>
      <c r="B11" s="193" t="s">
        <v>37</v>
      </c>
      <c r="C11" s="191"/>
      <c r="D11" s="192"/>
      <c r="E11" s="192"/>
      <c r="F11" s="195"/>
      <c r="G11" s="195"/>
      <c r="H11" s="194" t="s">
        <v>105</v>
      </c>
      <c r="J11" t="str">
        <f t="shared" si="0"/>
        <v>trabalhista</v>
      </c>
      <c r="K11" t="str">
        <f t="shared" si="1"/>
        <v>trabalhista</v>
      </c>
    </row>
    <row r="12" spans="1:11" ht="17.25" thickBot="1" x14ac:dyDescent="0.35">
      <c r="A12" s="193" t="s">
        <v>7</v>
      </c>
      <c r="B12" s="193" t="s">
        <v>38</v>
      </c>
      <c r="C12" s="191"/>
      <c r="D12" s="192"/>
      <c r="E12" s="192"/>
      <c r="F12" s="195"/>
      <c r="G12" s="195"/>
      <c r="H12" s="194" t="s">
        <v>105</v>
      </c>
      <c r="J12" t="str">
        <f t="shared" si="0"/>
        <v>trabalhista</v>
      </c>
      <c r="K12" t="str">
        <f t="shared" si="1"/>
        <v>trabalhista</v>
      </c>
    </row>
    <row r="13" spans="1:11" ht="17.25" thickBot="1" x14ac:dyDescent="0.35">
      <c r="A13" s="193" t="s">
        <v>7</v>
      </c>
      <c r="B13" s="193" t="s">
        <v>20</v>
      </c>
      <c r="C13" s="191">
        <v>2.5000000000000001E-2</v>
      </c>
      <c r="D13" s="192"/>
      <c r="E13" s="192"/>
      <c r="F13" s="195"/>
      <c r="G13" s="195"/>
      <c r="H13" s="194" t="s">
        <v>105</v>
      </c>
      <c r="J13" t="str">
        <f t="shared" si="0"/>
        <v>trabalhista</v>
      </c>
      <c r="K13" t="str">
        <f t="shared" si="1"/>
        <v>trabalhista</v>
      </c>
    </row>
    <row r="14" spans="1:11" ht="17.25" thickBot="1" x14ac:dyDescent="0.35">
      <c r="A14" s="193" t="s">
        <v>7</v>
      </c>
      <c r="B14" s="193" t="s">
        <v>21</v>
      </c>
      <c r="C14" s="191">
        <v>0.13150000000000001</v>
      </c>
      <c r="D14" s="192"/>
      <c r="E14" s="192"/>
      <c r="F14" s="195"/>
      <c r="G14" s="195"/>
      <c r="H14" s="194" t="s">
        <v>105</v>
      </c>
      <c r="J14" t="str">
        <f t="shared" si="0"/>
        <v>trabalhista</v>
      </c>
      <c r="K14" t="str">
        <f t="shared" si="1"/>
        <v>trabalhista</v>
      </c>
    </row>
    <row r="15" spans="1:11" ht="17.25" thickBot="1" x14ac:dyDescent="0.35">
      <c r="A15" s="193" t="s">
        <v>7</v>
      </c>
      <c r="B15" s="193" t="s">
        <v>22</v>
      </c>
      <c r="C15" s="191">
        <v>8.3299999999999999E-2</v>
      </c>
      <c r="D15" s="192"/>
      <c r="E15" s="192"/>
      <c r="F15" s="195"/>
      <c r="G15" s="195"/>
      <c r="H15" s="194" t="s">
        <v>105</v>
      </c>
      <c r="J15" t="str">
        <f t="shared" si="0"/>
        <v>trabalhista</v>
      </c>
      <c r="K15" t="str">
        <f t="shared" si="1"/>
        <v>trabalhista</v>
      </c>
    </row>
    <row r="16" spans="1:11" ht="17.25" thickBot="1" x14ac:dyDescent="0.35">
      <c r="A16" s="193" t="s">
        <v>7</v>
      </c>
      <c r="B16" s="193" t="s">
        <v>23</v>
      </c>
      <c r="C16" s="191">
        <v>3.2899999999999999E-2</v>
      </c>
      <c r="D16" s="192"/>
      <c r="E16" s="192"/>
      <c r="F16" s="195"/>
      <c r="G16" s="195"/>
      <c r="H16" s="194" t="s">
        <v>105</v>
      </c>
      <c r="J16" t="str">
        <f t="shared" si="0"/>
        <v>trabalhista</v>
      </c>
      <c r="K16" t="str">
        <f t="shared" si="1"/>
        <v>trabalhista</v>
      </c>
    </row>
    <row r="17" spans="1:11" ht="17.25" thickBot="1" x14ac:dyDescent="0.35">
      <c r="A17" s="193" t="s">
        <v>7</v>
      </c>
      <c r="B17" s="193" t="s">
        <v>24</v>
      </c>
      <c r="C17" s="191">
        <v>8.3299999999999999E-2</v>
      </c>
      <c r="D17" s="192"/>
      <c r="E17" s="192"/>
      <c r="F17" s="195" t="s">
        <v>32</v>
      </c>
      <c r="G17" s="195"/>
      <c r="H17" s="194" t="s">
        <v>105</v>
      </c>
      <c r="J17" t="str">
        <f t="shared" si="0"/>
        <v>trabalhista</v>
      </c>
      <c r="K17" t="str">
        <f t="shared" si="1"/>
        <v>trabalhista</v>
      </c>
    </row>
    <row r="18" spans="1:11" ht="17.25" thickBot="1" x14ac:dyDescent="0.35">
      <c r="A18" s="193" t="s">
        <v>7</v>
      </c>
      <c r="B18" s="193" t="s">
        <v>34</v>
      </c>
      <c r="C18" s="191">
        <v>2.7766666666666665E-2</v>
      </c>
      <c r="D18" s="192"/>
      <c r="E18" s="192"/>
      <c r="F18" s="195"/>
      <c r="G18" s="195"/>
      <c r="H18" s="194" t="s">
        <v>105</v>
      </c>
      <c r="J18" t="str">
        <f t="shared" si="0"/>
        <v>trabalhista</v>
      </c>
      <c r="K18" t="str">
        <f t="shared" si="1"/>
        <v>trabalhista</v>
      </c>
    </row>
    <row r="19" spans="1:11" ht="17.25" thickBot="1" x14ac:dyDescent="0.35">
      <c r="A19" s="193" t="s">
        <v>1</v>
      </c>
      <c r="B19" s="193" t="s">
        <v>25</v>
      </c>
      <c r="C19" s="191">
        <v>0.12</v>
      </c>
      <c r="D19" s="195" t="s">
        <v>32</v>
      </c>
      <c r="E19" s="195"/>
      <c r="F19" s="192"/>
      <c r="G19" s="192"/>
      <c r="H19" s="194" t="s">
        <v>133</v>
      </c>
      <c r="J19" t="str">
        <f t="shared" si="0"/>
        <v>receita produtosim</v>
      </c>
      <c r="K19" t="str">
        <f t="shared" si="1"/>
        <v>receita produto</v>
      </c>
    </row>
    <row r="20" spans="1:11" ht="17.25" thickBot="1" x14ac:dyDescent="0.35">
      <c r="A20" s="193" t="s">
        <v>1</v>
      </c>
      <c r="B20" s="193" t="s">
        <v>26</v>
      </c>
      <c r="C20" s="191">
        <v>7.5999999999999998E-2</v>
      </c>
      <c r="D20" s="195" t="s">
        <v>32</v>
      </c>
      <c r="E20" s="195"/>
      <c r="F20" s="192"/>
      <c r="G20" s="192"/>
      <c r="H20" s="194" t="s">
        <v>133</v>
      </c>
      <c r="J20" t="str">
        <f t="shared" si="0"/>
        <v>receita produtosim</v>
      </c>
      <c r="K20" t="str">
        <f t="shared" si="1"/>
        <v>receita produto</v>
      </c>
    </row>
    <row r="21" spans="1:11" ht="17.25" thickBot="1" x14ac:dyDescent="0.35">
      <c r="A21" s="193" t="s">
        <v>1</v>
      </c>
      <c r="B21" s="193" t="s">
        <v>27</v>
      </c>
      <c r="C21" s="191">
        <v>1.6500000000000001E-2</v>
      </c>
      <c r="D21" s="195" t="s">
        <v>32</v>
      </c>
      <c r="E21" s="195"/>
      <c r="F21" s="192"/>
      <c r="G21" s="192"/>
      <c r="H21" s="194" t="s">
        <v>133</v>
      </c>
      <c r="J21" t="str">
        <f t="shared" si="0"/>
        <v>receita produtosim</v>
      </c>
      <c r="K21" t="str">
        <f t="shared" si="1"/>
        <v>receita produto</v>
      </c>
    </row>
    <row r="22" spans="1:11" ht="17.25" thickBot="1" x14ac:dyDescent="0.35">
      <c r="A22" s="193" t="s">
        <v>1</v>
      </c>
      <c r="B22" s="193" t="s">
        <v>28</v>
      </c>
      <c r="C22" s="191">
        <v>1.0800000000000001E-2</v>
      </c>
      <c r="D22" s="195" t="s">
        <v>32</v>
      </c>
      <c r="E22" s="195"/>
      <c r="F22" s="192"/>
      <c r="G22" s="192"/>
      <c r="H22" s="194" t="s">
        <v>133</v>
      </c>
      <c r="J22" t="str">
        <f t="shared" si="0"/>
        <v>receita produtosim</v>
      </c>
      <c r="K22" t="str">
        <f t="shared" si="1"/>
        <v>receita produto</v>
      </c>
    </row>
    <row r="23" spans="1:11" ht="17.25" thickBot="1" x14ac:dyDescent="0.35">
      <c r="A23" s="193" t="s">
        <v>8</v>
      </c>
      <c r="B23" s="193" t="s">
        <v>182</v>
      </c>
      <c r="C23" s="191">
        <v>1.2E-2</v>
      </c>
      <c r="D23" s="195" t="s">
        <v>32</v>
      </c>
      <c r="E23" s="195" t="s">
        <v>32</v>
      </c>
      <c r="F23" s="192"/>
      <c r="G23" s="192"/>
      <c r="H23" s="194" t="s">
        <v>134</v>
      </c>
      <c r="J23" t="str">
        <f t="shared" si="0"/>
        <v>sobre lucrosim</v>
      </c>
      <c r="K23" t="str">
        <f t="shared" si="1"/>
        <v>sobre lucrosim</v>
      </c>
    </row>
    <row r="24" spans="1:11" ht="17.25" hidden="1" thickBot="1" x14ac:dyDescent="0.35">
      <c r="A24" s="193" t="s">
        <v>8</v>
      </c>
      <c r="B24" s="193" t="s">
        <v>183</v>
      </c>
      <c r="C24" s="191"/>
      <c r="D24" s="195"/>
      <c r="E24" s="195"/>
      <c r="F24" s="192"/>
      <c r="G24" s="192"/>
      <c r="H24" s="194"/>
    </row>
    <row r="25" spans="1:11" ht="17.25" thickBot="1" x14ac:dyDescent="0.35">
      <c r="A25" s="193" t="s">
        <v>8</v>
      </c>
      <c r="B25" s="193" t="s">
        <v>35</v>
      </c>
      <c r="C25" s="191">
        <v>0.1</v>
      </c>
      <c r="D25" s="195" t="s">
        <v>32</v>
      </c>
      <c r="E25" s="195" t="s">
        <v>32</v>
      </c>
      <c r="F25" s="192"/>
      <c r="G25" s="192"/>
      <c r="H25" s="194" t="s">
        <v>134</v>
      </c>
      <c r="J25" t="str">
        <f t="shared" si="0"/>
        <v>sobre lucrosim</v>
      </c>
      <c r="K25" t="str">
        <f t="shared" si="1"/>
        <v>sobre lucrosim</v>
      </c>
    </row>
    <row r="26" spans="1:11" ht="17.25" thickBot="1" x14ac:dyDescent="0.35">
      <c r="A26" s="193" t="s">
        <v>2</v>
      </c>
      <c r="B26" s="193" t="s">
        <v>29</v>
      </c>
      <c r="C26" s="191">
        <v>0.02</v>
      </c>
      <c r="D26" s="195"/>
      <c r="E26" s="195" t="s">
        <v>32</v>
      </c>
      <c r="F26" s="192"/>
      <c r="G26" s="192"/>
      <c r="H26" s="194" t="s">
        <v>133</v>
      </c>
      <c r="J26" t="str">
        <f t="shared" si="0"/>
        <v>receita serviço</v>
      </c>
      <c r="K26" t="str">
        <f t="shared" si="1"/>
        <v>receita serviçosim</v>
      </c>
    </row>
    <row r="27" spans="1:11" ht="16.5" x14ac:dyDescent="0.3">
      <c r="A27" s="193" t="s">
        <v>1</v>
      </c>
      <c r="B27" s="193" t="s">
        <v>30</v>
      </c>
      <c r="C27" s="196">
        <v>2.5000000000000001E-2</v>
      </c>
      <c r="D27" s="197" t="s">
        <v>32</v>
      </c>
      <c r="E27" s="197"/>
      <c r="F27" s="198"/>
      <c r="G27" s="199"/>
      <c r="H27" s="200" t="s">
        <v>133</v>
      </c>
      <c r="J27" t="str">
        <f t="shared" si="0"/>
        <v>receita produtosim</v>
      </c>
      <c r="K27" t="str">
        <f t="shared" si="1"/>
        <v>receita produto</v>
      </c>
    </row>
  </sheetData>
  <autoFilter ref="A1:E27"/>
  <dataValidations count="3">
    <dataValidation type="list" allowBlank="1" showInputMessage="1" showErrorMessage="1" sqref="F2:G1048576">
      <formula1>decisão</formula1>
    </dataValidation>
    <dataValidation showInputMessage="1" showErrorMessage="1" sqref="A1"/>
    <dataValidation type="list" showInputMessage="1" showErrorMessage="1" sqref="A2:A1048576">
      <formula1>tipo_imposto</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5B3D7"/>
  </sheetPr>
  <dimension ref="A1:G121"/>
  <sheetViews>
    <sheetView showGridLines="0" zoomScaleNormal="100" workbookViewId="0">
      <pane xSplit="4" ySplit="1" topLeftCell="E28" activePane="bottomRight" state="frozen"/>
      <selection pane="topRight" activeCell="E1" sqref="E1"/>
      <selection pane="bottomLeft" activeCell="A2" sqref="A2"/>
      <selection pane="bottomRight" activeCell="F28" sqref="F28"/>
    </sheetView>
  </sheetViews>
  <sheetFormatPr defaultRowHeight="15" x14ac:dyDescent="0.25"/>
  <cols>
    <col min="1" max="4" width="10.7109375" style="6" customWidth="1"/>
    <col min="5" max="7" width="13.7109375" style="90" customWidth="1"/>
    <col min="8" max="16384" width="9.140625" style="6"/>
  </cols>
  <sheetData>
    <row r="1" spans="1:7" ht="54" customHeight="1" thickBot="1" x14ac:dyDescent="0.3">
      <c r="A1" s="51" t="s">
        <v>3</v>
      </c>
      <c r="B1" s="51" t="s">
        <v>4</v>
      </c>
      <c r="C1" s="51" t="s">
        <v>5</v>
      </c>
      <c r="D1" s="51" t="s">
        <v>54</v>
      </c>
      <c r="E1" s="92" t="s">
        <v>121</v>
      </c>
      <c r="F1" s="92" t="s">
        <v>72</v>
      </c>
      <c r="G1" s="92" t="s">
        <v>107</v>
      </c>
    </row>
    <row r="2" spans="1:7" ht="17.25" thickBot="1" x14ac:dyDescent="0.35">
      <c r="A2" s="17">
        <f>calendário!A2</f>
        <v>1</v>
      </c>
      <c r="B2" s="17">
        <f>calendário!B2</f>
        <v>1</v>
      </c>
      <c r="C2" s="16">
        <f>calendário!C2</f>
        <v>41918</v>
      </c>
      <c r="D2" s="18" t="str">
        <f>calendário!D2</f>
        <v>fase I</v>
      </c>
      <c r="E2" s="172">
        <f>SUMIF('input impostos'!J:J,"receita produtosim",'input impostos'!$C:$C)*'fluxo de receita'!G3</f>
        <v>0</v>
      </c>
      <c r="F2" s="172">
        <f>SUMIF('input impostos'!K:K,"receita serviçosim",'input impostos'!$C:$C)*'fluxo de receita'!J3</f>
        <v>0</v>
      </c>
      <c r="G2" s="172">
        <f>E2+F2</f>
        <v>0</v>
      </c>
    </row>
    <row r="3" spans="1:7" ht="17.25" thickBot="1" x14ac:dyDescent="0.35">
      <c r="A3" s="17">
        <f>calendário!A3</f>
        <v>2</v>
      </c>
      <c r="B3" s="17">
        <f>calendário!B3</f>
        <v>1</v>
      </c>
      <c r="C3" s="19">
        <f>calendário!C3</f>
        <v>41949</v>
      </c>
      <c r="D3" s="18" t="str">
        <f>calendário!D3</f>
        <v>fase I</v>
      </c>
      <c r="E3" s="172">
        <f>SUMIF('input impostos'!J:J,"receita produtosim",'input impostos'!$C:$C)*'fluxo de receita'!G4</f>
        <v>0</v>
      </c>
      <c r="F3" s="172">
        <f>SUMIF('input impostos'!K:K,"receita serviçosim",'input impostos'!$C:$C)*'fluxo de receita'!J4</f>
        <v>0</v>
      </c>
      <c r="G3" s="172">
        <f t="shared" ref="G3:G66" si="0">E3+F3</f>
        <v>0</v>
      </c>
    </row>
    <row r="4" spans="1:7" ht="17.25" thickBot="1" x14ac:dyDescent="0.35">
      <c r="A4" s="17">
        <f>calendário!A4</f>
        <v>3</v>
      </c>
      <c r="B4" s="17">
        <f>calendário!B4</f>
        <v>1</v>
      </c>
      <c r="C4" s="16">
        <f>calendário!C4</f>
        <v>41979</v>
      </c>
      <c r="D4" s="18" t="str">
        <f>calendário!D4</f>
        <v>fase I</v>
      </c>
      <c r="E4" s="172">
        <f>SUMIF('input impostos'!J:J,"receita produtosim",'input impostos'!$C:$C)*'fluxo de receita'!G5</f>
        <v>0</v>
      </c>
      <c r="F4" s="172">
        <f>SUMIF('input impostos'!K:K,"receita serviçosim",'input impostos'!$C:$C)*'fluxo de receita'!J5</f>
        <v>0</v>
      </c>
      <c r="G4" s="172">
        <f t="shared" si="0"/>
        <v>0</v>
      </c>
    </row>
    <row r="5" spans="1:7" ht="17.25" thickBot="1" x14ac:dyDescent="0.35">
      <c r="A5" s="17">
        <f>calendário!A5</f>
        <v>4</v>
      </c>
      <c r="B5" s="17">
        <f>calendário!B5</f>
        <v>1</v>
      </c>
      <c r="C5" s="19">
        <f>calendário!C5</f>
        <v>42010</v>
      </c>
      <c r="D5" s="18" t="str">
        <f>calendário!D5</f>
        <v>fase I</v>
      </c>
      <c r="E5" s="172">
        <f>SUMIF('input impostos'!J:J,"receita produtosim",'input impostos'!$C:$C)*'fluxo de receita'!G6</f>
        <v>0</v>
      </c>
      <c r="F5" s="172">
        <f>SUMIF('input impostos'!K:K,"receita serviçosim",'input impostos'!$C:$C)*'fluxo de receita'!J6</f>
        <v>0</v>
      </c>
      <c r="G5" s="172">
        <f t="shared" si="0"/>
        <v>0</v>
      </c>
    </row>
    <row r="6" spans="1:7" ht="17.25" thickBot="1" x14ac:dyDescent="0.35">
      <c r="A6" s="17">
        <f>calendário!A6</f>
        <v>5</v>
      </c>
      <c r="B6" s="17">
        <f>calendário!B6</f>
        <v>1</v>
      </c>
      <c r="C6" s="16">
        <f>calendário!C6</f>
        <v>42041</v>
      </c>
      <c r="D6" s="18" t="str">
        <f>calendário!D6</f>
        <v>fase I</v>
      </c>
      <c r="E6" s="172">
        <f>SUMIF('input impostos'!J:J,"receita produtosim",'input impostos'!$C:$C)*'fluxo de receita'!G7</f>
        <v>0</v>
      </c>
      <c r="F6" s="172">
        <f>SUMIF('input impostos'!K:K,"receita serviçosim",'input impostos'!$C:$C)*'fluxo de receita'!J7</f>
        <v>0</v>
      </c>
      <c r="G6" s="172">
        <f t="shared" si="0"/>
        <v>0</v>
      </c>
    </row>
    <row r="7" spans="1:7" ht="17.25" thickBot="1" x14ac:dyDescent="0.35">
      <c r="A7" s="17">
        <f>calendário!A7</f>
        <v>6</v>
      </c>
      <c r="B7" s="17">
        <f>calendário!B7</f>
        <v>1</v>
      </c>
      <c r="C7" s="19">
        <f>calendário!C7</f>
        <v>42069</v>
      </c>
      <c r="D7" s="18" t="str">
        <f>calendário!D7</f>
        <v>fase I</v>
      </c>
      <c r="E7" s="172">
        <f>SUMIF('input impostos'!J:J,"receita produtosim",'input impostos'!$C:$C)*'fluxo de receita'!G8</f>
        <v>0</v>
      </c>
      <c r="F7" s="172">
        <f>SUMIF('input impostos'!K:K,"receita serviçosim",'input impostos'!$C:$C)*'fluxo de receita'!J8</f>
        <v>0</v>
      </c>
      <c r="G7" s="172">
        <f t="shared" si="0"/>
        <v>0</v>
      </c>
    </row>
    <row r="8" spans="1:7" ht="17.25" thickBot="1" x14ac:dyDescent="0.35">
      <c r="A8" s="17">
        <f>calendário!A8</f>
        <v>7</v>
      </c>
      <c r="B8" s="17">
        <f>calendário!B8</f>
        <v>1</v>
      </c>
      <c r="C8" s="16">
        <f>calendário!C8</f>
        <v>42100</v>
      </c>
      <c r="D8" s="18" t="str">
        <f>calendário!D8</f>
        <v>fase I</v>
      </c>
      <c r="E8" s="172">
        <f>SUMIF('input impostos'!J:J,"receita produtosim",'input impostos'!$C:$C)*'fluxo de receita'!G9</f>
        <v>0</v>
      </c>
      <c r="F8" s="172">
        <f>SUMIF('input impostos'!K:K,"receita serviçosim",'input impostos'!$C:$C)*'fluxo de receita'!J9</f>
        <v>0</v>
      </c>
      <c r="G8" s="172">
        <f t="shared" si="0"/>
        <v>0</v>
      </c>
    </row>
    <row r="9" spans="1:7" ht="17.25" thickBot="1" x14ac:dyDescent="0.35">
      <c r="A9" s="17">
        <f>calendário!A9</f>
        <v>8</v>
      </c>
      <c r="B9" s="17">
        <f>calendário!B9</f>
        <v>1</v>
      </c>
      <c r="C9" s="19">
        <f>calendário!C9</f>
        <v>42130</v>
      </c>
      <c r="D9" s="18" t="str">
        <f>calendário!D9</f>
        <v>fase I</v>
      </c>
      <c r="E9" s="172">
        <f>SUMIF('input impostos'!J:J,"receita produtosim",'input impostos'!$C:$C)*'fluxo de receita'!G10</f>
        <v>0</v>
      </c>
      <c r="F9" s="172">
        <f>SUMIF('input impostos'!K:K,"receita serviçosim",'input impostos'!$C:$C)*'fluxo de receita'!J10</f>
        <v>0</v>
      </c>
      <c r="G9" s="172">
        <f t="shared" si="0"/>
        <v>0</v>
      </c>
    </row>
    <row r="10" spans="1:7" ht="17.25" thickBot="1" x14ac:dyDescent="0.35">
      <c r="A10" s="17">
        <f>calendário!A10</f>
        <v>9</v>
      </c>
      <c r="B10" s="17">
        <f>calendário!B10</f>
        <v>1</v>
      </c>
      <c r="C10" s="16">
        <f>calendário!C10</f>
        <v>42161</v>
      </c>
      <c r="D10" s="18" t="str">
        <f>calendário!D10</f>
        <v>fase I</v>
      </c>
      <c r="E10" s="172">
        <f>SUMIF('input impostos'!J:J,"receita produtosim",'input impostos'!$C:$C)*'fluxo de receita'!G11</f>
        <v>0</v>
      </c>
      <c r="F10" s="172">
        <f>SUMIF('input impostos'!K:K,"receita serviçosim",'input impostos'!$C:$C)*'fluxo de receita'!J11</f>
        <v>0</v>
      </c>
      <c r="G10" s="172">
        <f t="shared" si="0"/>
        <v>0</v>
      </c>
    </row>
    <row r="11" spans="1:7" ht="17.25" thickBot="1" x14ac:dyDescent="0.35">
      <c r="A11" s="17">
        <f>calendário!A11</f>
        <v>10</v>
      </c>
      <c r="B11" s="17">
        <f>calendário!B11</f>
        <v>1</v>
      </c>
      <c r="C11" s="19">
        <f>calendário!C11</f>
        <v>42191</v>
      </c>
      <c r="D11" s="18" t="str">
        <f>calendário!D11</f>
        <v>fase I</v>
      </c>
      <c r="E11" s="172">
        <f>SUMIF('input impostos'!J:J,"receita produtosim",'input impostos'!$C:$C)*'fluxo de receita'!G12</f>
        <v>0</v>
      </c>
      <c r="F11" s="172">
        <f>SUMIF('input impostos'!K:K,"receita serviçosim",'input impostos'!$C:$C)*'fluxo de receita'!J12</f>
        <v>0</v>
      </c>
      <c r="G11" s="172">
        <f t="shared" si="0"/>
        <v>0</v>
      </c>
    </row>
    <row r="12" spans="1:7" ht="17.25" thickBot="1" x14ac:dyDescent="0.35">
      <c r="A12" s="17">
        <f>calendário!A12</f>
        <v>11</v>
      </c>
      <c r="B12" s="17">
        <f>calendário!B12</f>
        <v>1</v>
      </c>
      <c r="C12" s="16">
        <f>calendário!C12</f>
        <v>42222</v>
      </c>
      <c r="D12" s="18" t="str">
        <f>calendário!D12</f>
        <v>fase I</v>
      </c>
      <c r="E12" s="172">
        <f>SUMIF('input impostos'!J:J,"receita produtosim",'input impostos'!$C:$C)*'fluxo de receita'!G13</f>
        <v>0</v>
      </c>
      <c r="F12" s="172">
        <f>SUMIF('input impostos'!K:K,"receita serviçosim",'input impostos'!$C:$C)*'fluxo de receita'!J13</f>
        <v>0</v>
      </c>
      <c r="G12" s="172">
        <f t="shared" si="0"/>
        <v>0</v>
      </c>
    </row>
    <row r="13" spans="1:7" ht="17.25" thickBot="1" x14ac:dyDescent="0.35">
      <c r="A13" s="17">
        <f>calendário!A13</f>
        <v>12</v>
      </c>
      <c r="B13" s="17">
        <f>calendário!B13</f>
        <v>1</v>
      </c>
      <c r="C13" s="19">
        <f>calendário!C13</f>
        <v>42253</v>
      </c>
      <c r="D13" s="18" t="str">
        <f>calendário!D13</f>
        <v>fase I</v>
      </c>
      <c r="E13" s="172">
        <f>SUMIF('input impostos'!J:J,"receita produtosim",'input impostos'!$C:$C)*'fluxo de receita'!G14</f>
        <v>0</v>
      </c>
      <c r="F13" s="172">
        <f>SUMIF('input impostos'!K:K,"receita serviçosim",'input impostos'!$C:$C)*'fluxo de receita'!J14</f>
        <v>0</v>
      </c>
      <c r="G13" s="172">
        <f t="shared" si="0"/>
        <v>0</v>
      </c>
    </row>
    <row r="14" spans="1:7" ht="17.25" thickBot="1" x14ac:dyDescent="0.35">
      <c r="A14" s="17">
        <f>calendário!A14</f>
        <v>13</v>
      </c>
      <c r="B14" s="17">
        <f>calendário!B14</f>
        <v>2</v>
      </c>
      <c r="C14" s="16">
        <f>calendário!C14</f>
        <v>42283</v>
      </c>
      <c r="D14" s="18" t="str">
        <f>calendário!D14</f>
        <v>fase II</v>
      </c>
      <c r="E14" s="172">
        <f>SUMIF('input impostos'!J:J,"receita produtosim",'input impostos'!$C:$C)*'fluxo de receita'!G15</f>
        <v>9683.7000000000007</v>
      </c>
      <c r="F14" s="172">
        <f>SUMIF('input impostos'!K:K,"receita serviçosim",'input impostos'!$C:$C)*'fluxo de receita'!J15</f>
        <v>0</v>
      </c>
      <c r="G14" s="172">
        <f t="shared" si="0"/>
        <v>9683.7000000000007</v>
      </c>
    </row>
    <row r="15" spans="1:7" ht="17.25" thickBot="1" x14ac:dyDescent="0.35">
      <c r="A15" s="17">
        <f>calendário!A15</f>
        <v>14</v>
      </c>
      <c r="B15" s="17">
        <f>calendário!B15</f>
        <v>2</v>
      </c>
      <c r="C15" s="19">
        <f>calendário!C15</f>
        <v>42314</v>
      </c>
      <c r="D15" s="18" t="str">
        <f>calendário!D15</f>
        <v>fase II</v>
      </c>
      <c r="E15" s="172">
        <f>SUMIF('input impostos'!J:J,"receita produtosim",'input impostos'!$C:$C)*'fluxo de receita'!G16</f>
        <v>10071.048000000001</v>
      </c>
      <c r="F15" s="172">
        <f>SUMIF('input impostos'!K:K,"receita serviçosim",'input impostos'!$C:$C)*'fluxo de receita'!J16</f>
        <v>0</v>
      </c>
      <c r="G15" s="172">
        <f t="shared" si="0"/>
        <v>10071.048000000001</v>
      </c>
    </row>
    <row r="16" spans="1:7" ht="17.25" thickBot="1" x14ac:dyDescent="0.35">
      <c r="A16" s="17">
        <f>calendário!A16</f>
        <v>15</v>
      </c>
      <c r="B16" s="17">
        <f>calendário!B16</f>
        <v>2</v>
      </c>
      <c r="C16" s="16">
        <f>calendário!C16</f>
        <v>42344</v>
      </c>
      <c r="D16" s="18" t="str">
        <f>calendário!D16</f>
        <v>fase II</v>
      </c>
      <c r="E16" s="172">
        <f>SUMIF('input impostos'!J:J,"receita produtosim",'input impostos'!$C:$C)*'fluxo de receita'!G17</f>
        <v>10264.722000000002</v>
      </c>
      <c r="F16" s="172">
        <f>SUMIF('input impostos'!K:K,"receita serviçosim",'input impostos'!$C:$C)*'fluxo de receita'!J17</f>
        <v>0</v>
      </c>
      <c r="G16" s="172">
        <f t="shared" si="0"/>
        <v>10264.722000000002</v>
      </c>
    </row>
    <row r="17" spans="1:7" ht="17.25" thickBot="1" x14ac:dyDescent="0.35">
      <c r="A17" s="17">
        <f>calendário!A17</f>
        <v>16</v>
      </c>
      <c r="B17" s="17">
        <f>calendário!B17</f>
        <v>2</v>
      </c>
      <c r="C17" s="19">
        <f>calendário!C17</f>
        <v>42375</v>
      </c>
      <c r="D17" s="18" t="str">
        <f>calendário!D17</f>
        <v>fase II</v>
      </c>
      <c r="E17" s="172">
        <f>SUMIF('input impostos'!J:J,"receita produtosim",'input impostos'!$C:$C)*'fluxo de receita'!G18</f>
        <v>10652.070000000002</v>
      </c>
      <c r="F17" s="172">
        <f>SUMIF('input impostos'!K:K,"receita serviçosim",'input impostos'!$C:$C)*'fluxo de receita'!J18</f>
        <v>0</v>
      </c>
      <c r="G17" s="172">
        <f t="shared" si="0"/>
        <v>10652.070000000002</v>
      </c>
    </row>
    <row r="18" spans="1:7" ht="17.25" thickBot="1" x14ac:dyDescent="0.35">
      <c r="A18" s="17">
        <f>calendário!A18</f>
        <v>17</v>
      </c>
      <c r="B18" s="17">
        <f>calendário!B18</f>
        <v>2</v>
      </c>
      <c r="C18" s="16">
        <f>calendário!C18</f>
        <v>42406</v>
      </c>
      <c r="D18" s="18" t="str">
        <f>calendário!D18</f>
        <v>fase II</v>
      </c>
      <c r="E18" s="172">
        <f>SUMIF('input impostos'!J:J,"receita produtosim",'input impostos'!$C:$C)*'fluxo de receita'!G19</f>
        <v>11233.092000000001</v>
      </c>
      <c r="F18" s="172">
        <f>SUMIF('input impostos'!K:K,"receita serviçosim",'input impostos'!$C:$C)*'fluxo de receita'!J19</f>
        <v>0</v>
      </c>
      <c r="G18" s="172">
        <f t="shared" si="0"/>
        <v>11233.092000000001</v>
      </c>
    </row>
    <row r="19" spans="1:7" ht="17.25" thickBot="1" x14ac:dyDescent="0.35">
      <c r="A19" s="17">
        <f>calendário!A19</f>
        <v>18</v>
      </c>
      <c r="B19" s="17">
        <f>calendário!B19</f>
        <v>2</v>
      </c>
      <c r="C19" s="19">
        <f>calendário!C19</f>
        <v>42435</v>
      </c>
      <c r="D19" s="18" t="str">
        <f>calendário!D19</f>
        <v>fase II</v>
      </c>
      <c r="E19" s="172">
        <f>SUMIF('input impostos'!J:J,"receita produtosim",'input impostos'!$C:$C)*'fluxo de receita'!G20</f>
        <v>12395.136</v>
      </c>
      <c r="F19" s="172">
        <f>SUMIF('input impostos'!K:K,"receita serviçosim",'input impostos'!$C:$C)*'fluxo de receita'!J20</f>
        <v>0</v>
      </c>
      <c r="G19" s="172">
        <f t="shared" si="0"/>
        <v>12395.136</v>
      </c>
    </row>
    <row r="20" spans="1:7" ht="17.25" thickBot="1" x14ac:dyDescent="0.35">
      <c r="A20" s="17">
        <f>calendário!A20</f>
        <v>19</v>
      </c>
      <c r="B20" s="17">
        <f>calendário!B20</f>
        <v>2</v>
      </c>
      <c r="C20" s="16">
        <f>calendário!C20</f>
        <v>42466</v>
      </c>
      <c r="D20" s="18" t="str">
        <f>calendário!D20</f>
        <v>fase II</v>
      </c>
      <c r="E20" s="172">
        <f>SUMIF('input impostos'!J:J,"receita produtosim",'input impostos'!$C:$C)*'fluxo de receita'!G21</f>
        <v>13557.18</v>
      </c>
      <c r="F20" s="172">
        <f>SUMIF('input impostos'!K:K,"receita serviçosim",'input impostos'!$C:$C)*'fluxo de receita'!J21</f>
        <v>0</v>
      </c>
      <c r="G20" s="172">
        <f t="shared" si="0"/>
        <v>13557.18</v>
      </c>
    </row>
    <row r="21" spans="1:7" ht="17.25" thickBot="1" x14ac:dyDescent="0.35">
      <c r="A21" s="17">
        <f>calendário!A21</f>
        <v>20</v>
      </c>
      <c r="B21" s="17">
        <f>calendário!B21</f>
        <v>2</v>
      </c>
      <c r="C21" s="19">
        <f>calendário!C21</f>
        <v>42496</v>
      </c>
      <c r="D21" s="18" t="str">
        <f>calendário!D21</f>
        <v>fase II</v>
      </c>
      <c r="E21" s="172">
        <f>SUMIF('input impostos'!J:J,"receita produtosim",'input impostos'!$C:$C)*'fluxo de receita'!G22</f>
        <v>14912.898000000001</v>
      </c>
      <c r="F21" s="172">
        <f>SUMIF('input impostos'!K:K,"receita serviçosim",'input impostos'!$C:$C)*'fluxo de receita'!J22</f>
        <v>0</v>
      </c>
      <c r="G21" s="172">
        <f t="shared" si="0"/>
        <v>14912.898000000001</v>
      </c>
    </row>
    <row r="22" spans="1:7" ht="17.25" thickBot="1" x14ac:dyDescent="0.35">
      <c r="A22" s="17">
        <f>calendário!A22</f>
        <v>21</v>
      </c>
      <c r="B22" s="17">
        <f>calendário!B22</f>
        <v>2</v>
      </c>
      <c r="C22" s="16">
        <f>calendário!C22</f>
        <v>42527</v>
      </c>
      <c r="D22" s="18" t="str">
        <f>calendário!D22</f>
        <v>fase II</v>
      </c>
      <c r="E22" s="172">
        <f>SUMIF('input impostos'!J:J,"receita produtosim",'input impostos'!$C:$C)*'fluxo de receita'!G23</f>
        <v>16268.616000000002</v>
      </c>
      <c r="F22" s="172">
        <f>SUMIF('input impostos'!K:K,"receita serviçosim",'input impostos'!$C:$C)*'fluxo de receita'!J23</f>
        <v>0</v>
      </c>
      <c r="G22" s="172">
        <f t="shared" si="0"/>
        <v>16268.616000000002</v>
      </c>
    </row>
    <row r="23" spans="1:7" ht="17.25" thickBot="1" x14ac:dyDescent="0.35">
      <c r="A23" s="17">
        <f>calendário!A23</f>
        <v>22</v>
      </c>
      <c r="B23" s="17">
        <f>calendário!B23</f>
        <v>2</v>
      </c>
      <c r="C23" s="19">
        <f>calendário!C23</f>
        <v>42557</v>
      </c>
      <c r="D23" s="18" t="str">
        <f>calendário!D23</f>
        <v>fase II</v>
      </c>
      <c r="E23" s="172">
        <f>SUMIF('input impostos'!J:J,"receita produtosim",'input impostos'!$C:$C)*'fluxo de receita'!G24</f>
        <v>17818.008000000002</v>
      </c>
      <c r="F23" s="172">
        <f>SUMIF('input impostos'!K:K,"receita serviçosim",'input impostos'!$C:$C)*'fluxo de receita'!J24</f>
        <v>0</v>
      </c>
      <c r="G23" s="172">
        <f t="shared" si="0"/>
        <v>17818.008000000002</v>
      </c>
    </row>
    <row r="24" spans="1:7" ht="17.25" thickBot="1" x14ac:dyDescent="0.35">
      <c r="A24" s="17">
        <f>calendário!A24</f>
        <v>23</v>
      </c>
      <c r="B24" s="17">
        <f>calendário!B24</f>
        <v>2</v>
      </c>
      <c r="C24" s="16">
        <f>calendário!C24</f>
        <v>42588</v>
      </c>
      <c r="D24" s="18" t="str">
        <f>calendário!D24</f>
        <v>fase II</v>
      </c>
      <c r="E24" s="172">
        <f>SUMIF('input impostos'!J:J,"receita produtosim",'input impostos'!$C:$C)*'fluxo de receita'!G25</f>
        <v>19173.726000000002</v>
      </c>
      <c r="F24" s="172">
        <f>SUMIF('input impostos'!K:K,"receita serviçosim",'input impostos'!$C:$C)*'fluxo de receita'!J25</f>
        <v>0</v>
      </c>
      <c r="G24" s="172">
        <f t="shared" si="0"/>
        <v>19173.726000000002</v>
      </c>
    </row>
    <row r="25" spans="1:7" ht="17.25" thickBot="1" x14ac:dyDescent="0.35">
      <c r="A25" s="17">
        <f>calendário!A25</f>
        <v>24</v>
      </c>
      <c r="B25" s="17">
        <f>calendário!B25</f>
        <v>2</v>
      </c>
      <c r="C25" s="19">
        <f>calendário!C25</f>
        <v>42619</v>
      </c>
      <c r="D25" s="18" t="str">
        <f>calendário!D25</f>
        <v>fase II</v>
      </c>
      <c r="E25" s="172">
        <f>SUMIF('input impostos'!J:J,"receita produtosim",'input impostos'!$C:$C)*'fluxo de receita'!G26</f>
        <v>20723.118000000002</v>
      </c>
      <c r="F25" s="172">
        <f>SUMIF('input impostos'!K:K,"receita serviçosim",'input impostos'!$C:$C)*'fluxo de receita'!J26</f>
        <v>0</v>
      </c>
      <c r="G25" s="172">
        <f t="shared" si="0"/>
        <v>20723.118000000002</v>
      </c>
    </row>
    <row r="26" spans="1:7" ht="17.25" thickBot="1" x14ac:dyDescent="0.35">
      <c r="A26" s="17">
        <f>calendário!A26</f>
        <v>25</v>
      </c>
      <c r="B26" s="17">
        <f>calendário!B26</f>
        <v>3</v>
      </c>
      <c r="C26" s="16">
        <f>calendário!C26</f>
        <v>42649</v>
      </c>
      <c r="D26" s="18" t="str">
        <f>calendário!D26</f>
        <v>fase II</v>
      </c>
      <c r="E26" s="172">
        <f>SUMIF('input impostos'!J:J,"receita produtosim",'input impostos'!$C:$C)*'fluxo de receita'!G27</f>
        <v>22466.184000000001</v>
      </c>
      <c r="F26" s="172">
        <f>SUMIF('input impostos'!K:K,"receita serviçosim",'input impostos'!$C:$C)*'fluxo de receita'!J27</f>
        <v>361.92</v>
      </c>
      <c r="G26" s="172">
        <f t="shared" si="0"/>
        <v>22828.103999999999</v>
      </c>
    </row>
    <row r="27" spans="1:7" ht="17.25" thickBot="1" x14ac:dyDescent="0.35">
      <c r="A27" s="17">
        <f>calendário!A27</f>
        <v>26</v>
      </c>
      <c r="B27" s="17">
        <f>calendário!B27</f>
        <v>3</v>
      </c>
      <c r="C27" s="19">
        <f>calendário!C27</f>
        <v>42680</v>
      </c>
      <c r="D27" s="18" t="str">
        <f>calendário!D27</f>
        <v>fase II</v>
      </c>
      <c r="E27" s="172">
        <f>SUMIF('input impostos'!J:J,"receita produtosim",'input impostos'!$C:$C)*'fluxo de receita'!G28</f>
        <v>24015.576000000001</v>
      </c>
      <c r="F27" s="172">
        <f>SUMIF('input impostos'!K:K,"receita serviçosim",'input impostos'!$C:$C)*'fluxo de receita'!J28</f>
        <v>386.88</v>
      </c>
      <c r="G27" s="172">
        <f t="shared" si="0"/>
        <v>24402.456000000002</v>
      </c>
    </row>
    <row r="28" spans="1:7" ht="17.25" thickBot="1" x14ac:dyDescent="0.35">
      <c r="A28" s="17">
        <f>calendário!A28</f>
        <v>27</v>
      </c>
      <c r="B28" s="17">
        <f>calendário!B28</f>
        <v>3</v>
      </c>
      <c r="C28" s="16">
        <f>calendário!C28</f>
        <v>42710</v>
      </c>
      <c r="D28" s="18" t="str">
        <f>calendário!D28</f>
        <v>fase II</v>
      </c>
      <c r="E28" s="172">
        <f>SUMIF('input impostos'!J:J,"receita produtosim",'input impostos'!$C:$C)*'fluxo de receita'!G29</f>
        <v>25758.642000000003</v>
      </c>
      <c r="F28" s="172">
        <f>SUMIF('input impostos'!K:K,"receita serviçosim",'input impostos'!$C:$C)*'fluxo de receita'!J29</f>
        <v>414.96000000000004</v>
      </c>
      <c r="G28" s="172">
        <f t="shared" si="0"/>
        <v>26173.602000000003</v>
      </c>
    </row>
    <row r="29" spans="1:7" ht="17.25" thickBot="1" x14ac:dyDescent="0.35">
      <c r="A29" s="17">
        <f>calendário!A29</f>
        <v>28</v>
      </c>
      <c r="B29" s="17">
        <f>calendário!B29</f>
        <v>3</v>
      </c>
      <c r="C29" s="19">
        <f>calendário!C29</f>
        <v>42741</v>
      </c>
      <c r="D29" s="18" t="str">
        <f>calendário!D29</f>
        <v>fase II</v>
      </c>
      <c r="E29" s="172">
        <f>SUMIF('input impostos'!J:J,"receita produtosim",'input impostos'!$C:$C)*'fluxo de receita'!G30</f>
        <v>27114.36</v>
      </c>
      <c r="F29" s="172">
        <f>SUMIF('input impostos'!K:K,"receita serviçosim",'input impostos'!$C:$C)*'fluxo de receita'!J30</f>
        <v>436.8</v>
      </c>
      <c r="G29" s="172">
        <f t="shared" si="0"/>
        <v>27551.16</v>
      </c>
    </row>
    <row r="30" spans="1:7" ht="17.25" thickBot="1" x14ac:dyDescent="0.35">
      <c r="A30" s="17">
        <f>calendário!A30</f>
        <v>29</v>
      </c>
      <c r="B30" s="17">
        <f>calendário!B30</f>
        <v>3</v>
      </c>
      <c r="C30" s="16">
        <f>calendário!C30</f>
        <v>42772</v>
      </c>
      <c r="D30" s="18" t="str">
        <f>calendário!D30</f>
        <v>fase II</v>
      </c>
      <c r="E30" s="172">
        <f>SUMIF('input impostos'!J:J,"receita produtosim",'input impostos'!$C:$C)*'fluxo de receita'!G31</f>
        <v>28663.752000000004</v>
      </c>
      <c r="F30" s="172">
        <f>SUMIF('input impostos'!K:K,"receita serviçosim",'input impostos'!$C:$C)*'fluxo de receita'!J31</f>
        <v>461.76</v>
      </c>
      <c r="G30" s="172">
        <f t="shared" si="0"/>
        <v>29125.512000000002</v>
      </c>
    </row>
    <row r="31" spans="1:7" ht="17.25" thickBot="1" x14ac:dyDescent="0.35">
      <c r="A31" s="17">
        <f>calendário!A31</f>
        <v>30</v>
      </c>
      <c r="B31" s="17">
        <f>calendário!B31</f>
        <v>3</v>
      </c>
      <c r="C31" s="19">
        <f>calendário!C31</f>
        <v>42800</v>
      </c>
      <c r="D31" s="18" t="str">
        <f>calendário!D31</f>
        <v>fase II</v>
      </c>
      <c r="E31" s="172">
        <f>SUMIF('input impostos'!J:J,"receita produtosim",'input impostos'!$C:$C)*'fluxo de receita'!G32</f>
        <v>30019.47</v>
      </c>
      <c r="F31" s="172">
        <f>SUMIF('input impostos'!K:K,"receita serviçosim",'input impostos'!$C:$C)*'fluxo de receita'!J32</f>
        <v>483.6</v>
      </c>
      <c r="G31" s="172">
        <f t="shared" si="0"/>
        <v>30503.07</v>
      </c>
    </row>
    <row r="32" spans="1:7" ht="17.25" thickBot="1" x14ac:dyDescent="0.35">
      <c r="A32" s="17">
        <f>calendário!A32</f>
        <v>31</v>
      </c>
      <c r="B32" s="17">
        <f>calendário!B32</f>
        <v>3</v>
      </c>
      <c r="C32" s="16">
        <f>calendário!C32</f>
        <v>42831</v>
      </c>
      <c r="D32" s="18" t="str">
        <f>calendário!D32</f>
        <v>fase II</v>
      </c>
      <c r="E32" s="172">
        <f>SUMIF('input impostos'!J:J,"receita produtosim",'input impostos'!$C:$C)*'fluxo de receita'!G33</f>
        <v>31568.862000000001</v>
      </c>
      <c r="F32" s="172">
        <f>SUMIF('input impostos'!K:K,"receita serviçosim",'input impostos'!$C:$C)*'fluxo de receita'!J33</f>
        <v>508.56</v>
      </c>
      <c r="G32" s="172">
        <f t="shared" si="0"/>
        <v>32077.422000000002</v>
      </c>
    </row>
    <row r="33" spans="1:7" ht="17.25" thickBot="1" x14ac:dyDescent="0.35">
      <c r="A33" s="17">
        <f>calendário!A33</f>
        <v>32</v>
      </c>
      <c r="B33" s="17">
        <f>calendário!B33</f>
        <v>3</v>
      </c>
      <c r="C33" s="19">
        <f>calendário!C33</f>
        <v>42861</v>
      </c>
      <c r="D33" s="18" t="str">
        <f>calendário!D33</f>
        <v>fase II</v>
      </c>
      <c r="E33" s="172">
        <f>SUMIF('input impostos'!J:J,"receita produtosim",'input impostos'!$C:$C)*'fluxo de receita'!G34</f>
        <v>33118.254000000001</v>
      </c>
      <c r="F33" s="172">
        <f>SUMIF('input impostos'!K:K,"receita serviçosim",'input impostos'!$C:$C)*'fluxo de receita'!J34</f>
        <v>533.52</v>
      </c>
      <c r="G33" s="172">
        <f t="shared" si="0"/>
        <v>33651.773999999998</v>
      </c>
    </row>
    <row r="34" spans="1:7" ht="17.25" thickBot="1" x14ac:dyDescent="0.35">
      <c r="A34" s="17">
        <f>calendário!A34</f>
        <v>33</v>
      </c>
      <c r="B34" s="17">
        <f>calendário!B34</f>
        <v>3</v>
      </c>
      <c r="C34" s="16">
        <f>calendário!C34</f>
        <v>42892</v>
      </c>
      <c r="D34" s="18" t="str">
        <f>calendário!D34</f>
        <v>fase II</v>
      </c>
      <c r="E34" s="172">
        <f>SUMIF('input impostos'!J:J,"receita produtosim",'input impostos'!$C:$C)*'fluxo de receita'!G35</f>
        <v>35054.994000000006</v>
      </c>
      <c r="F34" s="172">
        <f>SUMIF('input impostos'!K:K,"receita serviçosim",'input impostos'!$C:$C)*'fluxo de receita'!J35</f>
        <v>564.72</v>
      </c>
      <c r="G34" s="172">
        <f t="shared" si="0"/>
        <v>35619.714000000007</v>
      </c>
    </row>
    <row r="35" spans="1:7" ht="17.25" thickBot="1" x14ac:dyDescent="0.35">
      <c r="A35" s="17">
        <f>calendário!A35</f>
        <v>34</v>
      </c>
      <c r="B35" s="17">
        <f>calendário!B35</f>
        <v>3</v>
      </c>
      <c r="C35" s="19">
        <f>calendário!C35</f>
        <v>42922</v>
      </c>
      <c r="D35" s="18" t="str">
        <f>calendário!D35</f>
        <v>fase II</v>
      </c>
      <c r="E35" s="172">
        <f>SUMIF('input impostos'!J:J,"receita produtosim",'input impostos'!$C:$C)*'fluxo de receita'!G36</f>
        <v>37379.082000000002</v>
      </c>
      <c r="F35" s="172">
        <f>SUMIF('input impostos'!K:K,"receita serviçosim",'input impostos'!$C:$C)*'fluxo de receita'!J36</f>
        <v>602.16</v>
      </c>
      <c r="G35" s="172">
        <f t="shared" si="0"/>
        <v>37981.242000000006</v>
      </c>
    </row>
    <row r="36" spans="1:7" ht="17.25" thickBot="1" x14ac:dyDescent="0.35">
      <c r="A36" s="17">
        <f>calendário!A36</f>
        <v>35</v>
      </c>
      <c r="B36" s="17">
        <f>calendário!B36</f>
        <v>3</v>
      </c>
      <c r="C36" s="16">
        <f>calendário!C36</f>
        <v>42953</v>
      </c>
      <c r="D36" s="18" t="str">
        <f>calendário!D36</f>
        <v>fase II</v>
      </c>
      <c r="E36" s="172">
        <f>SUMIF('input impostos'!J:J,"receita produtosim",'input impostos'!$C:$C)*'fluxo de receita'!G37</f>
        <v>39509.496000000006</v>
      </c>
      <c r="F36" s="172">
        <f>SUMIF('input impostos'!K:K,"receita serviçosim",'input impostos'!$C:$C)*'fluxo de receita'!J37</f>
        <v>636.48</v>
      </c>
      <c r="G36" s="172">
        <f t="shared" si="0"/>
        <v>40145.97600000001</v>
      </c>
    </row>
    <row r="37" spans="1:7" ht="17.25" thickBot="1" x14ac:dyDescent="0.35">
      <c r="A37" s="17">
        <f>calendário!A37</f>
        <v>36</v>
      </c>
      <c r="B37" s="17">
        <f>calendário!B37</f>
        <v>3</v>
      </c>
      <c r="C37" s="19">
        <f>calendário!C37</f>
        <v>42984</v>
      </c>
      <c r="D37" s="18" t="str">
        <f>calendário!D37</f>
        <v>fase II</v>
      </c>
      <c r="E37" s="172">
        <f>SUMIF('input impostos'!J:J,"receita produtosim",'input impostos'!$C:$C)*'fluxo de receita'!G38</f>
        <v>41833.584000000003</v>
      </c>
      <c r="F37" s="172">
        <f>SUMIF('input impostos'!K:K,"receita serviçosim",'input impostos'!$C:$C)*'fluxo de receita'!J38</f>
        <v>673.92</v>
      </c>
      <c r="G37" s="172">
        <f t="shared" si="0"/>
        <v>42507.504000000001</v>
      </c>
    </row>
    <row r="38" spans="1:7" ht="17.25" thickBot="1" x14ac:dyDescent="0.35">
      <c r="A38" s="17">
        <f>calendário!A38</f>
        <v>37</v>
      </c>
      <c r="B38" s="17">
        <f>calendário!B38</f>
        <v>4</v>
      </c>
      <c r="C38" s="16">
        <f>calendário!C38</f>
        <v>43014</v>
      </c>
      <c r="D38" s="18" t="str">
        <f>calendário!D38</f>
        <v>fase III</v>
      </c>
      <c r="E38" s="172">
        <f>SUMIF('input impostos'!J:J,"receita produtosim",'input impostos'!$C:$C)*'fluxo de receita'!G39</f>
        <v>44351.346000000005</v>
      </c>
      <c r="F38" s="172">
        <f>SUMIF('input impostos'!K:K,"receita serviçosim",'input impostos'!$C:$C)*'fluxo de receita'!J39</f>
        <v>714.48</v>
      </c>
      <c r="G38" s="172">
        <f t="shared" si="0"/>
        <v>45065.826000000008</v>
      </c>
    </row>
    <row r="39" spans="1:7" ht="17.25" thickBot="1" x14ac:dyDescent="0.35">
      <c r="A39" s="17">
        <f>calendário!A39</f>
        <v>38</v>
      </c>
      <c r="B39" s="17">
        <f>calendário!B39</f>
        <v>4</v>
      </c>
      <c r="C39" s="19">
        <f>calendário!C39</f>
        <v>43045</v>
      </c>
      <c r="D39" s="18" t="str">
        <f>calendário!D39</f>
        <v>fase III</v>
      </c>
      <c r="E39" s="172">
        <f>SUMIF('input impostos'!J:J,"receita produtosim",'input impostos'!$C:$C)*'fluxo de receita'!G40</f>
        <v>46869.108000000007</v>
      </c>
      <c r="F39" s="172">
        <f>SUMIF('input impostos'!K:K,"receita serviçosim",'input impostos'!$C:$C)*'fluxo de receita'!J40</f>
        <v>755.04</v>
      </c>
      <c r="G39" s="172">
        <f t="shared" si="0"/>
        <v>47624.148000000008</v>
      </c>
    </row>
    <row r="40" spans="1:7" ht="17.25" thickBot="1" x14ac:dyDescent="0.35">
      <c r="A40" s="17">
        <f>calendário!A40</f>
        <v>39</v>
      </c>
      <c r="B40" s="17">
        <f>calendário!B40</f>
        <v>4</v>
      </c>
      <c r="C40" s="16">
        <f>calendário!C40</f>
        <v>43075</v>
      </c>
      <c r="D40" s="18" t="str">
        <f>calendário!D40</f>
        <v>fase III</v>
      </c>
      <c r="E40" s="172">
        <f>SUMIF('input impostos'!J:J,"receita produtosim",'input impostos'!$C:$C)*'fluxo de receita'!G41</f>
        <v>49580.544000000002</v>
      </c>
      <c r="F40" s="172">
        <f>SUMIF('input impostos'!K:K,"receita serviçosim",'input impostos'!$C:$C)*'fluxo de receita'!J41</f>
        <v>798.72</v>
      </c>
      <c r="G40" s="172">
        <f t="shared" si="0"/>
        <v>50379.264000000003</v>
      </c>
    </row>
    <row r="41" spans="1:7" ht="17.25" thickBot="1" x14ac:dyDescent="0.35">
      <c r="A41" s="17">
        <f>calendário!A41</f>
        <v>40</v>
      </c>
      <c r="B41" s="17">
        <f>calendário!B41</f>
        <v>4</v>
      </c>
      <c r="C41" s="19">
        <f>calendário!C41</f>
        <v>43106</v>
      </c>
      <c r="D41" s="18" t="str">
        <f>calendário!D41</f>
        <v>fase III</v>
      </c>
      <c r="E41" s="172">
        <f>SUMIF('input impostos'!J:J,"receita produtosim",'input impostos'!$C:$C)*'fluxo de receita'!G42</f>
        <v>52291.98</v>
      </c>
      <c r="F41" s="172">
        <f>SUMIF('input impostos'!K:K,"receita serviçosim",'input impostos'!$C:$C)*'fluxo de receita'!J42</f>
        <v>842.4</v>
      </c>
      <c r="G41" s="172">
        <f t="shared" si="0"/>
        <v>53134.380000000005</v>
      </c>
    </row>
    <row r="42" spans="1:7" ht="17.25" thickBot="1" x14ac:dyDescent="0.35">
      <c r="A42" s="17">
        <f>calendário!A42</f>
        <v>41</v>
      </c>
      <c r="B42" s="17">
        <f>calendário!B42</f>
        <v>4</v>
      </c>
      <c r="C42" s="16">
        <f>calendário!C42</f>
        <v>43137</v>
      </c>
      <c r="D42" s="18" t="str">
        <f>calendário!D42</f>
        <v>fase III</v>
      </c>
      <c r="E42" s="172">
        <f>SUMIF('input impostos'!J:J,"receita produtosim",'input impostos'!$C:$C)*'fluxo de receita'!G43</f>
        <v>55197.090000000004</v>
      </c>
      <c r="F42" s="172">
        <f>SUMIF('input impostos'!K:K,"receita serviçosim",'input impostos'!$C:$C)*'fluxo de receita'!J43</f>
        <v>889.2</v>
      </c>
      <c r="G42" s="172">
        <f t="shared" si="0"/>
        <v>56086.29</v>
      </c>
    </row>
    <row r="43" spans="1:7" ht="17.25" thickBot="1" x14ac:dyDescent="0.35">
      <c r="A43" s="17">
        <f>calendário!A43</f>
        <v>42</v>
      </c>
      <c r="B43" s="17">
        <f>calendário!B43</f>
        <v>4</v>
      </c>
      <c r="C43" s="19">
        <f>calendário!C43</f>
        <v>43165</v>
      </c>
      <c r="D43" s="18" t="str">
        <f>calendário!D43</f>
        <v>fase III</v>
      </c>
      <c r="E43" s="172">
        <f>SUMIF('input impostos'!J:J,"receita produtosim",'input impostos'!$C:$C)*'fluxo de receita'!G44</f>
        <v>58876.896000000008</v>
      </c>
      <c r="F43" s="172">
        <f>SUMIF('input impostos'!K:K,"receita serviçosim",'input impostos'!$C:$C)*'fluxo de receita'!J44</f>
        <v>948.48</v>
      </c>
      <c r="G43" s="172">
        <f t="shared" si="0"/>
        <v>59825.376000000011</v>
      </c>
    </row>
    <row r="44" spans="1:7" ht="17.25" thickBot="1" x14ac:dyDescent="0.35">
      <c r="A44" s="17">
        <f>calendário!A44</f>
        <v>43</v>
      </c>
      <c r="B44" s="17">
        <f>calendário!B44</f>
        <v>4</v>
      </c>
      <c r="C44" s="16">
        <f>calendário!C44</f>
        <v>43196</v>
      </c>
      <c r="D44" s="18" t="str">
        <f>calendário!D44</f>
        <v>fase III</v>
      </c>
      <c r="E44" s="172">
        <f>SUMIF('input impostos'!J:J,"receita produtosim",'input impostos'!$C:$C)*'fluxo de receita'!G45</f>
        <v>62750.376000000004</v>
      </c>
      <c r="F44" s="172">
        <f>SUMIF('input impostos'!K:K,"receita serviçosim",'input impostos'!$C:$C)*'fluxo de receita'!J45</f>
        <v>1010.88</v>
      </c>
      <c r="G44" s="172">
        <f t="shared" si="0"/>
        <v>63761.256000000001</v>
      </c>
    </row>
    <row r="45" spans="1:7" ht="17.25" thickBot="1" x14ac:dyDescent="0.35">
      <c r="A45" s="17">
        <f>calendário!A45</f>
        <v>44</v>
      </c>
      <c r="B45" s="17">
        <f>calendário!B45</f>
        <v>4</v>
      </c>
      <c r="C45" s="19">
        <f>calendário!C45</f>
        <v>43226</v>
      </c>
      <c r="D45" s="18" t="str">
        <f>calendário!D45</f>
        <v>fase III</v>
      </c>
      <c r="E45" s="172">
        <f>SUMIF('input impostos'!J:J,"receita produtosim",'input impostos'!$C:$C)*'fluxo de receita'!G46</f>
        <v>67011.204000000012</v>
      </c>
      <c r="F45" s="172">
        <f>SUMIF('input impostos'!K:K,"receita serviçosim",'input impostos'!$C:$C)*'fluxo de receita'!J46</f>
        <v>1079.52</v>
      </c>
      <c r="G45" s="172">
        <f t="shared" si="0"/>
        <v>68090.724000000017</v>
      </c>
    </row>
    <row r="46" spans="1:7" ht="17.25" thickBot="1" x14ac:dyDescent="0.35">
      <c r="A46" s="17">
        <f>calendário!A46</f>
        <v>45</v>
      </c>
      <c r="B46" s="17">
        <f>calendário!B46</f>
        <v>4</v>
      </c>
      <c r="C46" s="16">
        <f>calendário!C46</f>
        <v>43257</v>
      </c>
      <c r="D46" s="18" t="str">
        <f>calendário!D46</f>
        <v>fase III</v>
      </c>
      <c r="E46" s="172">
        <f>SUMIF('input impostos'!J:J,"receita produtosim",'input impostos'!$C:$C)*'fluxo de receita'!G47</f>
        <v>71272.032000000007</v>
      </c>
      <c r="F46" s="172">
        <f>SUMIF('input impostos'!K:K,"receita serviçosim",'input impostos'!$C:$C)*'fluxo de receita'!J47</f>
        <v>1148.1600000000001</v>
      </c>
      <c r="G46" s="172">
        <f t="shared" si="0"/>
        <v>72420.19200000001</v>
      </c>
    </row>
    <row r="47" spans="1:7" ht="17.25" thickBot="1" x14ac:dyDescent="0.35">
      <c r="A47" s="17">
        <f>calendário!A47</f>
        <v>46</v>
      </c>
      <c r="B47" s="17">
        <f>calendário!B47</f>
        <v>4</v>
      </c>
      <c r="C47" s="19">
        <f>calendário!C47</f>
        <v>43287</v>
      </c>
      <c r="D47" s="18" t="str">
        <f>calendário!D47</f>
        <v>fase III</v>
      </c>
      <c r="E47" s="172">
        <f>SUMIF('input impostos'!J:J,"receita produtosim",'input impostos'!$C:$C)*'fluxo de receita'!G48</f>
        <v>75726.534</v>
      </c>
      <c r="F47" s="172">
        <f>SUMIF('input impostos'!K:K,"receita serviçosim",'input impostos'!$C:$C)*'fluxo de receita'!J48</f>
        <v>1219.92</v>
      </c>
      <c r="G47" s="172">
        <f t="shared" si="0"/>
        <v>76946.453999999998</v>
      </c>
    </row>
    <row r="48" spans="1:7" ht="17.25" thickBot="1" x14ac:dyDescent="0.35">
      <c r="A48" s="17">
        <f>calendário!A48</f>
        <v>47</v>
      </c>
      <c r="B48" s="17">
        <f>calendário!B48</f>
        <v>4</v>
      </c>
      <c r="C48" s="16">
        <f>calendário!C48</f>
        <v>43318</v>
      </c>
      <c r="D48" s="18" t="str">
        <f>calendário!D48</f>
        <v>fase III</v>
      </c>
      <c r="E48" s="172">
        <f>SUMIF('input impostos'!J:J,"receita produtosim",'input impostos'!$C:$C)*'fluxo de receita'!G49</f>
        <v>80568.384000000005</v>
      </c>
      <c r="F48" s="172">
        <f>SUMIF('input impostos'!K:K,"receita serviçosim",'input impostos'!$C:$C)*'fluxo de receita'!J49</f>
        <v>1297.92</v>
      </c>
      <c r="G48" s="172">
        <f t="shared" si="0"/>
        <v>81866.304000000004</v>
      </c>
    </row>
    <row r="49" spans="1:7" ht="17.25" thickBot="1" x14ac:dyDescent="0.35">
      <c r="A49" s="17">
        <f>calendário!A49</f>
        <v>48</v>
      </c>
      <c r="B49" s="17">
        <f>calendário!B49</f>
        <v>4</v>
      </c>
      <c r="C49" s="19">
        <f>calendário!C49</f>
        <v>43349</v>
      </c>
      <c r="D49" s="18" t="str">
        <f>calendário!D49</f>
        <v>fase III</v>
      </c>
      <c r="E49" s="172">
        <f>SUMIF('input impostos'!J:J,"receita produtosim",'input impostos'!$C:$C)*'fluxo de receita'!G50</f>
        <v>86572.278000000006</v>
      </c>
      <c r="F49" s="172">
        <f>SUMIF('input impostos'!K:K,"receita serviçosim",'input impostos'!$C:$C)*'fluxo de receita'!J50</f>
        <v>1394.64</v>
      </c>
      <c r="G49" s="172">
        <f t="shared" si="0"/>
        <v>87966.918000000005</v>
      </c>
    </row>
    <row r="50" spans="1:7" ht="17.25" thickBot="1" x14ac:dyDescent="0.35">
      <c r="A50" s="17">
        <f>calendário!A50</f>
        <v>49</v>
      </c>
      <c r="B50" s="17">
        <f>calendário!B50</f>
        <v>5</v>
      </c>
      <c r="C50" s="16">
        <f>calendário!C50</f>
        <v>43379</v>
      </c>
      <c r="D50" s="18" t="str">
        <f>calendário!D50</f>
        <v>fase III</v>
      </c>
      <c r="E50" s="172">
        <f>SUMIF('input impostos'!J:J,"receita produtosim",'input impostos'!$C:$C)*'fluxo de receita'!G51</f>
        <v>92963.520000000004</v>
      </c>
      <c r="F50" s="172">
        <f>SUMIF('input impostos'!K:K,"receita serviçosim",'input impostos'!$C:$C)*'fluxo de receita'!J51</f>
        <v>1497.6000000000001</v>
      </c>
      <c r="G50" s="172">
        <f t="shared" si="0"/>
        <v>94461.12000000001</v>
      </c>
    </row>
    <row r="51" spans="1:7" ht="17.25" thickBot="1" x14ac:dyDescent="0.35">
      <c r="A51" s="17">
        <f>calendário!A51</f>
        <v>50</v>
      </c>
      <c r="B51" s="17">
        <f>calendário!B51</f>
        <v>5</v>
      </c>
      <c r="C51" s="19">
        <f>calendário!C51</f>
        <v>43410</v>
      </c>
      <c r="D51" s="18" t="str">
        <f>calendário!D51</f>
        <v>fase III</v>
      </c>
      <c r="E51" s="172">
        <f>SUMIF('input impostos'!J:J,"receita produtosim",'input impostos'!$C:$C)*'fluxo de receita'!G52</f>
        <v>99742.110000000015</v>
      </c>
      <c r="F51" s="172">
        <f>SUMIF('input impostos'!K:K,"receita serviçosim",'input impostos'!$C:$C)*'fluxo de receita'!J52</f>
        <v>1606.8</v>
      </c>
      <c r="G51" s="172">
        <f t="shared" si="0"/>
        <v>101348.91000000002</v>
      </c>
    </row>
    <row r="52" spans="1:7" ht="17.25" thickBot="1" x14ac:dyDescent="0.35">
      <c r="A52" s="17">
        <f>calendário!A52</f>
        <v>51</v>
      </c>
      <c r="B52" s="17">
        <f>calendário!B52</f>
        <v>5</v>
      </c>
      <c r="C52" s="16">
        <f>calendário!C52</f>
        <v>43440</v>
      </c>
      <c r="D52" s="18" t="str">
        <f>calendário!D52</f>
        <v>fase III</v>
      </c>
      <c r="E52" s="172">
        <f>SUMIF('input impostos'!J:J,"receita produtosim",'input impostos'!$C:$C)*'fluxo de receita'!G53</f>
        <v>106714.37400000001</v>
      </c>
      <c r="F52" s="172">
        <f>SUMIF('input impostos'!K:K,"receita serviçosim",'input impostos'!$C:$C)*'fluxo de receita'!J53</f>
        <v>1719.1200000000001</v>
      </c>
      <c r="G52" s="172">
        <f t="shared" si="0"/>
        <v>108433.49400000001</v>
      </c>
    </row>
    <row r="53" spans="1:7" ht="17.25" thickBot="1" x14ac:dyDescent="0.35">
      <c r="A53" s="17">
        <f>calendário!A53</f>
        <v>52</v>
      </c>
      <c r="B53" s="17">
        <f>calendário!B53</f>
        <v>5</v>
      </c>
      <c r="C53" s="19">
        <f>calendário!C53</f>
        <v>43471</v>
      </c>
      <c r="D53" s="18" t="str">
        <f>calendário!D53</f>
        <v>fase III</v>
      </c>
      <c r="E53" s="172">
        <f>SUMIF('input impostos'!J:J,"receita produtosim",'input impostos'!$C:$C)*'fluxo de receita'!G54</f>
        <v>113105.61600000001</v>
      </c>
      <c r="F53" s="172">
        <f>SUMIF('input impostos'!K:K,"receita serviçosim",'input impostos'!$C:$C)*'fluxo de receita'!J54</f>
        <v>1822.08</v>
      </c>
      <c r="G53" s="172">
        <f t="shared" si="0"/>
        <v>114927.69600000001</v>
      </c>
    </row>
    <row r="54" spans="1:7" ht="17.25" thickBot="1" x14ac:dyDescent="0.35">
      <c r="A54" s="17">
        <f>calendário!A54</f>
        <v>53</v>
      </c>
      <c r="B54" s="17">
        <f>calendário!B54</f>
        <v>5</v>
      </c>
      <c r="C54" s="16">
        <f>calendário!C54</f>
        <v>43502</v>
      </c>
      <c r="D54" s="18" t="str">
        <f>calendário!D54</f>
        <v>fase III</v>
      </c>
      <c r="E54" s="172">
        <f>SUMIF('input impostos'!J:J,"receita produtosim",'input impostos'!$C:$C)*'fluxo de receita'!G55</f>
        <v>119690.53200000001</v>
      </c>
      <c r="F54" s="172">
        <f>SUMIF('input impostos'!K:K,"receita serviçosim",'input impostos'!$C:$C)*'fluxo de receita'!J55</f>
        <v>1928.16</v>
      </c>
      <c r="G54" s="172">
        <f t="shared" si="0"/>
        <v>121618.69200000001</v>
      </c>
    </row>
    <row r="55" spans="1:7" ht="17.25" thickBot="1" x14ac:dyDescent="0.35">
      <c r="A55" s="17">
        <f>calendário!A55</f>
        <v>54</v>
      </c>
      <c r="B55" s="17">
        <f>calendário!B55</f>
        <v>5</v>
      </c>
      <c r="C55" s="19">
        <f>calendário!C55</f>
        <v>43530</v>
      </c>
      <c r="D55" s="18" t="str">
        <f>calendário!D55</f>
        <v>fase III</v>
      </c>
      <c r="E55" s="172">
        <f>SUMIF('input impostos'!J:J,"receita produtosim",'input impostos'!$C:$C)*'fluxo de receita'!G56</f>
        <v>126662.79600000002</v>
      </c>
      <c r="F55" s="172">
        <f>SUMIF('input impostos'!K:K,"receita serviçosim",'input impostos'!$C:$C)*'fluxo de receita'!J56</f>
        <v>2040.48</v>
      </c>
      <c r="G55" s="172">
        <f t="shared" si="0"/>
        <v>128703.27600000001</v>
      </c>
    </row>
    <row r="56" spans="1:7" ht="17.25" thickBot="1" x14ac:dyDescent="0.35">
      <c r="A56" s="17">
        <f>calendário!A56</f>
        <v>55</v>
      </c>
      <c r="B56" s="17">
        <f>calendário!B56</f>
        <v>5</v>
      </c>
      <c r="C56" s="16">
        <f>calendário!C56</f>
        <v>43561</v>
      </c>
      <c r="D56" s="18" t="str">
        <f>calendário!D56</f>
        <v>fase III</v>
      </c>
      <c r="E56" s="172">
        <f>SUMIF('input impostos'!J:J,"receita produtosim",'input impostos'!$C:$C)*'fluxo de receita'!G57</f>
        <v>134022.40800000002</v>
      </c>
      <c r="F56" s="172">
        <f>SUMIF('input impostos'!K:K,"receita serviçosim",'input impostos'!$C:$C)*'fluxo de receita'!J57</f>
        <v>2159.04</v>
      </c>
      <c r="G56" s="172">
        <f t="shared" si="0"/>
        <v>136181.44800000003</v>
      </c>
    </row>
    <row r="57" spans="1:7" ht="17.25" thickBot="1" x14ac:dyDescent="0.35">
      <c r="A57" s="17">
        <f>calendário!A57</f>
        <v>56</v>
      </c>
      <c r="B57" s="17">
        <f>calendário!B57</f>
        <v>5</v>
      </c>
      <c r="C57" s="19">
        <f>calendário!C57</f>
        <v>43591</v>
      </c>
      <c r="D57" s="18" t="str">
        <f>calendário!D57</f>
        <v>fase III</v>
      </c>
      <c r="E57" s="172">
        <f>SUMIF('input impostos'!J:J,"receita produtosim",'input impostos'!$C:$C)*'fluxo de receita'!G58</f>
        <v>138670.584</v>
      </c>
      <c r="F57" s="172">
        <f>SUMIF('input impostos'!K:K,"receita serviçosim",'input impostos'!$C:$C)*'fluxo de receita'!J58</f>
        <v>2233.92</v>
      </c>
      <c r="G57" s="172">
        <f t="shared" si="0"/>
        <v>140904.50400000002</v>
      </c>
    </row>
    <row r="58" spans="1:7" ht="17.25" thickBot="1" x14ac:dyDescent="0.35">
      <c r="A58" s="17">
        <f>calendário!A58</f>
        <v>57</v>
      </c>
      <c r="B58" s="17">
        <f>calendário!B58</f>
        <v>5</v>
      </c>
      <c r="C58" s="16">
        <f>calendário!C58</f>
        <v>43622</v>
      </c>
      <c r="D58" s="18" t="str">
        <f>calendário!D58</f>
        <v>fase III</v>
      </c>
      <c r="E58" s="172">
        <f>SUMIF('input impostos'!J:J,"receita produtosim",'input impostos'!$C:$C)*'fluxo de receita'!G59</f>
        <v>141769.36800000002</v>
      </c>
      <c r="F58" s="172">
        <f>SUMIF('input impostos'!K:K,"receita serviçosim",'input impostos'!$C:$C)*'fluxo de receita'!J59</f>
        <v>2283.84</v>
      </c>
      <c r="G58" s="172">
        <f t="shared" si="0"/>
        <v>144053.20800000001</v>
      </c>
    </row>
    <row r="59" spans="1:7" ht="17.25" thickBot="1" x14ac:dyDescent="0.35">
      <c r="A59" s="17">
        <f>calendário!A59</f>
        <v>58</v>
      </c>
      <c r="B59" s="17">
        <f>calendário!B59</f>
        <v>5</v>
      </c>
      <c r="C59" s="19">
        <f>calendário!C59</f>
        <v>43652</v>
      </c>
      <c r="D59" s="18" t="str">
        <f>calendário!D59</f>
        <v>fase III</v>
      </c>
      <c r="E59" s="172">
        <f>SUMIF('input impostos'!J:J,"receita produtosim",'input impostos'!$C:$C)*'fluxo de receita'!G60</f>
        <v>144868.152</v>
      </c>
      <c r="F59" s="172">
        <f>SUMIF('input impostos'!K:K,"receita serviçosim",'input impostos'!$C:$C)*'fluxo de receita'!J60</f>
        <v>2333.7600000000002</v>
      </c>
      <c r="G59" s="172">
        <f t="shared" si="0"/>
        <v>147201.91200000001</v>
      </c>
    </row>
    <row r="60" spans="1:7" ht="17.25" thickBot="1" x14ac:dyDescent="0.35">
      <c r="A60" s="17">
        <f>calendário!A60</f>
        <v>59</v>
      </c>
      <c r="B60" s="17">
        <f>calendário!B60</f>
        <v>5</v>
      </c>
      <c r="C60" s="16">
        <f>calendário!C60</f>
        <v>43683</v>
      </c>
      <c r="D60" s="18" t="str">
        <f>calendário!D60</f>
        <v>fase III</v>
      </c>
      <c r="E60" s="172">
        <f>SUMIF('input impostos'!J:J,"receita produtosim",'input impostos'!$C:$C)*'fluxo de receita'!G61</f>
        <v>148160.61000000002</v>
      </c>
      <c r="F60" s="172">
        <f>SUMIF('input impostos'!K:K,"receita serviçosim",'input impostos'!$C:$C)*'fluxo de receita'!J61</f>
        <v>2386.8000000000002</v>
      </c>
      <c r="G60" s="172">
        <f t="shared" si="0"/>
        <v>150547.41</v>
      </c>
    </row>
    <row r="61" spans="1:7" ht="17.25" thickBot="1" x14ac:dyDescent="0.35">
      <c r="A61" s="17">
        <f>calendário!A61</f>
        <v>60</v>
      </c>
      <c r="B61" s="17">
        <f>calendário!B61</f>
        <v>5</v>
      </c>
      <c r="C61" s="19">
        <f>calendário!C61</f>
        <v>43714</v>
      </c>
      <c r="D61" s="18" t="str">
        <f>calendário!D61</f>
        <v>fase III</v>
      </c>
      <c r="E61" s="172">
        <f>SUMIF('input impostos'!J:J,"receita produtosim",'input impostos'!$C:$C)*'fluxo de receita'!G62</f>
        <v>151646.742</v>
      </c>
      <c r="F61" s="172">
        <f>SUMIF('input impostos'!K:K,"receita serviçosim",'input impostos'!$C:$C)*'fluxo de receita'!J62</f>
        <v>2442.96</v>
      </c>
      <c r="G61" s="172">
        <f t="shared" si="0"/>
        <v>154089.70199999999</v>
      </c>
    </row>
    <row r="62" spans="1:7" ht="17.25" thickBot="1" x14ac:dyDescent="0.35">
      <c r="A62" s="17">
        <f>calendário!A62</f>
        <v>61</v>
      </c>
      <c r="B62" s="17">
        <f>calendário!B62</f>
        <v>6</v>
      </c>
      <c r="C62" s="16">
        <f>calendário!C62</f>
        <v>43744</v>
      </c>
      <c r="D62" s="18" t="str">
        <f>calendário!D62</f>
        <v>fase IV</v>
      </c>
      <c r="E62" s="172">
        <f>SUMIF('input impostos'!J:J,"receita produtosim",'input impostos'!$C:$C)*'fluxo de receita'!G63</f>
        <v>154939.20000000001</v>
      </c>
      <c r="F62" s="172">
        <f>SUMIF('input impostos'!K:K,"receita serviçosim",'input impostos'!$C:$C)*'fluxo de receita'!J63</f>
        <v>2496</v>
      </c>
      <c r="G62" s="172">
        <f t="shared" si="0"/>
        <v>157435.20000000001</v>
      </c>
    </row>
    <row r="63" spans="1:7" ht="17.25" thickBot="1" x14ac:dyDescent="0.35">
      <c r="A63" s="17">
        <f>calendário!A63</f>
        <v>62</v>
      </c>
      <c r="B63" s="17">
        <f>calendário!B63</f>
        <v>6</v>
      </c>
      <c r="C63" s="19">
        <f>calendário!C63</f>
        <v>43775</v>
      </c>
      <c r="D63" s="18" t="str">
        <f>calendário!D63</f>
        <v>fase IV</v>
      </c>
      <c r="E63" s="172">
        <f>SUMIF('input impostos'!J:J,"receita produtosim",'input impostos'!$C:$C)*'fluxo de receita'!G64</f>
        <v>158425.33200000002</v>
      </c>
      <c r="F63" s="172">
        <f>SUMIF('input impostos'!K:K,"receita serviçosim",'input impostos'!$C:$C)*'fluxo de receita'!J64</f>
        <v>2552.16</v>
      </c>
      <c r="G63" s="172">
        <f t="shared" si="0"/>
        <v>160977.49200000003</v>
      </c>
    </row>
    <row r="64" spans="1:7" ht="17.25" thickBot="1" x14ac:dyDescent="0.35">
      <c r="A64" s="17">
        <f>calendário!A64</f>
        <v>63</v>
      </c>
      <c r="B64" s="17">
        <f>calendário!B64</f>
        <v>6</v>
      </c>
      <c r="C64" s="16">
        <f>calendário!C64</f>
        <v>43805</v>
      </c>
      <c r="D64" s="18" t="str">
        <f>calendário!D64</f>
        <v>fase IV</v>
      </c>
      <c r="E64" s="172">
        <f>SUMIF('input impostos'!J:J,"receita produtosim",'input impostos'!$C:$C)*'fluxo de receita'!G65</f>
        <v>162105.13800000001</v>
      </c>
      <c r="F64" s="172">
        <f>SUMIF('input impostos'!K:K,"receita serviçosim",'input impostos'!$C:$C)*'fluxo de receita'!J65</f>
        <v>2611.44</v>
      </c>
      <c r="G64" s="172">
        <f t="shared" si="0"/>
        <v>164716.57800000001</v>
      </c>
    </row>
    <row r="65" spans="1:7" ht="17.25" thickBot="1" x14ac:dyDescent="0.35">
      <c r="A65" s="17">
        <f>calendário!A65</f>
        <v>64</v>
      </c>
      <c r="B65" s="17">
        <f>calendário!B65</f>
        <v>6</v>
      </c>
      <c r="C65" s="19">
        <f>calendário!C65</f>
        <v>43836</v>
      </c>
      <c r="D65" s="18" t="str">
        <f>calendário!D65</f>
        <v>fase IV</v>
      </c>
      <c r="E65" s="172">
        <f>SUMIF('input impostos'!J:J,"receita produtosim",'input impostos'!$C:$C)*'fluxo de receita'!G66</f>
        <v>165591.27000000002</v>
      </c>
      <c r="F65" s="172">
        <f>SUMIF('input impostos'!K:K,"receita serviçosim",'input impostos'!$C:$C)*'fluxo de receita'!J66</f>
        <v>2667.6</v>
      </c>
      <c r="G65" s="172">
        <f t="shared" si="0"/>
        <v>168258.87000000002</v>
      </c>
    </row>
    <row r="66" spans="1:7" ht="17.25" thickBot="1" x14ac:dyDescent="0.35">
      <c r="A66" s="17">
        <f>calendário!A66</f>
        <v>65</v>
      </c>
      <c r="B66" s="17">
        <f>calendário!B66</f>
        <v>6</v>
      </c>
      <c r="C66" s="16">
        <f>calendário!C66</f>
        <v>43867</v>
      </c>
      <c r="D66" s="18" t="str">
        <f>calendário!D66</f>
        <v>fase IV</v>
      </c>
      <c r="E66" s="172">
        <f>SUMIF('input impostos'!J:J,"receita produtosim",'input impostos'!$C:$C)*'fluxo de receita'!G67</f>
        <v>169464.75</v>
      </c>
      <c r="F66" s="172">
        <f>SUMIF('input impostos'!K:K,"receita serviçosim",'input impostos'!$C:$C)*'fluxo de receita'!J67</f>
        <v>2730</v>
      </c>
      <c r="G66" s="172">
        <f t="shared" si="0"/>
        <v>172194.75</v>
      </c>
    </row>
    <row r="67" spans="1:7" ht="17.25" thickBot="1" x14ac:dyDescent="0.35">
      <c r="A67" s="17">
        <f>calendário!A67</f>
        <v>66</v>
      </c>
      <c r="B67" s="17">
        <f>calendário!B67</f>
        <v>6</v>
      </c>
      <c r="C67" s="19">
        <f>calendário!C67</f>
        <v>43896</v>
      </c>
      <c r="D67" s="18" t="str">
        <f>calendário!D67</f>
        <v>fase IV</v>
      </c>
      <c r="E67" s="172">
        <f>SUMIF('input impostos'!J:J,"receita produtosim",'input impostos'!$C:$C)*'fluxo de receita'!G68</f>
        <v>173144.55600000001</v>
      </c>
      <c r="F67" s="172">
        <f>SUMIF('input impostos'!K:K,"receita serviçosim",'input impostos'!$C:$C)*'fluxo de receita'!J68</f>
        <v>2789.28</v>
      </c>
      <c r="G67" s="172">
        <f t="shared" ref="G67:G121" si="1">E67+F67</f>
        <v>175933.83600000001</v>
      </c>
    </row>
    <row r="68" spans="1:7" ht="17.25" thickBot="1" x14ac:dyDescent="0.35">
      <c r="A68" s="17">
        <f>calendário!A68</f>
        <v>67</v>
      </c>
      <c r="B68" s="17">
        <f>calendário!B68</f>
        <v>6</v>
      </c>
      <c r="C68" s="16">
        <f>calendário!C68</f>
        <v>43927</v>
      </c>
      <c r="D68" s="18" t="str">
        <f>calendário!D68</f>
        <v>fase IV</v>
      </c>
      <c r="E68" s="172">
        <f>SUMIF('input impostos'!J:J,"receita produtosim",'input impostos'!$C:$C)*'fluxo de receita'!G69</f>
        <v>177018.03600000002</v>
      </c>
      <c r="F68" s="172">
        <f>SUMIF('input impostos'!K:K,"receita serviçosim",'input impostos'!$C:$C)*'fluxo de receita'!J69</f>
        <v>2851.68</v>
      </c>
      <c r="G68" s="172">
        <f t="shared" si="1"/>
        <v>179869.71600000001</v>
      </c>
    </row>
    <row r="69" spans="1:7" ht="17.25" thickBot="1" x14ac:dyDescent="0.35">
      <c r="A69" s="17">
        <f>calendário!A69</f>
        <v>68</v>
      </c>
      <c r="B69" s="17">
        <f>calendário!B69</f>
        <v>6</v>
      </c>
      <c r="C69" s="19">
        <f>calendário!C69</f>
        <v>43957</v>
      </c>
      <c r="D69" s="18" t="str">
        <f>calendário!D69</f>
        <v>fase IV</v>
      </c>
      <c r="E69" s="172">
        <f>SUMIF('input impostos'!J:J,"receita produtosim",'input impostos'!$C:$C)*'fluxo de receita'!G70</f>
        <v>180891.516</v>
      </c>
      <c r="F69" s="172">
        <f>SUMIF('input impostos'!K:K,"receita serviçosim",'input impostos'!$C:$C)*'fluxo de receita'!J70</f>
        <v>2914.08</v>
      </c>
      <c r="G69" s="172">
        <f t="shared" si="1"/>
        <v>183805.59599999999</v>
      </c>
    </row>
    <row r="70" spans="1:7" ht="17.25" thickBot="1" x14ac:dyDescent="0.35">
      <c r="A70" s="17">
        <f>calendário!A70</f>
        <v>69</v>
      </c>
      <c r="B70" s="17">
        <f>calendário!B70</f>
        <v>6</v>
      </c>
      <c r="C70" s="16">
        <f>calendário!C70</f>
        <v>43988</v>
      </c>
      <c r="D70" s="18" t="str">
        <f>calendário!D70</f>
        <v>fase IV</v>
      </c>
      <c r="E70" s="172">
        <f>SUMIF('input impostos'!J:J,"receita produtosim",'input impostos'!$C:$C)*'fluxo de receita'!G71</f>
        <v>183021.93000000002</v>
      </c>
      <c r="F70" s="172">
        <f>SUMIF('input impostos'!K:K,"receita serviçosim",'input impostos'!$C:$C)*'fluxo de receita'!J71</f>
        <v>2948.4</v>
      </c>
      <c r="G70" s="172">
        <f t="shared" si="1"/>
        <v>185970.33000000002</v>
      </c>
    </row>
    <row r="71" spans="1:7" ht="17.25" thickBot="1" x14ac:dyDescent="0.35">
      <c r="A71" s="17">
        <f>calendário!A71</f>
        <v>70</v>
      </c>
      <c r="B71" s="17">
        <f>calendário!B71</f>
        <v>6</v>
      </c>
      <c r="C71" s="19">
        <f>calendário!C71</f>
        <v>44018</v>
      </c>
      <c r="D71" s="18" t="str">
        <f>calendário!D71</f>
        <v>fase IV</v>
      </c>
      <c r="E71" s="172">
        <f>SUMIF('input impostos'!J:J,"receita produtosim",'input impostos'!$C:$C)*'fluxo de receita'!G72</f>
        <v>184958.67</v>
      </c>
      <c r="F71" s="172">
        <f>SUMIF('input impostos'!K:K,"receita serviçosim",'input impostos'!$C:$C)*'fluxo de receita'!J72</f>
        <v>2979.6</v>
      </c>
      <c r="G71" s="172">
        <f t="shared" si="1"/>
        <v>187938.27000000002</v>
      </c>
    </row>
    <row r="72" spans="1:7" ht="17.25" thickBot="1" x14ac:dyDescent="0.35">
      <c r="A72" s="17">
        <f>calendário!A72</f>
        <v>71</v>
      </c>
      <c r="B72" s="17">
        <f>calendário!B72</f>
        <v>6</v>
      </c>
      <c r="C72" s="16">
        <f>calendário!C72</f>
        <v>44049</v>
      </c>
      <c r="D72" s="18" t="str">
        <f>calendário!D72</f>
        <v>fase IV</v>
      </c>
      <c r="E72" s="172">
        <f>SUMIF('input impostos'!J:J,"receita produtosim",'input impostos'!$C:$C)*'fluxo de receita'!G73</f>
        <v>187089.084</v>
      </c>
      <c r="F72" s="172">
        <f>SUMIF('input impostos'!K:K,"receita serviçosim",'input impostos'!$C:$C)*'fluxo de receita'!J73</f>
        <v>3013.92</v>
      </c>
      <c r="G72" s="172">
        <f t="shared" si="1"/>
        <v>190103.00400000002</v>
      </c>
    </row>
    <row r="73" spans="1:7" ht="17.25" thickBot="1" x14ac:dyDescent="0.35">
      <c r="A73" s="17">
        <f>calendário!A73</f>
        <v>72</v>
      </c>
      <c r="B73" s="17">
        <f>calendário!B73</f>
        <v>6</v>
      </c>
      <c r="C73" s="19">
        <f>calendário!C73</f>
        <v>44080</v>
      </c>
      <c r="D73" s="18" t="str">
        <f>calendário!D73</f>
        <v>fase IV</v>
      </c>
      <c r="E73" s="172">
        <f>SUMIF('input impostos'!J:J,"receita produtosim",'input impostos'!$C:$C)*'fluxo de receita'!G74</f>
        <v>189025.82400000002</v>
      </c>
      <c r="F73" s="172">
        <f>SUMIF('input impostos'!K:K,"receita serviçosim",'input impostos'!$C:$C)*'fluxo de receita'!J74</f>
        <v>3045.12</v>
      </c>
      <c r="G73" s="172">
        <f t="shared" si="1"/>
        <v>192070.94400000002</v>
      </c>
    </row>
    <row r="74" spans="1:7" ht="17.25" thickBot="1" x14ac:dyDescent="0.35">
      <c r="A74" s="17">
        <f>calendário!A74</f>
        <v>73</v>
      </c>
      <c r="B74" s="17">
        <f>calendário!B74</f>
        <v>7</v>
      </c>
      <c r="C74" s="16">
        <f>calendário!C74</f>
        <v>44110</v>
      </c>
      <c r="D74" s="18" t="str">
        <f>calendário!D74</f>
        <v>fase IV</v>
      </c>
      <c r="E74" s="172">
        <f>SUMIF('input impostos'!J:J,"receita produtosim",'input impostos'!$C:$C)*'fluxo de receita'!G75</f>
        <v>191156.23800000001</v>
      </c>
      <c r="F74" s="172">
        <f>SUMIF('input impostos'!K:K,"receita serviçosim",'input impostos'!$C:$C)*'fluxo de receita'!J75</f>
        <v>3079.44</v>
      </c>
      <c r="G74" s="172">
        <f t="shared" si="1"/>
        <v>194235.67800000001</v>
      </c>
    </row>
    <row r="75" spans="1:7" ht="17.25" thickBot="1" x14ac:dyDescent="0.35">
      <c r="A75" s="17">
        <f>calendário!A75</f>
        <v>74</v>
      </c>
      <c r="B75" s="17">
        <f>calendário!B75</f>
        <v>7</v>
      </c>
      <c r="C75" s="19">
        <f>calendário!C75</f>
        <v>44141</v>
      </c>
      <c r="D75" s="18" t="str">
        <f>calendário!D75</f>
        <v>fase IV</v>
      </c>
      <c r="E75" s="172">
        <f>SUMIF('input impostos'!J:J,"receita produtosim",'input impostos'!$C:$C)*'fluxo de receita'!G76</f>
        <v>191156.23800000001</v>
      </c>
      <c r="F75" s="172">
        <f>SUMIF('input impostos'!K:K,"receita serviçosim",'input impostos'!$C:$C)*'fluxo de receita'!J76</f>
        <v>3079.44</v>
      </c>
      <c r="G75" s="172">
        <f t="shared" si="1"/>
        <v>194235.67800000001</v>
      </c>
    </row>
    <row r="76" spans="1:7" ht="17.25" thickBot="1" x14ac:dyDescent="0.35">
      <c r="A76" s="17">
        <f>calendário!A76</f>
        <v>75</v>
      </c>
      <c r="B76" s="17">
        <f>calendário!B76</f>
        <v>7</v>
      </c>
      <c r="C76" s="16">
        <f>calendário!C76</f>
        <v>44171</v>
      </c>
      <c r="D76" s="18" t="str">
        <f>calendário!D76</f>
        <v>fase IV</v>
      </c>
      <c r="E76" s="172">
        <f>SUMIF('input impostos'!J:J,"receita produtosim",'input impostos'!$C:$C)*'fluxo de receita'!G77</f>
        <v>191156.23800000001</v>
      </c>
      <c r="F76" s="172">
        <f>SUMIF('input impostos'!K:K,"receita serviçosim",'input impostos'!$C:$C)*'fluxo de receita'!J77</f>
        <v>3079.44</v>
      </c>
      <c r="G76" s="172">
        <f t="shared" si="1"/>
        <v>194235.67800000001</v>
      </c>
    </row>
    <row r="77" spans="1:7" ht="17.25" thickBot="1" x14ac:dyDescent="0.35">
      <c r="A77" s="17">
        <f>calendário!A77</f>
        <v>76</v>
      </c>
      <c r="B77" s="17">
        <f>calendário!B77</f>
        <v>7</v>
      </c>
      <c r="C77" s="19">
        <f>calendário!C77</f>
        <v>44202</v>
      </c>
      <c r="D77" s="18" t="str">
        <f>calendário!D77</f>
        <v>fase IV</v>
      </c>
      <c r="E77" s="172">
        <f>SUMIF('input impostos'!J:J,"receita produtosim",'input impostos'!$C:$C)*'fluxo de receita'!G78</f>
        <v>191156.23800000001</v>
      </c>
      <c r="F77" s="172">
        <f>SUMIF('input impostos'!K:K,"receita serviçosim",'input impostos'!$C:$C)*'fluxo de receita'!J78</f>
        <v>3079.44</v>
      </c>
      <c r="G77" s="172">
        <f t="shared" si="1"/>
        <v>194235.67800000001</v>
      </c>
    </row>
    <row r="78" spans="1:7" ht="17.25" thickBot="1" x14ac:dyDescent="0.35">
      <c r="A78" s="17">
        <f>calendário!A78</f>
        <v>77</v>
      </c>
      <c r="B78" s="17">
        <f>calendário!B78</f>
        <v>7</v>
      </c>
      <c r="C78" s="16">
        <f>calendário!C78</f>
        <v>44233</v>
      </c>
      <c r="D78" s="18" t="str">
        <f>calendário!D78</f>
        <v>fase IV</v>
      </c>
      <c r="E78" s="172">
        <f>SUMIF('input impostos'!J:J,"receita produtosim",'input impostos'!$C:$C)*'fluxo de receita'!G79</f>
        <v>191156.23800000001</v>
      </c>
      <c r="F78" s="172">
        <f>SUMIF('input impostos'!K:K,"receita serviçosim",'input impostos'!$C:$C)*'fluxo de receita'!J79</f>
        <v>3079.44</v>
      </c>
      <c r="G78" s="172">
        <f t="shared" si="1"/>
        <v>194235.67800000001</v>
      </c>
    </row>
    <row r="79" spans="1:7" ht="17.25" thickBot="1" x14ac:dyDescent="0.35">
      <c r="A79" s="17">
        <f>calendário!A79</f>
        <v>78</v>
      </c>
      <c r="B79" s="17">
        <f>calendário!B79</f>
        <v>7</v>
      </c>
      <c r="C79" s="19">
        <f>calendário!C79</f>
        <v>44261</v>
      </c>
      <c r="D79" s="18" t="str">
        <f>calendário!D79</f>
        <v>fase IV</v>
      </c>
      <c r="E79" s="172">
        <f>SUMIF('input impostos'!J:J,"receita produtosim",'input impostos'!$C:$C)*'fluxo de receita'!G80</f>
        <v>191156.23800000001</v>
      </c>
      <c r="F79" s="172">
        <f>SUMIF('input impostos'!K:K,"receita serviçosim",'input impostos'!$C:$C)*'fluxo de receita'!J80</f>
        <v>3079.44</v>
      </c>
      <c r="G79" s="172">
        <f t="shared" si="1"/>
        <v>194235.67800000001</v>
      </c>
    </row>
    <row r="80" spans="1:7" ht="17.25" thickBot="1" x14ac:dyDescent="0.35">
      <c r="A80" s="17">
        <f>calendário!A80</f>
        <v>79</v>
      </c>
      <c r="B80" s="17">
        <f>calendário!B80</f>
        <v>7</v>
      </c>
      <c r="C80" s="16">
        <f>calendário!C80</f>
        <v>44292</v>
      </c>
      <c r="D80" s="18" t="str">
        <f>calendário!D80</f>
        <v>fase IV</v>
      </c>
      <c r="E80" s="172">
        <f>SUMIF('input impostos'!J:J,"receita produtosim",'input impostos'!$C:$C)*'fluxo de receita'!G81</f>
        <v>191156.23800000001</v>
      </c>
      <c r="F80" s="172">
        <f>SUMIF('input impostos'!K:K,"receita serviçosim",'input impostos'!$C:$C)*'fluxo de receita'!J81</f>
        <v>3079.44</v>
      </c>
      <c r="G80" s="172">
        <f t="shared" si="1"/>
        <v>194235.67800000001</v>
      </c>
    </row>
    <row r="81" spans="1:7" ht="17.25" thickBot="1" x14ac:dyDescent="0.35">
      <c r="A81" s="17">
        <f>calendário!A81</f>
        <v>80</v>
      </c>
      <c r="B81" s="17">
        <f>calendário!B81</f>
        <v>7</v>
      </c>
      <c r="C81" s="19">
        <f>calendário!C81</f>
        <v>44322</v>
      </c>
      <c r="D81" s="18" t="str">
        <f>calendário!D81</f>
        <v>fase IV</v>
      </c>
      <c r="E81" s="172">
        <f>SUMIF('input impostos'!J:J,"receita produtosim",'input impostos'!$C:$C)*'fluxo de receita'!G82</f>
        <v>191156.23800000001</v>
      </c>
      <c r="F81" s="172">
        <f>SUMIF('input impostos'!K:K,"receita serviçosim",'input impostos'!$C:$C)*'fluxo de receita'!J82</f>
        <v>3079.44</v>
      </c>
      <c r="G81" s="172">
        <f t="shared" si="1"/>
        <v>194235.67800000001</v>
      </c>
    </row>
    <row r="82" spans="1:7" ht="17.25" thickBot="1" x14ac:dyDescent="0.35">
      <c r="A82" s="17">
        <f>calendário!A82</f>
        <v>81</v>
      </c>
      <c r="B82" s="17">
        <f>calendário!B82</f>
        <v>7</v>
      </c>
      <c r="C82" s="16">
        <f>calendário!C82</f>
        <v>44353</v>
      </c>
      <c r="D82" s="18" t="str">
        <f>calendário!D82</f>
        <v>fase IV</v>
      </c>
      <c r="E82" s="172">
        <f>SUMIF('input impostos'!J:J,"receita produtosim",'input impostos'!$C:$C)*'fluxo de receita'!G83</f>
        <v>191156.23800000001</v>
      </c>
      <c r="F82" s="172">
        <f>SUMIF('input impostos'!K:K,"receita serviçosim",'input impostos'!$C:$C)*'fluxo de receita'!J83</f>
        <v>3079.44</v>
      </c>
      <c r="G82" s="172">
        <f t="shared" si="1"/>
        <v>194235.67800000001</v>
      </c>
    </row>
    <row r="83" spans="1:7" ht="17.25" thickBot="1" x14ac:dyDescent="0.35">
      <c r="A83" s="17">
        <f>calendário!A83</f>
        <v>82</v>
      </c>
      <c r="B83" s="17">
        <f>calendário!B83</f>
        <v>7</v>
      </c>
      <c r="C83" s="19">
        <f>calendário!C83</f>
        <v>44383</v>
      </c>
      <c r="D83" s="18" t="str">
        <f>calendário!D83</f>
        <v>fase IV</v>
      </c>
      <c r="E83" s="172">
        <f>SUMIF('input impostos'!J:J,"receita produtosim",'input impostos'!$C:$C)*'fluxo de receita'!G84</f>
        <v>191156.23800000001</v>
      </c>
      <c r="F83" s="172">
        <f>SUMIF('input impostos'!K:K,"receita serviçosim",'input impostos'!$C:$C)*'fluxo de receita'!J84</f>
        <v>3079.44</v>
      </c>
      <c r="G83" s="172">
        <f t="shared" si="1"/>
        <v>194235.67800000001</v>
      </c>
    </row>
    <row r="84" spans="1:7" ht="17.25" thickBot="1" x14ac:dyDescent="0.35">
      <c r="A84" s="17">
        <f>calendário!A84</f>
        <v>83</v>
      </c>
      <c r="B84" s="17">
        <f>calendário!B84</f>
        <v>7</v>
      </c>
      <c r="C84" s="16">
        <f>calendário!C84</f>
        <v>44414</v>
      </c>
      <c r="D84" s="18" t="str">
        <f>calendário!D84</f>
        <v>fase IV</v>
      </c>
      <c r="E84" s="172">
        <f>SUMIF('input impostos'!J:J,"receita produtosim",'input impostos'!$C:$C)*'fluxo de receita'!G85</f>
        <v>189025.82400000002</v>
      </c>
      <c r="F84" s="172">
        <f>SUMIF('input impostos'!K:K,"receita serviçosim",'input impostos'!$C:$C)*'fluxo de receita'!J85</f>
        <v>3045.12</v>
      </c>
      <c r="G84" s="172">
        <f t="shared" si="1"/>
        <v>192070.94400000002</v>
      </c>
    </row>
    <row r="85" spans="1:7" ht="17.25" thickBot="1" x14ac:dyDescent="0.35">
      <c r="A85" s="17">
        <f>calendário!A85</f>
        <v>84</v>
      </c>
      <c r="B85" s="17">
        <f>calendário!B85</f>
        <v>7</v>
      </c>
      <c r="C85" s="19">
        <f>calendário!C85</f>
        <v>44445</v>
      </c>
      <c r="D85" s="18" t="str">
        <f>calendário!D85</f>
        <v>fase IV</v>
      </c>
      <c r="E85" s="172">
        <f>SUMIF('input impostos'!J:J,"receita produtosim",'input impostos'!$C:$C)*'fluxo de receita'!G86</f>
        <v>186895.41</v>
      </c>
      <c r="F85" s="172">
        <f>SUMIF('input impostos'!K:K,"receita serviçosim",'input impostos'!$C:$C)*'fluxo de receita'!J86</f>
        <v>3010.8</v>
      </c>
      <c r="G85" s="172">
        <f t="shared" si="1"/>
        <v>189906.21</v>
      </c>
    </row>
    <row r="86" spans="1:7" ht="17.25" thickBot="1" x14ac:dyDescent="0.35">
      <c r="A86" s="17">
        <f>calendário!A86</f>
        <v>85</v>
      </c>
      <c r="B86" s="17">
        <f>calendário!B86</f>
        <v>8</v>
      </c>
      <c r="C86" s="16">
        <f>calendário!C86</f>
        <v>44475</v>
      </c>
      <c r="D86" s="18" t="str">
        <f>calendário!D86</f>
        <v>fase V</v>
      </c>
      <c r="E86" s="172">
        <f>SUMIF('input impostos'!J:J,"receita produtosim",'input impostos'!$C:$C)*'fluxo de receita'!G87</f>
        <v>175473.61000000002</v>
      </c>
      <c r="F86" s="172">
        <f>SUMIF('input impostos'!K:K,"receita serviçosim",'input impostos'!$C:$C)*'fluxo de receita'!J87</f>
        <v>2826.8</v>
      </c>
      <c r="G86" s="172">
        <f t="shared" si="1"/>
        <v>178300.41</v>
      </c>
    </row>
    <row r="87" spans="1:7" ht="17.25" thickBot="1" x14ac:dyDescent="0.35">
      <c r="A87" s="17">
        <f>calendário!A87</f>
        <v>86</v>
      </c>
      <c r="B87" s="17">
        <f>calendário!B87</f>
        <v>8</v>
      </c>
      <c r="C87" s="19">
        <f>calendário!C87</f>
        <v>44506</v>
      </c>
      <c r="D87" s="18" t="str">
        <f>calendário!D87</f>
        <v>fase V</v>
      </c>
      <c r="E87" s="172">
        <f>SUMIF('input impostos'!J:J,"receita produtosim",'input impostos'!$C:$C)*'fluxo de receita'!G88</f>
        <v>173452.448</v>
      </c>
      <c r="F87" s="172">
        <f>SUMIF('input impostos'!K:K,"receita serviçosim",'input impostos'!$C:$C)*'fluxo de receita'!J88</f>
        <v>2794.2400000000002</v>
      </c>
      <c r="G87" s="172">
        <f t="shared" si="1"/>
        <v>176246.68799999999</v>
      </c>
    </row>
    <row r="88" spans="1:7" ht="17.25" thickBot="1" x14ac:dyDescent="0.35">
      <c r="A88" s="17">
        <f>calendário!A88</f>
        <v>87</v>
      </c>
      <c r="B88" s="17">
        <f>calendário!B88</f>
        <v>8</v>
      </c>
      <c r="C88" s="16">
        <f>calendário!C88</f>
        <v>44536</v>
      </c>
      <c r="D88" s="18" t="str">
        <f>calendário!D88</f>
        <v>fase V</v>
      </c>
      <c r="E88" s="172">
        <f>SUMIF('input impostos'!J:J,"receita produtosim",'input impostos'!$C:$C)*'fluxo de receita'!G89</f>
        <v>171615.02800000002</v>
      </c>
      <c r="F88" s="172">
        <f>SUMIF('input impostos'!K:K,"receita serviçosim",'input impostos'!$C:$C)*'fluxo de receita'!J89</f>
        <v>2764.64</v>
      </c>
      <c r="G88" s="172">
        <f t="shared" si="1"/>
        <v>174379.66800000003</v>
      </c>
    </row>
    <row r="89" spans="1:7" ht="17.25" thickBot="1" x14ac:dyDescent="0.35">
      <c r="A89" s="17">
        <f>calendário!A89</f>
        <v>88</v>
      </c>
      <c r="B89" s="17">
        <f>calendário!B89</f>
        <v>8</v>
      </c>
      <c r="C89" s="19">
        <f>calendário!C89</f>
        <v>44567</v>
      </c>
      <c r="D89" s="18" t="str">
        <f>calendário!D89</f>
        <v>fase V</v>
      </c>
      <c r="E89" s="172">
        <f>SUMIF('input impostos'!J:J,"receita produtosim",'input impostos'!$C:$C)*'fluxo de receita'!G90</f>
        <v>169593.86600000001</v>
      </c>
      <c r="F89" s="172">
        <f>SUMIF('input impostos'!K:K,"receita serviçosim",'input impostos'!$C:$C)*'fluxo de receita'!J90</f>
        <v>2732.08</v>
      </c>
      <c r="G89" s="172">
        <f t="shared" si="1"/>
        <v>172325.946</v>
      </c>
    </row>
    <row r="90" spans="1:7" ht="17.25" thickBot="1" x14ac:dyDescent="0.35">
      <c r="A90" s="17">
        <f>calendário!A90</f>
        <v>89</v>
      </c>
      <c r="B90" s="17">
        <f>calendário!B90</f>
        <v>8</v>
      </c>
      <c r="C90" s="16">
        <f>calendário!C90</f>
        <v>44598</v>
      </c>
      <c r="D90" s="18" t="str">
        <f>calendário!D90</f>
        <v>fase V</v>
      </c>
      <c r="E90" s="172">
        <f>SUMIF('input impostos'!J:J,"receita produtosim",'input impostos'!$C:$C)*'fluxo de receita'!G91</f>
        <v>167756.44600000003</v>
      </c>
      <c r="F90" s="172">
        <f>SUMIF('input impostos'!K:K,"receita serviçosim",'input impostos'!$C:$C)*'fluxo de receita'!J91</f>
        <v>2702.48</v>
      </c>
      <c r="G90" s="172">
        <f t="shared" si="1"/>
        <v>170458.92600000004</v>
      </c>
    </row>
    <row r="91" spans="1:7" ht="17.25" thickBot="1" x14ac:dyDescent="0.35">
      <c r="A91" s="17">
        <f>calendário!A91</f>
        <v>90</v>
      </c>
      <c r="B91" s="17">
        <f>calendário!B91</f>
        <v>8</v>
      </c>
      <c r="C91" s="19">
        <f>calendário!C91</f>
        <v>44626</v>
      </c>
      <c r="D91" s="18" t="str">
        <f>calendário!D91</f>
        <v>fase V</v>
      </c>
      <c r="E91" s="172">
        <f>SUMIF('input impostos'!J:J,"receita produtosim",'input impostos'!$C:$C)*'fluxo de receita'!G92</f>
        <v>164081.606</v>
      </c>
      <c r="F91" s="172">
        <f>SUMIF('input impostos'!K:K,"receita serviçosim",'input impostos'!$C:$C)*'fluxo de receita'!J92</f>
        <v>2643.28</v>
      </c>
      <c r="G91" s="172">
        <f t="shared" si="1"/>
        <v>166724.886</v>
      </c>
    </row>
    <row r="92" spans="1:7" ht="17.25" thickBot="1" x14ac:dyDescent="0.35">
      <c r="A92" s="17">
        <f>calendário!A92</f>
        <v>91</v>
      </c>
      <c r="B92" s="17">
        <f>calendário!B92</f>
        <v>8</v>
      </c>
      <c r="C92" s="16">
        <f>calendário!C92</f>
        <v>44657</v>
      </c>
      <c r="D92" s="18" t="str">
        <f>calendário!D92</f>
        <v>fase V</v>
      </c>
      <c r="E92" s="172">
        <f>SUMIF('input impostos'!J:J,"receita produtosim",'input impostos'!$C:$C)*'fluxo de receita'!G93</f>
        <v>160406.766</v>
      </c>
      <c r="F92" s="172">
        <f>SUMIF('input impostos'!K:K,"receita serviçosim",'input impostos'!$C:$C)*'fluxo de receita'!J93</f>
        <v>2584.08</v>
      </c>
      <c r="G92" s="172">
        <f t="shared" si="1"/>
        <v>162990.84599999999</v>
      </c>
    </row>
    <row r="93" spans="1:7" ht="17.25" thickBot="1" x14ac:dyDescent="0.35">
      <c r="A93" s="17">
        <f>calendário!A93</f>
        <v>92</v>
      </c>
      <c r="B93" s="17">
        <f>calendário!B93</f>
        <v>8</v>
      </c>
      <c r="C93" s="19">
        <f>calendário!C93</f>
        <v>44687</v>
      </c>
      <c r="D93" s="18" t="str">
        <f>calendário!D93</f>
        <v>fase V</v>
      </c>
      <c r="E93" s="172">
        <f>SUMIF('input impostos'!J:J,"receita produtosim",'input impostos'!$C:$C)*'fluxo de receita'!G94</f>
        <v>156915.66800000001</v>
      </c>
      <c r="F93" s="172">
        <f>SUMIF('input impostos'!K:K,"receita serviçosim",'input impostos'!$C:$C)*'fluxo de receita'!J94</f>
        <v>2527.84</v>
      </c>
      <c r="G93" s="172">
        <f t="shared" si="1"/>
        <v>159443.508</v>
      </c>
    </row>
    <row r="94" spans="1:7" ht="17.25" thickBot="1" x14ac:dyDescent="0.35">
      <c r="A94" s="17">
        <f>calendário!A94</f>
        <v>93</v>
      </c>
      <c r="B94" s="17">
        <f>calendário!B94</f>
        <v>8</v>
      </c>
      <c r="C94" s="16">
        <f>calendário!C94</f>
        <v>44718</v>
      </c>
      <c r="D94" s="18" t="str">
        <f>calendário!D94</f>
        <v>fase V</v>
      </c>
      <c r="E94" s="172">
        <f>SUMIF('input impostos'!J:J,"receita produtosim",'input impostos'!$C:$C)*'fluxo de receita'!G95</f>
        <v>153424.57</v>
      </c>
      <c r="F94" s="172">
        <f>SUMIF('input impostos'!K:K,"receita serviçosim",'input impostos'!$C:$C)*'fluxo de receita'!J95</f>
        <v>2471.6</v>
      </c>
      <c r="G94" s="172">
        <f t="shared" si="1"/>
        <v>155896.17000000001</v>
      </c>
    </row>
    <row r="95" spans="1:7" ht="17.25" thickBot="1" x14ac:dyDescent="0.35">
      <c r="A95" s="17">
        <f>calendário!A95</f>
        <v>94</v>
      </c>
      <c r="B95" s="17">
        <f>calendário!B95</f>
        <v>8</v>
      </c>
      <c r="C95" s="19">
        <f>calendário!C95</f>
        <v>44748</v>
      </c>
      <c r="D95" s="18" t="str">
        <f>calendário!D95</f>
        <v>fase V</v>
      </c>
      <c r="E95" s="172">
        <f>SUMIF('input impostos'!J:J,"receita produtosim",'input impostos'!$C:$C)*'fluxo de receita'!G96</f>
        <v>149933.47200000001</v>
      </c>
      <c r="F95" s="172">
        <f>SUMIF('input impostos'!K:K,"receita serviçosim",'input impostos'!$C:$C)*'fluxo de receita'!J96</f>
        <v>2415.36</v>
      </c>
      <c r="G95" s="172">
        <f t="shared" si="1"/>
        <v>152348.83199999999</v>
      </c>
    </row>
    <row r="96" spans="1:7" ht="17.25" thickBot="1" x14ac:dyDescent="0.35">
      <c r="A96" s="17">
        <f>calendário!A96</f>
        <v>95</v>
      </c>
      <c r="B96" s="17">
        <f>calendário!B96</f>
        <v>8</v>
      </c>
      <c r="C96" s="16">
        <f>calendário!C96</f>
        <v>44779</v>
      </c>
      <c r="D96" s="18" t="str">
        <f>calendário!D96</f>
        <v>fase V</v>
      </c>
      <c r="E96" s="172">
        <f>SUMIF('input impostos'!J:J,"receita produtosim",'input impostos'!$C:$C)*'fluxo de receita'!G97</f>
        <v>146626.11600000001</v>
      </c>
      <c r="F96" s="172">
        <f>SUMIF('input impostos'!K:K,"receita serviçosim",'input impostos'!$C:$C)*'fluxo de receita'!J97</f>
        <v>2362.08</v>
      </c>
      <c r="G96" s="172">
        <f t="shared" si="1"/>
        <v>148988.196</v>
      </c>
    </row>
    <row r="97" spans="1:7" ht="17.25" thickBot="1" x14ac:dyDescent="0.35">
      <c r="A97" s="17">
        <f>calendário!A97</f>
        <v>96</v>
      </c>
      <c r="B97" s="17">
        <f>calendário!B97</f>
        <v>8</v>
      </c>
      <c r="C97" s="19">
        <f>calendário!C97</f>
        <v>44810</v>
      </c>
      <c r="D97" s="18" t="str">
        <f>calendário!D97</f>
        <v>fase V</v>
      </c>
      <c r="E97" s="172">
        <f>SUMIF('input impostos'!J:J,"receita produtosim",'input impostos'!$C:$C)*'fluxo de receita'!G98</f>
        <v>143318.76</v>
      </c>
      <c r="F97" s="172">
        <f>SUMIF('input impostos'!K:K,"receita serviçosim",'input impostos'!$C:$C)*'fluxo de receita'!J98</f>
        <v>2308.8000000000002</v>
      </c>
      <c r="G97" s="172">
        <f t="shared" si="1"/>
        <v>145627.56</v>
      </c>
    </row>
    <row r="98" spans="1:7" ht="17.25" thickBot="1" x14ac:dyDescent="0.35">
      <c r="A98" s="17">
        <f>calendário!A98</f>
        <v>97</v>
      </c>
      <c r="B98" s="17">
        <f>calendário!B98</f>
        <v>9</v>
      </c>
      <c r="C98" s="16">
        <f>calendário!C98</f>
        <v>0</v>
      </c>
      <c r="D98" s="18">
        <f>calendário!D98</f>
        <v>0</v>
      </c>
      <c r="E98" s="172">
        <f>SUMIF('input impostos'!J:J,"receita produtosim",'input impostos'!$C:$C)*'fluxo de receita'!G99</f>
        <v>0</v>
      </c>
      <c r="F98" s="172">
        <f>SUMIF('input impostos'!K:K,"receita serviçosim",'input impostos'!$C:$C)*'fluxo de receita'!J99</f>
        <v>0</v>
      </c>
      <c r="G98" s="172">
        <f t="shared" si="1"/>
        <v>0</v>
      </c>
    </row>
    <row r="99" spans="1:7" ht="17.25" thickBot="1" x14ac:dyDescent="0.35">
      <c r="A99" s="17">
        <f>calendário!A99</f>
        <v>98</v>
      </c>
      <c r="B99" s="17">
        <f>calendário!B99</f>
        <v>9</v>
      </c>
      <c r="C99" s="19">
        <f>calendário!C99</f>
        <v>0</v>
      </c>
      <c r="D99" s="18">
        <f>calendário!D99</f>
        <v>0</v>
      </c>
      <c r="E99" s="172">
        <f>SUMIF('input impostos'!J:J,"receita produtosim",'input impostos'!$C:$C)*'fluxo de receita'!G100</f>
        <v>0</v>
      </c>
      <c r="F99" s="172">
        <f>SUMIF('input impostos'!K:K,"receita serviçosim",'input impostos'!$C:$C)*'fluxo de receita'!J100</f>
        <v>0</v>
      </c>
      <c r="G99" s="172">
        <f t="shared" si="1"/>
        <v>0</v>
      </c>
    </row>
    <row r="100" spans="1:7" ht="17.25" thickBot="1" x14ac:dyDescent="0.35">
      <c r="A100" s="17">
        <f>calendário!A100</f>
        <v>99</v>
      </c>
      <c r="B100" s="17">
        <f>calendário!B100</f>
        <v>9</v>
      </c>
      <c r="C100" s="16">
        <f>calendário!C100</f>
        <v>0</v>
      </c>
      <c r="D100" s="18">
        <f>calendário!D100</f>
        <v>0</v>
      </c>
      <c r="E100" s="172">
        <f>SUMIF('input impostos'!J:J,"receita produtosim",'input impostos'!$C:$C)*'fluxo de receita'!G101</f>
        <v>0</v>
      </c>
      <c r="F100" s="172">
        <f>SUMIF('input impostos'!K:K,"receita serviçosim",'input impostos'!$C:$C)*'fluxo de receita'!J101</f>
        <v>0</v>
      </c>
      <c r="G100" s="172">
        <f t="shared" si="1"/>
        <v>0</v>
      </c>
    </row>
    <row r="101" spans="1:7" ht="17.25" thickBot="1" x14ac:dyDescent="0.35">
      <c r="A101" s="17">
        <f>calendário!A101</f>
        <v>100</v>
      </c>
      <c r="B101" s="17">
        <f>calendário!B101</f>
        <v>9</v>
      </c>
      <c r="C101" s="19">
        <f>calendário!C101</f>
        <v>0</v>
      </c>
      <c r="D101" s="18">
        <f>calendário!D101</f>
        <v>0</v>
      </c>
      <c r="E101" s="172">
        <f>SUMIF('input impostos'!J:J,"receita produtosim",'input impostos'!$C:$C)*'fluxo de receita'!G102</f>
        <v>0</v>
      </c>
      <c r="F101" s="172">
        <f>SUMIF('input impostos'!K:K,"receita serviçosim",'input impostos'!$C:$C)*'fluxo de receita'!J102</f>
        <v>0</v>
      </c>
      <c r="G101" s="172">
        <f t="shared" si="1"/>
        <v>0</v>
      </c>
    </row>
    <row r="102" spans="1:7" ht="17.25" thickBot="1" x14ac:dyDescent="0.35">
      <c r="A102" s="17">
        <f>calendário!A102</f>
        <v>101</v>
      </c>
      <c r="B102" s="17">
        <f>calendário!B102</f>
        <v>9</v>
      </c>
      <c r="C102" s="16">
        <f>calendário!C102</f>
        <v>0</v>
      </c>
      <c r="D102" s="18">
        <f>calendário!D102</f>
        <v>0</v>
      </c>
      <c r="E102" s="172">
        <f>SUMIF('input impostos'!J:J,"receita produtosim",'input impostos'!$C:$C)*'fluxo de receita'!G103</f>
        <v>0</v>
      </c>
      <c r="F102" s="172">
        <f>SUMIF('input impostos'!K:K,"receita serviçosim",'input impostos'!$C:$C)*'fluxo de receita'!J103</f>
        <v>0</v>
      </c>
      <c r="G102" s="172">
        <f t="shared" si="1"/>
        <v>0</v>
      </c>
    </row>
    <row r="103" spans="1:7" ht="17.25" thickBot="1" x14ac:dyDescent="0.35">
      <c r="A103" s="17">
        <f>calendário!A103</f>
        <v>102</v>
      </c>
      <c r="B103" s="17">
        <f>calendário!B103</f>
        <v>9</v>
      </c>
      <c r="C103" s="19">
        <f>calendário!C103</f>
        <v>0</v>
      </c>
      <c r="D103" s="18">
        <f>calendário!D103</f>
        <v>0</v>
      </c>
      <c r="E103" s="172">
        <f>SUMIF('input impostos'!J:J,"receita produtosim",'input impostos'!$C:$C)*'fluxo de receita'!G104</f>
        <v>0</v>
      </c>
      <c r="F103" s="172">
        <f>SUMIF('input impostos'!K:K,"receita serviçosim",'input impostos'!$C:$C)*'fluxo de receita'!J104</f>
        <v>0</v>
      </c>
      <c r="G103" s="172">
        <f t="shared" si="1"/>
        <v>0</v>
      </c>
    </row>
    <row r="104" spans="1:7" ht="17.25" thickBot="1" x14ac:dyDescent="0.35">
      <c r="A104" s="17">
        <f>calendário!A104</f>
        <v>103</v>
      </c>
      <c r="B104" s="17">
        <f>calendário!B104</f>
        <v>9</v>
      </c>
      <c r="C104" s="16">
        <f>calendário!C104</f>
        <v>0</v>
      </c>
      <c r="D104" s="18">
        <f>calendário!D104</f>
        <v>0</v>
      </c>
      <c r="E104" s="172">
        <f>SUMIF('input impostos'!J:J,"receita produtosim",'input impostos'!$C:$C)*'fluxo de receita'!G105</f>
        <v>0</v>
      </c>
      <c r="F104" s="172">
        <f>SUMIF('input impostos'!K:K,"receita serviçosim",'input impostos'!$C:$C)*'fluxo de receita'!J105</f>
        <v>0</v>
      </c>
      <c r="G104" s="172">
        <f t="shared" si="1"/>
        <v>0</v>
      </c>
    </row>
    <row r="105" spans="1:7" ht="17.25" thickBot="1" x14ac:dyDescent="0.35">
      <c r="A105" s="17">
        <f>calendário!A105</f>
        <v>104</v>
      </c>
      <c r="B105" s="17">
        <f>calendário!B105</f>
        <v>9</v>
      </c>
      <c r="C105" s="19">
        <f>calendário!C105</f>
        <v>0</v>
      </c>
      <c r="D105" s="18">
        <f>calendário!D105</f>
        <v>0</v>
      </c>
      <c r="E105" s="172">
        <f>SUMIF('input impostos'!J:J,"receita produtosim",'input impostos'!$C:$C)*'fluxo de receita'!G106</f>
        <v>0</v>
      </c>
      <c r="F105" s="172">
        <f>SUMIF('input impostos'!K:K,"receita serviçosim",'input impostos'!$C:$C)*'fluxo de receita'!J106</f>
        <v>0</v>
      </c>
      <c r="G105" s="172">
        <f t="shared" si="1"/>
        <v>0</v>
      </c>
    </row>
    <row r="106" spans="1:7" ht="17.25" thickBot="1" x14ac:dyDescent="0.35">
      <c r="A106" s="17">
        <f>calendário!A106</f>
        <v>105</v>
      </c>
      <c r="B106" s="17">
        <f>calendário!B106</f>
        <v>9</v>
      </c>
      <c r="C106" s="16">
        <f>calendário!C106</f>
        <v>0</v>
      </c>
      <c r="D106" s="18">
        <f>calendário!D106</f>
        <v>0</v>
      </c>
      <c r="E106" s="172">
        <f>SUMIF('input impostos'!J:J,"receita produtosim",'input impostos'!$C:$C)*'fluxo de receita'!G107</f>
        <v>0</v>
      </c>
      <c r="F106" s="172">
        <f>SUMIF('input impostos'!K:K,"receita serviçosim",'input impostos'!$C:$C)*'fluxo de receita'!J107</f>
        <v>0</v>
      </c>
      <c r="G106" s="172">
        <f t="shared" si="1"/>
        <v>0</v>
      </c>
    </row>
    <row r="107" spans="1:7" ht="17.25" thickBot="1" x14ac:dyDescent="0.35">
      <c r="A107" s="17">
        <f>calendário!A107</f>
        <v>106</v>
      </c>
      <c r="B107" s="17">
        <f>calendário!B107</f>
        <v>9</v>
      </c>
      <c r="C107" s="19">
        <f>calendário!C107</f>
        <v>0</v>
      </c>
      <c r="D107" s="18">
        <f>calendário!D107</f>
        <v>0</v>
      </c>
      <c r="E107" s="172">
        <f>SUMIF('input impostos'!J:J,"receita produtosim",'input impostos'!$C:$C)*'fluxo de receita'!G108</f>
        <v>0</v>
      </c>
      <c r="F107" s="172">
        <f>SUMIF('input impostos'!K:K,"receita serviçosim",'input impostos'!$C:$C)*'fluxo de receita'!J108</f>
        <v>0</v>
      </c>
      <c r="G107" s="172">
        <f t="shared" si="1"/>
        <v>0</v>
      </c>
    </row>
    <row r="108" spans="1:7" ht="17.25" thickBot="1" x14ac:dyDescent="0.35">
      <c r="A108" s="17">
        <f>calendário!A108</f>
        <v>107</v>
      </c>
      <c r="B108" s="17">
        <f>calendário!B108</f>
        <v>9</v>
      </c>
      <c r="C108" s="16">
        <f>calendário!C108</f>
        <v>0</v>
      </c>
      <c r="D108" s="18">
        <f>calendário!D108</f>
        <v>0</v>
      </c>
      <c r="E108" s="172">
        <f>SUMIF('input impostos'!J:J,"receita produtosim",'input impostos'!$C:$C)*'fluxo de receita'!G109</f>
        <v>0</v>
      </c>
      <c r="F108" s="172">
        <f>SUMIF('input impostos'!K:K,"receita serviçosim",'input impostos'!$C:$C)*'fluxo de receita'!J109</f>
        <v>0</v>
      </c>
      <c r="G108" s="172">
        <f t="shared" si="1"/>
        <v>0</v>
      </c>
    </row>
    <row r="109" spans="1:7" ht="17.25" thickBot="1" x14ac:dyDescent="0.35">
      <c r="A109" s="17">
        <f>calendário!A109</f>
        <v>108</v>
      </c>
      <c r="B109" s="17">
        <f>calendário!B109</f>
        <v>9</v>
      </c>
      <c r="C109" s="19">
        <f>calendário!C109</f>
        <v>0</v>
      </c>
      <c r="D109" s="18">
        <f>calendário!D109</f>
        <v>0</v>
      </c>
      <c r="E109" s="172">
        <f>SUMIF('input impostos'!J:J,"receita produtosim",'input impostos'!$C:$C)*'fluxo de receita'!G110</f>
        <v>0</v>
      </c>
      <c r="F109" s="172">
        <f>SUMIF('input impostos'!K:K,"receita serviçosim",'input impostos'!$C:$C)*'fluxo de receita'!J110</f>
        <v>0</v>
      </c>
      <c r="G109" s="172">
        <f t="shared" si="1"/>
        <v>0</v>
      </c>
    </row>
    <row r="110" spans="1:7" ht="17.25" thickBot="1" x14ac:dyDescent="0.35">
      <c r="A110" s="17">
        <f>calendário!A110</f>
        <v>109</v>
      </c>
      <c r="B110" s="17">
        <f>calendário!B110</f>
        <v>10</v>
      </c>
      <c r="C110" s="16">
        <f>calendário!C110</f>
        <v>0</v>
      </c>
      <c r="D110" s="18">
        <f>calendário!D110</f>
        <v>0</v>
      </c>
      <c r="E110" s="172">
        <f>SUMIF('input impostos'!J:J,"receita produtosim",'input impostos'!$C:$C)*'fluxo de receita'!G111</f>
        <v>0</v>
      </c>
      <c r="F110" s="172">
        <f>SUMIF('input impostos'!K:K,"receita serviçosim",'input impostos'!$C:$C)*'fluxo de receita'!J111</f>
        <v>0</v>
      </c>
      <c r="G110" s="172">
        <f t="shared" si="1"/>
        <v>0</v>
      </c>
    </row>
    <row r="111" spans="1:7" ht="17.25" thickBot="1" x14ac:dyDescent="0.35">
      <c r="A111" s="17">
        <f>calendário!A111</f>
        <v>110</v>
      </c>
      <c r="B111" s="17">
        <f>calendário!B111</f>
        <v>10</v>
      </c>
      <c r="C111" s="19">
        <f>calendário!C111</f>
        <v>0</v>
      </c>
      <c r="D111" s="18">
        <f>calendário!D111</f>
        <v>0</v>
      </c>
      <c r="E111" s="172">
        <f>SUMIF('input impostos'!J:J,"receita produtosim",'input impostos'!$C:$C)*'fluxo de receita'!G112</f>
        <v>0</v>
      </c>
      <c r="F111" s="172">
        <f>SUMIF('input impostos'!K:K,"receita serviçosim",'input impostos'!$C:$C)*'fluxo de receita'!J112</f>
        <v>0</v>
      </c>
      <c r="G111" s="172">
        <f t="shared" si="1"/>
        <v>0</v>
      </c>
    </row>
    <row r="112" spans="1:7" ht="17.25" thickBot="1" x14ac:dyDescent="0.35">
      <c r="A112" s="17">
        <f>calendário!A112</f>
        <v>111</v>
      </c>
      <c r="B112" s="17">
        <f>calendário!B112</f>
        <v>10</v>
      </c>
      <c r="C112" s="16">
        <f>calendário!C112</f>
        <v>0</v>
      </c>
      <c r="D112" s="18">
        <f>calendário!D112</f>
        <v>0</v>
      </c>
      <c r="E112" s="172">
        <f>SUMIF('input impostos'!J:J,"receita produtosim",'input impostos'!$C:$C)*'fluxo de receita'!G113</f>
        <v>0</v>
      </c>
      <c r="F112" s="172">
        <f>SUMIF('input impostos'!K:K,"receita serviçosim",'input impostos'!$C:$C)*'fluxo de receita'!J113</f>
        <v>0</v>
      </c>
      <c r="G112" s="172">
        <f t="shared" si="1"/>
        <v>0</v>
      </c>
    </row>
    <row r="113" spans="1:7" ht="17.25" thickBot="1" x14ac:dyDescent="0.35">
      <c r="A113" s="17">
        <f>calendário!A113</f>
        <v>112</v>
      </c>
      <c r="B113" s="17">
        <f>calendário!B113</f>
        <v>10</v>
      </c>
      <c r="C113" s="19">
        <f>calendário!C113</f>
        <v>0</v>
      </c>
      <c r="D113" s="18">
        <f>calendário!D113</f>
        <v>0</v>
      </c>
      <c r="E113" s="172">
        <f>SUMIF('input impostos'!J:J,"receita produtosim",'input impostos'!$C:$C)*'fluxo de receita'!G114</f>
        <v>0</v>
      </c>
      <c r="F113" s="172">
        <f>SUMIF('input impostos'!K:K,"receita serviçosim",'input impostos'!$C:$C)*'fluxo de receita'!J114</f>
        <v>0</v>
      </c>
      <c r="G113" s="172">
        <f t="shared" si="1"/>
        <v>0</v>
      </c>
    </row>
    <row r="114" spans="1:7" ht="17.25" thickBot="1" x14ac:dyDescent="0.35">
      <c r="A114" s="17">
        <f>calendário!A114</f>
        <v>113</v>
      </c>
      <c r="B114" s="17">
        <f>calendário!B114</f>
        <v>10</v>
      </c>
      <c r="C114" s="16">
        <f>calendário!C114</f>
        <v>0</v>
      </c>
      <c r="D114" s="18">
        <f>calendário!D114</f>
        <v>0</v>
      </c>
      <c r="E114" s="172">
        <f>SUMIF('input impostos'!J:J,"receita produtosim",'input impostos'!$C:$C)*'fluxo de receita'!G115</f>
        <v>0</v>
      </c>
      <c r="F114" s="172">
        <f>SUMIF('input impostos'!K:K,"receita serviçosim",'input impostos'!$C:$C)*'fluxo de receita'!J115</f>
        <v>0</v>
      </c>
      <c r="G114" s="172">
        <f t="shared" si="1"/>
        <v>0</v>
      </c>
    </row>
    <row r="115" spans="1:7" ht="17.25" thickBot="1" x14ac:dyDescent="0.35">
      <c r="A115" s="17">
        <f>calendário!A115</f>
        <v>114</v>
      </c>
      <c r="B115" s="17">
        <f>calendário!B115</f>
        <v>10</v>
      </c>
      <c r="C115" s="19">
        <f>calendário!C115</f>
        <v>0</v>
      </c>
      <c r="D115" s="18">
        <f>calendário!D115</f>
        <v>0</v>
      </c>
      <c r="E115" s="172">
        <f>SUMIF('input impostos'!J:J,"receita produtosim",'input impostos'!$C:$C)*'fluxo de receita'!G116</f>
        <v>0</v>
      </c>
      <c r="F115" s="172">
        <f>SUMIF('input impostos'!K:K,"receita serviçosim",'input impostos'!$C:$C)*'fluxo de receita'!J116</f>
        <v>0</v>
      </c>
      <c r="G115" s="172">
        <f t="shared" si="1"/>
        <v>0</v>
      </c>
    </row>
    <row r="116" spans="1:7" ht="17.25" thickBot="1" x14ac:dyDescent="0.35">
      <c r="A116" s="17">
        <f>calendário!A116</f>
        <v>115</v>
      </c>
      <c r="B116" s="17">
        <f>calendário!B116</f>
        <v>10</v>
      </c>
      <c r="C116" s="16">
        <f>calendário!C116</f>
        <v>0</v>
      </c>
      <c r="D116" s="18">
        <f>calendário!D116</f>
        <v>0</v>
      </c>
      <c r="E116" s="172">
        <f>SUMIF('input impostos'!J:J,"receita produtosim",'input impostos'!$C:$C)*'fluxo de receita'!G117</f>
        <v>0</v>
      </c>
      <c r="F116" s="172">
        <f>SUMIF('input impostos'!K:K,"receita serviçosim",'input impostos'!$C:$C)*'fluxo de receita'!J117</f>
        <v>0</v>
      </c>
      <c r="G116" s="172">
        <f t="shared" si="1"/>
        <v>0</v>
      </c>
    </row>
    <row r="117" spans="1:7" ht="17.25" thickBot="1" x14ac:dyDescent="0.35">
      <c r="A117" s="17">
        <f>calendário!A117</f>
        <v>116</v>
      </c>
      <c r="B117" s="17">
        <f>calendário!B117</f>
        <v>10</v>
      </c>
      <c r="C117" s="19">
        <f>calendário!C117</f>
        <v>0</v>
      </c>
      <c r="D117" s="18">
        <f>calendário!D117</f>
        <v>0</v>
      </c>
      <c r="E117" s="172">
        <f>SUMIF('input impostos'!J:J,"receita produtosim",'input impostos'!$C:$C)*'fluxo de receita'!G118</f>
        <v>0</v>
      </c>
      <c r="F117" s="172">
        <f>SUMIF('input impostos'!K:K,"receita serviçosim",'input impostos'!$C:$C)*'fluxo de receita'!J118</f>
        <v>0</v>
      </c>
      <c r="G117" s="172">
        <f t="shared" si="1"/>
        <v>0</v>
      </c>
    </row>
    <row r="118" spans="1:7" ht="17.25" thickBot="1" x14ac:dyDescent="0.35">
      <c r="A118" s="17">
        <f>calendário!A118</f>
        <v>117</v>
      </c>
      <c r="B118" s="17">
        <f>calendário!B118</f>
        <v>10</v>
      </c>
      <c r="C118" s="16">
        <f>calendário!C118</f>
        <v>0</v>
      </c>
      <c r="D118" s="18">
        <f>calendário!D118</f>
        <v>0</v>
      </c>
      <c r="E118" s="172">
        <f>SUMIF('input impostos'!J:J,"receita produtosim",'input impostos'!$C:$C)*'fluxo de receita'!G119</f>
        <v>0</v>
      </c>
      <c r="F118" s="172">
        <f>SUMIF('input impostos'!K:K,"receita serviçosim",'input impostos'!$C:$C)*'fluxo de receita'!J119</f>
        <v>0</v>
      </c>
      <c r="G118" s="172">
        <f t="shared" si="1"/>
        <v>0</v>
      </c>
    </row>
    <row r="119" spans="1:7" ht="17.25" thickBot="1" x14ac:dyDescent="0.35">
      <c r="A119" s="17">
        <f>calendário!A119</f>
        <v>118</v>
      </c>
      <c r="B119" s="17">
        <f>calendário!B119</f>
        <v>10</v>
      </c>
      <c r="C119" s="19">
        <f>calendário!C119</f>
        <v>0</v>
      </c>
      <c r="D119" s="18">
        <f>calendário!D119</f>
        <v>0</v>
      </c>
      <c r="E119" s="172">
        <f>SUMIF('input impostos'!J:J,"receita produtosim",'input impostos'!$C:$C)*'fluxo de receita'!G120</f>
        <v>0</v>
      </c>
      <c r="F119" s="172">
        <f>SUMIF('input impostos'!K:K,"receita serviçosim",'input impostos'!$C:$C)*'fluxo de receita'!J120</f>
        <v>0</v>
      </c>
      <c r="G119" s="172">
        <f t="shared" si="1"/>
        <v>0</v>
      </c>
    </row>
    <row r="120" spans="1:7" ht="17.25" thickBot="1" x14ac:dyDescent="0.35">
      <c r="A120" s="17">
        <f>calendário!A120</f>
        <v>119</v>
      </c>
      <c r="B120" s="17">
        <f>calendário!B120</f>
        <v>10</v>
      </c>
      <c r="C120" s="16">
        <f>calendário!C120</f>
        <v>0</v>
      </c>
      <c r="D120" s="18">
        <f>calendário!D120</f>
        <v>0</v>
      </c>
      <c r="E120" s="172">
        <f>SUMIF('input impostos'!J:J,"receita produtosim",'input impostos'!$C:$C)*'fluxo de receita'!G121</f>
        <v>0</v>
      </c>
      <c r="F120" s="172">
        <f>SUMIF('input impostos'!K:K,"receita serviçosim",'input impostos'!$C:$C)*'fluxo de receita'!J121</f>
        <v>0</v>
      </c>
      <c r="G120" s="172">
        <f t="shared" si="1"/>
        <v>0</v>
      </c>
    </row>
    <row r="121" spans="1:7" ht="16.5" x14ac:dyDescent="0.3">
      <c r="A121" s="17">
        <f>calendário!A121</f>
        <v>120</v>
      </c>
      <c r="B121" s="17">
        <f>calendário!B121</f>
        <v>10</v>
      </c>
      <c r="C121" s="19">
        <f>calendário!C121</f>
        <v>0</v>
      </c>
      <c r="D121" s="18">
        <f>calendário!D121</f>
        <v>0</v>
      </c>
      <c r="E121" s="173">
        <f>SUMIF('input impostos'!J:J,"receita produtosim",'input impostos'!$C:$C)*'fluxo de receita'!G122</f>
        <v>0</v>
      </c>
      <c r="F121" s="173">
        <f>SUMIF('input impostos'!K:K,"receita serviçosim",'input impostos'!$C:$C)*'fluxo de receita'!J122</f>
        <v>0</v>
      </c>
      <c r="G121" s="173">
        <f t="shared" si="1"/>
        <v>0</v>
      </c>
    </row>
  </sheetData>
  <protectedRanges>
    <protectedRange sqref="C1:D1" name="Intervalo1"/>
  </protectedRanges>
  <pageMargins left="0.511811024" right="0.511811024" top="0.78740157499999996" bottom="0.78740157499999996" header="0.31496062000000002" footer="0.31496062000000002"/>
  <pageSetup paperSize="9" orientation="portrait"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C090"/>
  </sheetPr>
  <dimension ref="A1:Y86"/>
  <sheetViews>
    <sheetView showGridLines="0" zoomScaleNormal="100" workbookViewId="0">
      <pane xSplit="5" ySplit="1" topLeftCell="N2" activePane="bottomRight" state="frozen"/>
      <selection pane="topRight" activeCell="F1" sqref="F1"/>
      <selection pane="bottomLeft" activeCell="A2" sqref="A2"/>
      <selection pane="bottomRight" activeCell="O20" sqref="O20"/>
    </sheetView>
  </sheetViews>
  <sheetFormatPr defaultRowHeight="15" x14ac:dyDescent="0.25"/>
  <cols>
    <col min="1" max="1" width="28.5703125" style="116" bestFit="1" customWidth="1"/>
    <col min="2" max="2" width="25" style="116" customWidth="1"/>
    <col min="3" max="4" width="22.7109375" style="116" customWidth="1"/>
    <col min="5" max="5" width="2.85546875" style="53" customWidth="1"/>
    <col min="6" max="6" width="13.7109375" style="234" customWidth="1"/>
    <col min="7" max="7" width="13.7109375" style="52" customWidth="1"/>
    <col min="8" max="8" width="13.7109375" style="106" customWidth="1"/>
    <col min="9" max="9" width="13.7109375" style="55" customWidth="1"/>
    <col min="10" max="10" width="13.7109375" style="106" customWidth="1"/>
    <col min="11" max="11" width="13.7109375" style="56" customWidth="1"/>
    <col min="12" max="13" width="13.7109375" style="117" customWidth="1"/>
    <col min="14" max="16" width="13.7109375" style="118" customWidth="1"/>
    <col min="17" max="21" width="13.7109375" style="57" customWidth="1"/>
    <col min="22" max="22" width="9.140625" style="52"/>
    <col min="23" max="23" width="9.140625" style="52" customWidth="1"/>
    <col min="24" max="24" width="9.140625" style="52"/>
    <col min="25" max="25" width="20.85546875" style="52" hidden="1" customWidth="1"/>
    <col min="26" max="16384" width="9.140625" style="52"/>
  </cols>
  <sheetData>
    <row r="1" spans="1:25" s="54" customFormat="1" ht="54" customHeight="1" thickBot="1" x14ac:dyDescent="0.3">
      <c r="A1" s="107" t="s">
        <v>39</v>
      </c>
      <c r="B1" s="107" t="s">
        <v>40</v>
      </c>
      <c r="C1" s="107" t="s">
        <v>43</v>
      </c>
      <c r="D1" s="107" t="s">
        <v>186</v>
      </c>
      <c r="E1" s="108"/>
      <c r="F1" s="216" t="s">
        <v>41</v>
      </c>
      <c r="G1" s="107" t="s">
        <v>42</v>
      </c>
      <c r="H1" s="109" t="s">
        <v>45</v>
      </c>
      <c r="I1" s="107" t="s">
        <v>46</v>
      </c>
      <c r="J1" s="109" t="s">
        <v>47</v>
      </c>
      <c r="K1" s="107" t="s">
        <v>55</v>
      </c>
      <c r="L1" s="255" t="s">
        <v>75</v>
      </c>
      <c r="M1" s="110" t="s">
        <v>76</v>
      </c>
      <c r="N1" s="110" t="s">
        <v>77</v>
      </c>
      <c r="O1" s="110" t="s">
        <v>78</v>
      </c>
      <c r="P1" s="110" t="s">
        <v>79</v>
      </c>
      <c r="Q1" s="111" t="s">
        <v>89</v>
      </c>
      <c r="R1" s="111" t="s">
        <v>90</v>
      </c>
      <c r="S1" s="111" t="s">
        <v>91</v>
      </c>
      <c r="T1" s="111" t="s">
        <v>92</v>
      </c>
      <c r="U1" s="111" t="s">
        <v>93</v>
      </c>
      <c r="X1" s="63" t="s">
        <v>100</v>
      </c>
    </row>
    <row r="2" spans="1:25" ht="17.25" thickBot="1" x14ac:dyDescent="0.35">
      <c r="A2" s="265" t="s">
        <v>235</v>
      </c>
      <c r="B2" s="265" t="s">
        <v>239</v>
      </c>
      <c r="C2" s="183" t="s">
        <v>97</v>
      </c>
      <c r="D2" s="183" t="s">
        <v>118</v>
      </c>
      <c r="E2" s="112"/>
      <c r="F2" s="217">
        <v>5000</v>
      </c>
      <c r="G2" s="230">
        <v>1</v>
      </c>
      <c r="H2" s="164">
        <f t="shared" ref="H2:H64" si="0">F2*G2</f>
        <v>5000</v>
      </c>
      <c r="I2" s="165">
        <f>IF(C2="MO direta",SUMIF('input impostos'!F:F,"sim",'input impostos'!C:C),IF(C2="MO indireta",SUMIF('input impostos'!G:G,"sim",'input impostos'!C:C),"inserir tipo pessoa"))</f>
        <v>0.28600000000000003</v>
      </c>
      <c r="J2" s="164">
        <f t="shared" ref="J2:J64" si="1">H2*I2</f>
        <v>1430.0000000000002</v>
      </c>
      <c r="K2" s="166">
        <f t="shared" ref="K2:K64" si="2">H2+J2</f>
        <v>6430</v>
      </c>
      <c r="L2" s="184">
        <v>1</v>
      </c>
      <c r="M2" s="184"/>
      <c r="N2" s="184"/>
      <c r="O2" s="184"/>
      <c r="P2" s="184"/>
      <c r="Q2" s="167">
        <f t="shared" ref="Q2:Q63" si="3">$K2*L2</f>
        <v>6430</v>
      </c>
      <c r="R2" s="167">
        <f t="shared" ref="R2:R63" si="4">$K2*M2</f>
        <v>0</v>
      </c>
      <c r="S2" s="167">
        <f t="shared" ref="S2:S63" si="5">$K2*N2</f>
        <v>0</v>
      </c>
      <c r="T2" s="167">
        <f t="shared" ref="T2:T63" si="6">$K2*O2</f>
        <v>0</v>
      </c>
      <c r="U2" s="167">
        <f t="shared" ref="U2:U63" si="7">$K2*P2</f>
        <v>0</v>
      </c>
      <c r="Y2" s="282" t="str">
        <f>C2&amp;D2</f>
        <v>MO indiretaproduto</v>
      </c>
    </row>
    <row r="3" spans="1:25" ht="17.25" thickBot="1" x14ac:dyDescent="0.35">
      <c r="A3" s="265" t="s">
        <v>235</v>
      </c>
      <c r="B3" s="265" t="s">
        <v>236</v>
      </c>
      <c r="C3" s="183" t="s">
        <v>97</v>
      </c>
      <c r="D3" s="265" t="s">
        <v>118</v>
      </c>
      <c r="E3" s="112"/>
      <c r="F3" s="217">
        <v>780</v>
      </c>
      <c r="G3" s="113">
        <v>4</v>
      </c>
      <c r="H3" s="226">
        <f t="shared" si="0"/>
        <v>3120</v>
      </c>
      <c r="I3" s="227">
        <f>IF(C3="MO direta",SUMIF('input impostos'!F:F,"sim",'input impostos'!C:C),IF(C3="MO indireta",SUMIF('input impostos'!G:G,"sim",'input impostos'!C:C),"inserir tipo pessoa"))</f>
        <v>0.28600000000000003</v>
      </c>
      <c r="J3" s="226">
        <f t="shared" si="1"/>
        <v>892.32</v>
      </c>
      <c r="K3" s="228">
        <f t="shared" si="2"/>
        <v>4012.32</v>
      </c>
      <c r="L3" s="113"/>
      <c r="M3" s="113">
        <v>1</v>
      </c>
      <c r="N3" s="224">
        <v>1</v>
      </c>
      <c r="O3" s="224">
        <v>1</v>
      </c>
      <c r="P3" s="113"/>
      <c r="Q3" s="261">
        <f t="shared" si="3"/>
        <v>0</v>
      </c>
      <c r="R3" s="261">
        <f t="shared" si="4"/>
        <v>4012.32</v>
      </c>
      <c r="S3" s="261">
        <f t="shared" si="5"/>
        <v>4012.32</v>
      </c>
      <c r="T3" s="261">
        <f t="shared" si="6"/>
        <v>4012.32</v>
      </c>
      <c r="U3" s="261">
        <f t="shared" si="7"/>
        <v>0</v>
      </c>
      <c r="Y3" s="282" t="str">
        <f t="shared" ref="Y3:Y66" si="8">C3&amp;D3</f>
        <v>MO indiretaproduto</v>
      </c>
    </row>
    <row r="4" spans="1:25" ht="17.25" thickBot="1" x14ac:dyDescent="0.35">
      <c r="A4" s="265" t="s">
        <v>235</v>
      </c>
      <c r="B4" s="265" t="s">
        <v>237</v>
      </c>
      <c r="C4" s="183" t="s">
        <v>97</v>
      </c>
      <c r="D4" s="265" t="s">
        <v>118</v>
      </c>
      <c r="E4" s="112"/>
      <c r="F4" s="217">
        <v>780</v>
      </c>
      <c r="G4" s="113">
        <v>3</v>
      </c>
      <c r="H4" s="226">
        <f t="shared" si="0"/>
        <v>2340</v>
      </c>
      <c r="I4" s="227">
        <f>IF(C4="MO direta",SUMIF('input impostos'!F:F,"sim",'input impostos'!C:C),IF(C4="MO indireta",SUMIF('input impostos'!G:G,"sim",'input impostos'!C:C),"inserir tipo pessoa"))</f>
        <v>0.28600000000000003</v>
      </c>
      <c r="J4" s="226">
        <f t="shared" si="1"/>
        <v>669.24000000000012</v>
      </c>
      <c r="K4" s="228">
        <f t="shared" si="2"/>
        <v>3009.2400000000002</v>
      </c>
      <c r="L4" s="113"/>
      <c r="M4" s="266">
        <v>2</v>
      </c>
      <c r="N4" s="266">
        <v>2</v>
      </c>
      <c r="O4" s="266">
        <v>2</v>
      </c>
      <c r="P4" s="113"/>
      <c r="Q4" s="261">
        <f t="shared" si="3"/>
        <v>0</v>
      </c>
      <c r="R4" s="261">
        <f t="shared" si="4"/>
        <v>6018.4800000000005</v>
      </c>
      <c r="S4" s="261">
        <f t="shared" si="5"/>
        <v>6018.4800000000005</v>
      </c>
      <c r="T4" s="261">
        <f t="shared" si="6"/>
        <v>6018.4800000000005</v>
      </c>
      <c r="U4" s="261">
        <f t="shared" si="7"/>
        <v>0</v>
      </c>
      <c r="Y4" s="282" t="str">
        <f t="shared" si="8"/>
        <v>MO indiretaproduto</v>
      </c>
    </row>
    <row r="5" spans="1:25" ht="17.25" thickBot="1" x14ac:dyDescent="0.35">
      <c r="A5" s="265" t="s">
        <v>235</v>
      </c>
      <c r="B5" s="265" t="s">
        <v>238</v>
      </c>
      <c r="C5" s="183" t="s">
        <v>94</v>
      </c>
      <c r="D5" s="265" t="s">
        <v>118</v>
      </c>
      <c r="E5" s="112"/>
      <c r="F5" s="217">
        <v>780</v>
      </c>
      <c r="G5" s="114">
        <v>2</v>
      </c>
      <c r="H5" s="226">
        <f t="shared" si="0"/>
        <v>1560</v>
      </c>
      <c r="I5" s="227">
        <f>IF(C5="MO direta",SUMIF('input impostos'!F:F,"sim",'input impostos'!C:C),IF(C5="MO indireta",SUMIF('input impostos'!G:G,"sim",'input impostos'!C:C),"inserir tipo pessoa"))</f>
        <v>0.20529999999999998</v>
      </c>
      <c r="J5" s="226">
        <f t="shared" si="1"/>
        <v>320.26799999999997</v>
      </c>
      <c r="K5" s="228">
        <f t="shared" si="2"/>
        <v>1880.268</v>
      </c>
      <c r="L5" s="114"/>
      <c r="M5" s="114">
        <v>6</v>
      </c>
      <c r="N5" s="114">
        <v>10</v>
      </c>
      <c r="O5" s="114">
        <v>4</v>
      </c>
      <c r="P5" s="114"/>
      <c r="Q5" s="261">
        <f t="shared" si="3"/>
        <v>0</v>
      </c>
      <c r="R5" s="261">
        <f t="shared" si="4"/>
        <v>11281.608</v>
      </c>
      <c r="S5" s="261">
        <f t="shared" si="5"/>
        <v>18802.68</v>
      </c>
      <c r="T5" s="261">
        <f t="shared" si="6"/>
        <v>7521.0720000000001</v>
      </c>
      <c r="U5" s="261">
        <f t="shared" si="7"/>
        <v>0</v>
      </c>
      <c r="Y5" s="282" t="str">
        <f t="shared" si="8"/>
        <v>MO diretaproduto</v>
      </c>
    </row>
    <row r="6" spans="1:25" s="221" customFormat="1" ht="17.25" thickBot="1" x14ac:dyDescent="0.35">
      <c r="A6" s="265" t="s">
        <v>235</v>
      </c>
      <c r="B6" s="265" t="s">
        <v>240</v>
      </c>
      <c r="C6" s="229" t="s">
        <v>94</v>
      </c>
      <c r="D6" s="265" t="s">
        <v>118</v>
      </c>
      <c r="E6" s="223"/>
      <c r="F6" s="217">
        <v>780</v>
      </c>
      <c r="G6" s="230">
        <v>2</v>
      </c>
      <c r="H6" s="226">
        <f t="shared" si="0"/>
        <v>1560</v>
      </c>
      <c r="I6" s="227">
        <f>IF(C6="MO direta",SUMIF('input impostos'!F:F,"sim",'input impostos'!C:C),IF(C6="MO indireta",SUMIF('input impostos'!G:G,"sim",'input impostos'!C:C),"inserir tipo pessoa"))</f>
        <v>0.20529999999999998</v>
      </c>
      <c r="J6" s="226">
        <f t="shared" si="1"/>
        <v>320.26799999999997</v>
      </c>
      <c r="K6" s="228">
        <f t="shared" si="2"/>
        <v>1880.268</v>
      </c>
      <c r="L6" s="215"/>
      <c r="M6" s="215">
        <v>2</v>
      </c>
      <c r="N6" s="215">
        <v>2</v>
      </c>
      <c r="O6" s="215">
        <v>2</v>
      </c>
      <c r="P6" s="215"/>
      <c r="Q6" s="261">
        <f t="shared" si="3"/>
        <v>0</v>
      </c>
      <c r="R6" s="261">
        <f t="shared" si="4"/>
        <v>3760.5360000000001</v>
      </c>
      <c r="S6" s="261">
        <f t="shared" si="5"/>
        <v>3760.5360000000001</v>
      </c>
      <c r="T6" s="261">
        <f t="shared" si="6"/>
        <v>3760.5360000000001</v>
      </c>
      <c r="U6" s="261">
        <f t="shared" si="7"/>
        <v>0</v>
      </c>
      <c r="Y6" s="282" t="str">
        <f t="shared" si="8"/>
        <v>MO diretaproduto</v>
      </c>
    </row>
    <row r="7" spans="1:25" ht="17.25" thickBot="1" x14ac:dyDescent="0.35">
      <c r="A7" s="229" t="s">
        <v>241</v>
      </c>
      <c r="B7" s="265" t="s">
        <v>242</v>
      </c>
      <c r="C7" s="183" t="s">
        <v>97</v>
      </c>
      <c r="D7" s="183" t="s">
        <v>118</v>
      </c>
      <c r="E7" s="112"/>
      <c r="F7" s="217">
        <v>780</v>
      </c>
      <c r="G7" s="113">
        <v>4</v>
      </c>
      <c r="H7" s="226">
        <f t="shared" si="0"/>
        <v>3120</v>
      </c>
      <c r="I7" s="227">
        <f>IF(C7="MO direta",SUMIF('input impostos'!F:F,"sim",'input impostos'!C:C),IF(C7="MO indireta",SUMIF('input impostos'!G:G,"sim",'input impostos'!C:C),"inserir tipo pessoa"))</f>
        <v>0.28600000000000003</v>
      </c>
      <c r="J7" s="226">
        <f t="shared" si="1"/>
        <v>892.32</v>
      </c>
      <c r="K7" s="228">
        <f t="shared" si="2"/>
        <v>4012.32</v>
      </c>
      <c r="L7" s="113"/>
      <c r="M7" s="113">
        <v>1</v>
      </c>
      <c r="N7" s="256">
        <v>1</v>
      </c>
      <c r="O7" s="256">
        <v>1</v>
      </c>
      <c r="P7" s="113"/>
      <c r="Q7" s="261">
        <f t="shared" si="3"/>
        <v>0</v>
      </c>
      <c r="R7" s="261">
        <f t="shared" si="4"/>
        <v>4012.32</v>
      </c>
      <c r="S7" s="261">
        <f t="shared" si="5"/>
        <v>4012.32</v>
      </c>
      <c r="T7" s="261">
        <f t="shared" si="6"/>
        <v>4012.32</v>
      </c>
      <c r="U7" s="261">
        <f t="shared" si="7"/>
        <v>0</v>
      </c>
      <c r="Y7" s="282" t="str">
        <f t="shared" si="8"/>
        <v>MO indiretaproduto</v>
      </c>
    </row>
    <row r="8" spans="1:25" ht="17.25" thickBot="1" x14ac:dyDescent="0.35">
      <c r="A8" s="265" t="s">
        <v>241</v>
      </c>
      <c r="B8" s="265" t="s">
        <v>243</v>
      </c>
      <c r="C8" s="265" t="s">
        <v>97</v>
      </c>
      <c r="D8" s="183" t="s">
        <v>118</v>
      </c>
      <c r="E8" s="112"/>
      <c r="F8" s="217">
        <v>780</v>
      </c>
      <c r="G8" s="113">
        <v>2</v>
      </c>
      <c r="H8" s="226">
        <f t="shared" si="0"/>
        <v>1560</v>
      </c>
      <c r="I8" s="227">
        <f>IF(C8="MO direta",SUMIF('input impostos'!F:F,"sim",'input impostos'!C:C),IF(C8="MO indireta",SUMIF('input impostos'!G:G,"sim",'input impostos'!C:C),"inserir tipo pessoa"))</f>
        <v>0.28600000000000003</v>
      </c>
      <c r="J8" s="226">
        <f t="shared" si="1"/>
        <v>446.16</v>
      </c>
      <c r="K8" s="228">
        <f t="shared" si="2"/>
        <v>2006.16</v>
      </c>
      <c r="L8" s="113"/>
      <c r="M8" s="113">
        <v>2</v>
      </c>
      <c r="N8" s="256">
        <v>2</v>
      </c>
      <c r="O8" s="256">
        <v>2</v>
      </c>
      <c r="P8" s="113"/>
      <c r="Q8" s="261">
        <f t="shared" si="3"/>
        <v>0</v>
      </c>
      <c r="R8" s="261">
        <f t="shared" si="4"/>
        <v>4012.32</v>
      </c>
      <c r="S8" s="261">
        <f t="shared" si="5"/>
        <v>4012.32</v>
      </c>
      <c r="T8" s="261">
        <f t="shared" si="6"/>
        <v>4012.32</v>
      </c>
      <c r="U8" s="261">
        <f t="shared" si="7"/>
        <v>0</v>
      </c>
      <c r="Y8" s="282" t="str">
        <f t="shared" si="8"/>
        <v>MO indiretaproduto</v>
      </c>
    </row>
    <row r="9" spans="1:25" ht="17.25" thickBot="1" x14ac:dyDescent="0.35">
      <c r="A9" s="265" t="s">
        <v>241</v>
      </c>
      <c r="B9" s="265" t="s">
        <v>244</v>
      </c>
      <c r="C9" s="265" t="s">
        <v>97</v>
      </c>
      <c r="D9" s="183" t="s">
        <v>118</v>
      </c>
      <c r="E9" s="112"/>
      <c r="F9" s="217">
        <v>780</v>
      </c>
      <c r="G9" s="113">
        <v>2</v>
      </c>
      <c r="H9" s="226">
        <f t="shared" si="0"/>
        <v>1560</v>
      </c>
      <c r="I9" s="227">
        <f>IF(C9="MO direta",SUMIF('input impostos'!F:F,"sim",'input impostos'!C:C),IF(C9="MO indireta",SUMIF('input impostos'!G:G,"sim",'input impostos'!C:C),"inserir tipo pessoa"))</f>
        <v>0.28600000000000003</v>
      </c>
      <c r="J9" s="226">
        <f t="shared" si="1"/>
        <v>446.16</v>
      </c>
      <c r="K9" s="228">
        <f t="shared" si="2"/>
        <v>2006.16</v>
      </c>
      <c r="L9" s="113"/>
      <c r="M9" s="256">
        <v>7</v>
      </c>
      <c r="N9" s="256">
        <v>11</v>
      </c>
      <c r="O9" s="256">
        <v>6</v>
      </c>
      <c r="P9" s="113"/>
      <c r="Q9" s="261">
        <f t="shared" si="3"/>
        <v>0</v>
      </c>
      <c r="R9" s="261">
        <f t="shared" si="4"/>
        <v>14043.12</v>
      </c>
      <c r="S9" s="261">
        <f t="shared" si="5"/>
        <v>22067.760000000002</v>
      </c>
      <c r="T9" s="261">
        <f t="shared" si="6"/>
        <v>12036.960000000001</v>
      </c>
      <c r="U9" s="261">
        <f t="shared" si="7"/>
        <v>0</v>
      </c>
      <c r="Y9" s="282" t="str">
        <f t="shared" si="8"/>
        <v>MO indiretaproduto</v>
      </c>
    </row>
    <row r="10" spans="1:25" ht="17.25" thickBot="1" x14ac:dyDescent="0.35">
      <c r="A10" s="265" t="s">
        <v>241</v>
      </c>
      <c r="B10" s="265" t="s">
        <v>245</v>
      </c>
      <c r="C10" s="265" t="s">
        <v>97</v>
      </c>
      <c r="D10" s="183" t="s">
        <v>119</v>
      </c>
      <c r="E10" s="112"/>
      <c r="F10" s="217">
        <v>780</v>
      </c>
      <c r="G10" s="114">
        <v>2</v>
      </c>
      <c r="H10" s="226">
        <f t="shared" si="0"/>
        <v>1560</v>
      </c>
      <c r="I10" s="227">
        <f>IF(C10="MO direta",SUMIF('input impostos'!F:F,"sim",'input impostos'!C:C),IF(C10="MO indireta",SUMIF('input impostos'!G:G,"sim",'input impostos'!C:C),"inserir tipo pessoa"))</f>
        <v>0.28600000000000003</v>
      </c>
      <c r="J10" s="226">
        <f t="shared" si="1"/>
        <v>446.16</v>
      </c>
      <c r="K10" s="228">
        <f t="shared" si="2"/>
        <v>2006.16</v>
      </c>
      <c r="L10" s="114"/>
      <c r="M10" s="114">
        <v>2</v>
      </c>
      <c r="N10" s="114">
        <v>4</v>
      </c>
      <c r="O10" s="114">
        <v>4</v>
      </c>
      <c r="P10" s="114">
        <v>4</v>
      </c>
      <c r="Q10" s="261">
        <f t="shared" si="3"/>
        <v>0</v>
      </c>
      <c r="R10" s="261">
        <f t="shared" si="4"/>
        <v>4012.32</v>
      </c>
      <c r="S10" s="261">
        <f t="shared" si="5"/>
        <v>8024.64</v>
      </c>
      <c r="T10" s="261">
        <f t="shared" si="6"/>
        <v>8024.64</v>
      </c>
      <c r="U10" s="261">
        <f t="shared" si="7"/>
        <v>8024.64</v>
      </c>
      <c r="Y10" s="282" t="str">
        <f t="shared" si="8"/>
        <v>MO indiretaserviço</v>
      </c>
    </row>
    <row r="11" spans="1:25" s="221" customFormat="1" ht="17.25" thickBot="1" x14ac:dyDescent="0.35">
      <c r="A11" s="265" t="s">
        <v>241</v>
      </c>
      <c r="B11" s="265" t="s">
        <v>246</v>
      </c>
      <c r="C11" s="229" t="s">
        <v>94</v>
      </c>
      <c r="D11" s="229" t="s">
        <v>118</v>
      </c>
      <c r="E11" s="223"/>
      <c r="F11" s="217">
        <v>780</v>
      </c>
      <c r="G11" s="224">
        <v>2</v>
      </c>
      <c r="H11" s="226">
        <f t="shared" si="0"/>
        <v>1560</v>
      </c>
      <c r="I11" s="227">
        <f>IF(C11="MO direta",SUMIF('input impostos'!F:F,"sim",'input impostos'!C:C),IF(C11="MO indireta",SUMIF('input impostos'!G:G,"sim",'input impostos'!C:C),"inserir tipo pessoa"))</f>
        <v>0.20529999999999998</v>
      </c>
      <c r="J11" s="226">
        <f t="shared" si="1"/>
        <v>320.26799999999997</v>
      </c>
      <c r="K11" s="228">
        <f t="shared" si="2"/>
        <v>1880.268</v>
      </c>
      <c r="L11" s="224"/>
      <c r="M11" s="224">
        <v>2</v>
      </c>
      <c r="N11" s="224">
        <v>2</v>
      </c>
      <c r="O11" s="224">
        <v>2</v>
      </c>
      <c r="P11" s="224"/>
      <c r="Q11" s="261">
        <f t="shared" si="3"/>
        <v>0</v>
      </c>
      <c r="R11" s="261">
        <f t="shared" si="4"/>
        <v>3760.5360000000001</v>
      </c>
      <c r="S11" s="261">
        <f t="shared" si="5"/>
        <v>3760.5360000000001</v>
      </c>
      <c r="T11" s="261">
        <f t="shared" si="6"/>
        <v>3760.5360000000001</v>
      </c>
      <c r="U11" s="261">
        <f t="shared" si="7"/>
        <v>0</v>
      </c>
      <c r="Y11" s="282" t="str">
        <f t="shared" si="8"/>
        <v>MO diretaproduto</v>
      </c>
    </row>
    <row r="12" spans="1:25" ht="17.25" thickBot="1" x14ac:dyDescent="0.35">
      <c r="A12" s="229" t="s">
        <v>247</v>
      </c>
      <c r="B12" s="265" t="s">
        <v>248</v>
      </c>
      <c r="C12" s="183" t="s">
        <v>97</v>
      </c>
      <c r="D12" s="183" t="s">
        <v>118</v>
      </c>
      <c r="E12" s="112"/>
      <c r="F12" s="231">
        <v>2000</v>
      </c>
      <c r="G12" s="113">
        <v>4</v>
      </c>
      <c r="H12" s="226">
        <f t="shared" si="0"/>
        <v>8000</v>
      </c>
      <c r="I12" s="227">
        <f>IF(C12="MO direta",SUMIF('input impostos'!F:F,"sim",'input impostos'!C:C),IF(C12="MO indireta",SUMIF('input impostos'!G:G,"sim",'input impostos'!C:C),"inserir tipo pessoa"))</f>
        <v>0.28600000000000003</v>
      </c>
      <c r="J12" s="226">
        <f t="shared" si="1"/>
        <v>2288.0000000000005</v>
      </c>
      <c r="K12" s="228">
        <f t="shared" si="2"/>
        <v>10288</v>
      </c>
      <c r="L12" s="113">
        <v>1</v>
      </c>
      <c r="M12" s="113">
        <v>1</v>
      </c>
      <c r="N12" s="113">
        <v>1</v>
      </c>
      <c r="O12" s="113">
        <v>1</v>
      </c>
      <c r="P12" s="113">
        <v>1</v>
      </c>
      <c r="Q12" s="261">
        <f t="shared" si="3"/>
        <v>10288</v>
      </c>
      <c r="R12" s="261">
        <f t="shared" si="4"/>
        <v>10288</v>
      </c>
      <c r="S12" s="261">
        <f t="shared" si="5"/>
        <v>10288</v>
      </c>
      <c r="T12" s="261">
        <f t="shared" si="6"/>
        <v>10288</v>
      </c>
      <c r="U12" s="261">
        <f t="shared" si="7"/>
        <v>10288</v>
      </c>
      <c r="Y12" s="282" t="str">
        <f t="shared" si="8"/>
        <v>MO indiretaproduto</v>
      </c>
    </row>
    <row r="13" spans="1:25" ht="17.25" thickBot="1" x14ac:dyDescent="0.35">
      <c r="A13" s="265" t="s">
        <v>247</v>
      </c>
      <c r="B13" s="229" t="s">
        <v>249</v>
      </c>
      <c r="C13" s="265" t="s">
        <v>97</v>
      </c>
      <c r="D13" s="265" t="s">
        <v>118</v>
      </c>
      <c r="E13" s="112"/>
      <c r="F13" s="231">
        <v>2000</v>
      </c>
      <c r="G13" s="114">
        <v>3</v>
      </c>
      <c r="H13" s="226">
        <f t="shared" si="0"/>
        <v>6000</v>
      </c>
      <c r="I13" s="227">
        <f>IF(C13="MO direta",SUMIF('input impostos'!F:F,"sim",'input impostos'!C:C),IF(C13="MO indireta",SUMIF('input impostos'!G:G,"sim",'input impostos'!C:C),"inserir tipo pessoa"))</f>
        <v>0.28600000000000003</v>
      </c>
      <c r="J13" s="226">
        <f t="shared" si="1"/>
        <v>1716.0000000000002</v>
      </c>
      <c r="K13" s="228">
        <f t="shared" si="2"/>
        <v>7716</v>
      </c>
      <c r="L13" s="114">
        <v>1</v>
      </c>
      <c r="M13" s="114">
        <v>1</v>
      </c>
      <c r="N13" s="114">
        <v>1</v>
      </c>
      <c r="O13" s="114">
        <v>1</v>
      </c>
      <c r="P13" s="114">
        <v>1</v>
      </c>
      <c r="Q13" s="261">
        <f t="shared" si="3"/>
        <v>7716</v>
      </c>
      <c r="R13" s="261">
        <f t="shared" si="4"/>
        <v>7716</v>
      </c>
      <c r="S13" s="261">
        <f t="shared" si="5"/>
        <v>7716</v>
      </c>
      <c r="T13" s="261">
        <f t="shared" si="6"/>
        <v>7716</v>
      </c>
      <c r="U13" s="261">
        <f t="shared" si="7"/>
        <v>7716</v>
      </c>
      <c r="Y13" s="282" t="str">
        <f t="shared" si="8"/>
        <v>MO indiretaproduto</v>
      </c>
    </row>
    <row r="14" spans="1:25" s="221" customFormat="1" ht="17.25" thickBot="1" x14ac:dyDescent="0.35">
      <c r="A14" s="265" t="s">
        <v>247</v>
      </c>
      <c r="B14" s="229" t="s">
        <v>250</v>
      </c>
      <c r="C14" s="265" t="s">
        <v>97</v>
      </c>
      <c r="D14" s="265" t="s">
        <v>118</v>
      </c>
      <c r="E14" s="223"/>
      <c r="F14" s="231">
        <v>2000</v>
      </c>
      <c r="G14" s="225">
        <v>3</v>
      </c>
      <c r="H14" s="226">
        <f t="shared" si="0"/>
        <v>6000</v>
      </c>
      <c r="I14" s="227">
        <f>IF(C14="MO direta",SUMIF('input impostos'!F:F,"sim",'input impostos'!C:C),IF(C14="MO indireta",SUMIF('input impostos'!G:G,"sim",'input impostos'!C:C),"inserir tipo pessoa"))</f>
        <v>0.28600000000000003</v>
      </c>
      <c r="J14" s="226">
        <f t="shared" si="1"/>
        <v>1716.0000000000002</v>
      </c>
      <c r="K14" s="228">
        <f t="shared" si="2"/>
        <v>7716</v>
      </c>
      <c r="L14" s="215">
        <v>1</v>
      </c>
      <c r="M14" s="215">
        <v>1</v>
      </c>
      <c r="N14" s="215">
        <v>1</v>
      </c>
      <c r="O14" s="215">
        <v>1</v>
      </c>
      <c r="P14" s="215">
        <v>1</v>
      </c>
      <c r="Q14" s="261">
        <f t="shared" si="3"/>
        <v>7716</v>
      </c>
      <c r="R14" s="261">
        <f t="shared" si="4"/>
        <v>7716</v>
      </c>
      <c r="S14" s="261">
        <f t="shared" si="5"/>
        <v>7716</v>
      </c>
      <c r="T14" s="261">
        <f t="shared" si="6"/>
        <v>7716</v>
      </c>
      <c r="U14" s="261">
        <f t="shared" si="7"/>
        <v>7716</v>
      </c>
      <c r="Y14" s="282" t="str">
        <f t="shared" si="8"/>
        <v>MO indiretaproduto</v>
      </c>
    </row>
    <row r="15" spans="1:25" ht="17.25" thickBot="1" x14ac:dyDescent="0.35">
      <c r="A15" s="265" t="s">
        <v>267</v>
      </c>
      <c r="B15" s="265" t="s">
        <v>268</v>
      </c>
      <c r="C15" s="265" t="s">
        <v>94</v>
      </c>
      <c r="D15" s="265" t="s">
        <v>118</v>
      </c>
      <c r="E15" s="112"/>
      <c r="F15" s="217">
        <v>780</v>
      </c>
      <c r="G15" s="230">
        <v>2</v>
      </c>
      <c r="H15" s="226">
        <f t="shared" si="0"/>
        <v>1560</v>
      </c>
      <c r="I15" s="227">
        <f>IF(C15="MO direta",SUMIF('input impostos'!F:F,"sim",'input impostos'!C:C),IF(C15="MO indireta",SUMIF('input impostos'!G:G,"sim",'input impostos'!C:C),"inserir tipo pessoa"))</f>
        <v>0.20529999999999998</v>
      </c>
      <c r="J15" s="226">
        <f t="shared" si="1"/>
        <v>320.26799999999997</v>
      </c>
      <c r="K15" s="228">
        <f t="shared" si="2"/>
        <v>1880.268</v>
      </c>
      <c r="L15" s="256"/>
      <c r="M15" s="256">
        <v>2</v>
      </c>
      <c r="N15" s="256">
        <v>2</v>
      </c>
      <c r="O15" s="256">
        <v>2</v>
      </c>
      <c r="P15" s="256"/>
      <c r="Q15" s="261">
        <f t="shared" si="3"/>
        <v>0</v>
      </c>
      <c r="R15" s="261">
        <f t="shared" si="4"/>
        <v>3760.5360000000001</v>
      </c>
      <c r="S15" s="261">
        <f t="shared" si="5"/>
        <v>3760.5360000000001</v>
      </c>
      <c r="T15" s="261">
        <f t="shared" si="6"/>
        <v>3760.5360000000001</v>
      </c>
      <c r="U15" s="261">
        <f t="shared" si="7"/>
        <v>0</v>
      </c>
      <c r="Y15" s="282" t="str">
        <f t="shared" si="8"/>
        <v>MO diretaproduto</v>
      </c>
    </row>
    <row r="16" spans="1:25" ht="17.25" thickBot="1" x14ac:dyDescent="0.35">
      <c r="A16" s="265" t="s">
        <v>267</v>
      </c>
      <c r="B16" s="265" t="s">
        <v>269</v>
      </c>
      <c r="C16" s="265" t="s">
        <v>97</v>
      </c>
      <c r="D16" s="265" t="s">
        <v>119</v>
      </c>
      <c r="E16" s="112"/>
      <c r="F16" s="217">
        <v>780</v>
      </c>
      <c r="G16" s="230">
        <v>2</v>
      </c>
      <c r="H16" s="226">
        <f t="shared" si="0"/>
        <v>1560</v>
      </c>
      <c r="I16" s="227">
        <f>IF(C16="MO direta",SUMIF('input impostos'!F:F,"sim",'input impostos'!C:C),IF(C16="MO indireta",SUMIF('input impostos'!G:G,"sim",'input impostos'!C:C),"inserir tipo pessoa"))</f>
        <v>0.28600000000000003</v>
      </c>
      <c r="J16" s="226">
        <f t="shared" si="1"/>
        <v>446.16</v>
      </c>
      <c r="K16" s="228">
        <f t="shared" si="2"/>
        <v>2006.16</v>
      </c>
      <c r="L16" s="225"/>
      <c r="M16" s="225">
        <v>2</v>
      </c>
      <c r="N16" s="225">
        <v>2</v>
      </c>
      <c r="O16" s="225">
        <v>2</v>
      </c>
      <c r="P16" s="225"/>
      <c r="Q16" s="261">
        <f t="shared" si="3"/>
        <v>0</v>
      </c>
      <c r="R16" s="261">
        <f t="shared" si="4"/>
        <v>4012.32</v>
      </c>
      <c r="S16" s="261">
        <f t="shared" si="5"/>
        <v>4012.32</v>
      </c>
      <c r="T16" s="261">
        <f t="shared" si="6"/>
        <v>4012.32</v>
      </c>
      <c r="U16" s="261">
        <f t="shared" si="7"/>
        <v>0</v>
      </c>
      <c r="Y16" s="282" t="str">
        <f t="shared" si="8"/>
        <v>MO indiretaserviço</v>
      </c>
    </row>
    <row r="17" spans="1:25" ht="17.25" thickBot="1" x14ac:dyDescent="0.35">
      <c r="A17" s="183"/>
      <c r="B17" s="183"/>
      <c r="C17" s="183"/>
      <c r="D17" s="183"/>
      <c r="E17" s="112"/>
      <c r="F17" s="231"/>
      <c r="G17" s="113"/>
      <c r="H17" s="226">
        <f t="shared" si="0"/>
        <v>0</v>
      </c>
      <c r="I17" s="227" t="str">
        <f>IF(C17="MO direta",SUMIF('input impostos'!F:F,"sim",'input impostos'!C:C),IF(C17="MO indireta",SUMIF('input impostos'!G:G,"sim",'input impostos'!C:C),"inserir tipo pessoa"))</f>
        <v>inserir tipo pessoa</v>
      </c>
      <c r="J17" s="226" t="e">
        <f t="shared" si="1"/>
        <v>#VALUE!</v>
      </c>
      <c r="K17" s="228" t="e">
        <f t="shared" si="2"/>
        <v>#VALUE!</v>
      </c>
      <c r="L17" s="113"/>
      <c r="M17" s="113"/>
      <c r="N17" s="113"/>
      <c r="O17" s="113"/>
      <c r="P17" s="113"/>
      <c r="Q17" s="261" t="e">
        <f t="shared" si="3"/>
        <v>#VALUE!</v>
      </c>
      <c r="R17" s="261" t="e">
        <f t="shared" si="4"/>
        <v>#VALUE!</v>
      </c>
      <c r="S17" s="261" t="e">
        <f t="shared" si="5"/>
        <v>#VALUE!</v>
      </c>
      <c r="T17" s="261" t="e">
        <f t="shared" si="6"/>
        <v>#VALUE!</v>
      </c>
      <c r="U17" s="261" t="e">
        <f t="shared" si="7"/>
        <v>#VALUE!</v>
      </c>
      <c r="Y17" s="282" t="str">
        <f t="shared" si="8"/>
        <v/>
      </c>
    </row>
    <row r="18" spans="1:25" ht="17.25" thickBot="1" x14ac:dyDescent="0.35">
      <c r="A18" s="183"/>
      <c r="B18" s="183"/>
      <c r="C18" s="183"/>
      <c r="D18" s="183"/>
      <c r="E18" s="112"/>
      <c r="F18" s="231"/>
      <c r="G18" s="113"/>
      <c r="H18" s="226">
        <f t="shared" si="0"/>
        <v>0</v>
      </c>
      <c r="I18" s="227" t="str">
        <f>IF(C18="MO direta",SUMIF('input impostos'!F:F,"sim",'input impostos'!C:C),IF(C18="MO indireta",SUMIF('input impostos'!G:G,"sim",'input impostos'!C:C),"inserir tipo pessoa"))</f>
        <v>inserir tipo pessoa</v>
      </c>
      <c r="J18" s="226" t="e">
        <f t="shared" si="1"/>
        <v>#VALUE!</v>
      </c>
      <c r="K18" s="228" t="e">
        <f t="shared" si="2"/>
        <v>#VALUE!</v>
      </c>
      <c r="L18" s="113"/>
      <c r="M18" s="113"/>
      <c r="N18" s="113"/>
      <c r="O18" s="113"/>
      <c r="P18" s="113"/>
      <c r="Q18" s="261" t="e">
        <f t="shared" si="3"/>
        <v>#VALUE!</v>
      </c>
      <c r="R18" s="261" t="e">
        <f t="shared" si="4"/>
        <v>#VALUE!</v>
      </c>
      <c r="S18" s="261" t="e">
        <f t="shared" si="5"/>
        <v>#VALUE!</v>
      </c>
      <c r="T18" s="261" t="e">
        <f t="shared" si="6"/>
        <v>#VALUE!</v>
      </c>
      <c r="U18" s="261" t="e">
        <f t="shared" si="7"/>
        <v>#VALUE!</v>
      </c>
      <c r="Y18" s="282" t="str">
        <f t="shared" si="8"/>
        <v/>
      </c>
    </row>
    <row r="19" spans="1:25" ht="17.25" thickBot="1" x14ac:dyDescent="0.35">
      <c r="A19" s="183"/>
      <c r="B19" s="183"/>
      <c r="C19" s="183"/>
      <c r="D19" s="183"/>
      <c r="E19" s="112"/>
      <c r="F19" s="231"/>
      <c r="G19" s="113"/>
      <c r="H19" s="226">
        <f t="shared" si="0"/>
        <v>0</v>
      </c>
      <c r="I19" s="227" t="str">
        <f>IF(C19="MO direta",SUMIF('input impostos'!F:F,"sim",'input impostos'!C:C),IF(C19="MO indireta",SUMIF('input impostos'!G:G,"sim",'input impostos'!C:C),"inserir tipo pessoa"))</f>
        <v>inserir tipo pessoa</v>
      </c>
      <c r="J19" s="226" t="e">
        <f t="shared" si="1"/>
        <v>#VALUE!</v>
      </c>
      <c r="K19" s="228" t="e">
        <f t="shared" si="2"/>
        <v>#VALUE!</v>
      </c>
      <c r="L19" s="113"/>
      <c r="M19" s="113"/>
      <c r="N19" s="113"/>
      <c r="O19" s="113"/>
      <c r="P19" s="113"/>
      <c r="Q19" s="261" t="e">
        <f t="shared" si="3"/>
        <v>#VALUE!</v>
      </c>
      <c r="R19" s="261" t="e">
        <f t="shared" si="4"/>
        <v>#VALUE!</v>
      </c>
      <c r="S19" s="261" t="e">
        <f t="shared" si="5"/>
        <v>#VALUE!</v>
      </c>
      <c r="T19" s="261" t="e">
        <f t="shared" si="6"/>
        <v>#VALUE!</v>
      </c>
      <c r="U19" s="261" t="e">
        <f t="shared" si="7"/>
        <v>#VALUE!</v>
      </c>
      <c r="Y19" s="282" t="str">
        <f t="shared" si="8"/>
        <v/>
      </c>
    </row>
    <row r="20" spans="1:25" ht="17.25" thickBot="1" x14ac:dyDescent="0.35">
      <c r="A20" s="183"/>
      <c r="B20" s="183"/>
      <c r="C20" s="183"/>
      <c r="D20" s="183"/>
      <c r="E20" s="112"/>
      <c r="F20" s="232"/>
      <c r="G20" s="114"/>
      <c r="H20" s="226">
        <f t="shared" si="0"/>
        <v>0</v>
      </c>
      <c r="I20" s="227" t="str">
        <f>IF(C20="MO direta",SUMIF('input impostos'!F:F,"sim",'input impostos'!C:C),IF(C20="MO indireta",SUMIF('input impostos'!G:G,"sim",'input impostos'!C:C),"inserir tipo pessoa"))</f>
        <v>inserir tipo pessoa</v>
      </c>
      <c r="J20" s="226" t="e">
        <f t="shared" si="1"/>
        <v>#VALUE!</v>
      </c>
      <c r="K20" s="228" t="e">
        <f t="shared" si="2"/>
        <v>#VALUE!</v>
      </c>
      <c r="L20" s="114"/>
      <c r="M20" s="114"/>
      <c r="N20" s="114"/>
      <c r="O20" s="114"/>
      <c r="P20" s="114"/>
      <c r="Q20" s="261" t="e">
        <f t="shared" si="3"/>
        <v>#VALUE!</v>
      </c>
      <c r="R20" s="261" t="e">
        <f t="shared" si="4"/>
        <v>#VALUE!</v>
      </c>
      <c r="S20" s="261" t="e">
        <f t="shared" si="5"/>
        <v>#VALUE!</v>
      </c>
      <c r="T20" s="261" t="e">
        <f t="shared" si="6"/>
        <v>#VALUE!</v>
      </c>
      <c r="U20" s="261" t="e">
        <f t="shared" si="7"/>
        <v>#VALUE!</v>
      </c>
      <c r="Y20" s="282" t="str">
        <f t="shared" si="8"/>
        <v/>
      </c>
    </row>
    <row r="21" spans="1:25" ht="17.25" thickBot="1" x14ac:dyDescent="0.35">
      <c r="A21" s="183"/>
      <c r="B21" s="183"/>
      <c r="C21" s="183"/>
      <c r="D21" s="183"/>
      <c r="E21" s="112"/>
      <c r="F21" s="231"/>
      <c r="G21" s="113"/>
      <c r="H21" s="226">
        <f t="shared" si="0"/>
        <v>0</v>
      </c>
      <c r="I21" s="227" t="str">
        <f>IF(C21="MO direta",SUMIF('input impostos'!F:F,"sim",'input impostos'!C:C),IF(C21="MO indireta",SUMIF('input impostos'!G:G,"sim",'input impostos'!C:C),"inserir tipo pessoa"))</f>
        <v>inserir tipo pessoa</v>
      </c>
      <c r="J21" s="226" t="e">
        <f t="shared" si="1"/>
        <v>#VALUE!</v>
      </c>
      <c r="K21" s="228" t="e">
        <f t="shared" si="2"/>
        <v>#VALUE!</v>
      </c>
      <c r="L21" s="113"/>
      <c r="M21" s="113"/>
      <c r="N21" s="113"/>
      <c r="O21" s="113"/>
      <c r="P21" s="113"/>
      <c r="Q21" s="261" t="e">
        <f t="shared" si="3"/>
        <v>#VALUE!</v>
      </c>
      <c r="R21" s="261" t="e">
        <f t="shared" si="4"/>
        <v>#VALUE!</v>
      </c>
      <c r="S21" s="261" t="e">
        <f t="shared" si="5"/>
        <v>#VALUE!</v>
      </c>
      <c r="T21" s="261" t="e">
        <f t="shared" si="6"/>
        <v>#VALUE!</v>
      </c>
      <c r="U21" s="261" t="e">
        <f t="shared" si="7"/>
        <v>#VALUE!</v>
      </c>
      <c r="Y21" s="282" t="str">
        <f t="shared" si="8"/>
        <v/>
      </c>
    </row>
    <row r="22" spans="1:25" ht="17.25" thickBot="1" x14ac:dyDescent="0.35">
      <c r="A22" s="183"/>
      <c r="B22" s="183"/>
      <c r="C22" s="183"/>
      <c r="D22" s="183"/>
      <c r="E22" s="112"/>
      <c r="F22" s="231"/>
      <c r="G22" s="113"/>
      <c r="H22" s="226">
        <f t="shared" si="0"/>
        <v>0</v>
      </c>
      <c r="I22" s="227" t="str">
        <f>IF(C22="MO direta",SUMIF('input impostos'!F:F,"sim",'input impostos'!C:C),IF(C22="MO indireta",SUMIF('input impostos'!G:G,"sim",'input impostos'!C:C),"inserir tipo pessoa"))</f>
        <v>inserir tipo pessoa</v>
      </c>
      <c r="J22" s="226" t="e">
        <f t="shared" si="1"/>
        <v>#VALUE!</v>
      </c>
      <c r="K22" s="228" t="e">
        <f t="shared" si="2"/>
        <v>#VALUE!</v>
      </c>
      <c r="L22" s="113"/>
      <c r="M22" s="113"/>
      <c r="N22" s="113"/>
      <c r="O22" s="113"/>
      <c r="P22" s="113"/>
      <c r="Q22" s="261" t="e">
        <f t="shared" si="3"/>
        <v>#VALUE!</v>
      </c>
      <c r="R22" s="261" t="e">
        <f t="shared" si="4"/>
        <v>#VALUE!</v>
      </c>
      <c r="S22" s="261" t="e">
        <f t="shared" si="5"/>
        <v>#VALUE!</v>
      </c>
      <c r="T22" s="261" t="e">
        <f t="shared" si="6"/>
        <v>#VALUE!</v>
      </c>
      <c r="U22" s="261" t="e">
        <f t="shared" si="7"/>
        <v>#VALUE!</v>
      </c>
      <c r="Y22" s="282" t="str">
        <f t="shared" si="8"/>
        <v/>
      </c>
    </row>
    <row r="23" spans="1:25" ht="17.25" thickBot="1" x14ac:dyDescent="0.35">
      <c r="A23" s="183"/>
      <c r="B23" s="183"/>
      <c r="C23" s="183"/>
      <c r="D23" s="183"/>
      <c r="E23" s="112"/>
      <c r="F23" s="231"/>
      <c r="G23" s="113"/>
      <c r="H23" s="226">
        <f t="shared" si="0"/>
        <v>0</v>
      </c>
      <c r="I23" s="227" t="str">
        <f>IF(C23="MO direta",SUMIF('input impostos'!F:F,"sim",'input impostos'!C:C),IF(C23="MO indireta",SUMIF('input impostos'!G:G,"sim",'input impostos'!C:C),"inserir tipo pessoa"))</f>
        <v>inserir tipo pessoa</v>
      </c>
      <c r="J23" s="226" t="e">
        <f t="shared" si="1"/>
        <v>#VALUE!</v>
      </c>
      <c r="K23" s="228" t="e">
        <f t="shared" si="2"/>
        <v>#VALUE!</v>
      </c>
      <c r="L23" s="113"/>
      <c r="M23" s="113"/>
      <c r="N23" s="113"/>
      <c r="O23" s="113"/>
      <c r="P23" s="113"/>
      <c r="Q23" s="261" t="e">
        <f t="shared" si="3"/>
        <v>#VALUE!</v>
      </c>
      <c r="R23" s="261" t="e">
        <f t="shared" si="4"/>
        <v>#VALUE!</v>
      </c>
      <c r="S23" s="261" t="e">
        <f t="shared" si="5"/>
        <v>#VALUE!</v>
      </c>
      <c r="T23" s="261" t="e">
        <f t="shared" si="6"/>
        <v>#VALUE!</v>
      </c>
      <c r="U23" s="261" t="e">
        <f t="shared" si="7"/>
        <v>#VALUE!</v>
      </c>
      <c r="Y23" s="282" t="str">
        <f t="shared" si="8"/>
        <v/>
      </c>
    </row>
    <row r="24" spans="1:25" ht="17.25" thickBot="1" x14ac:dyDescent="0.35">
      <c r="A24" s="183"/>
      <c r="B24" s="183"/>
      <c r="C24" s="183"/>
      <c r="D24" s="183"/>
      <c r="E24" s="112"/>
      <c r="F24" s="232"/>
      <c r="G24" s="114"/>
      <c r="H24" s="226">
        <f t="shared" si="0"/>
        <v>0</v>
      </c>
      <c r="I24" s="227" t="str">
        <f>IF(C24="MO direta",SUMIF('input impostos'!F:F,"sim",'input impostos'!C:C),IF(C24="MO indireta",SUMIF('input impostos'!G:G,"sim",'input impostos'!C:C),"inserir tipo pessoa"))</f>
        <v>inserir tipo pessoa</v>
      </c>
      <c r="J24" s="226" t="e">
        <f t="shared" si="1"/>
        <v>#VALUE!</v>
      </c>
      <c r="K24" s="228" t="e">
        <f t="shared" si="2"/>
        <v>#VALUE!</v>
      </c>
      <c r="L24" s="114"/>
      <c r="M24" s="114"/>
      <c r="N24" s="114"/>
      <c r="O24" s="114"/>
      <c r="P24" s="114"/>
      <c r="Q24" s="261" t="e">
        <f t="shared" si="3"/>
        <v>#VALUE!</v>
      </c>
      <c r="R24" s="261" t="e">
        <f t="shared" si="4"/>
        <v>#VALUE!</v>
      </c>
      <c r="S24" s="261" t="e">
        <f t="shared" si="5"/>
        <v>#VALUE!</v>
      </c>
      <c r="T24" s="261" t="e">
        <f t="shared" si="6"/>
        <v>#VALUE!</v>
      </c>
      <c r="U24" s="261" t="e">
        <f t="shared" si="7"/>
        <v>#VALUE!</v>
      </c>
      <c r="Y24" s="282" t="str">
        <f t="shared" si="8"/>
        <v/>
      </c>
    </row>
    <row r="25" spans="1:25" ht="17.25" thickBot="1" x14ac:dyDescent="0.35">
      <c r="A25" s="183"/>
      <c r="B25" s="183"/>
      <c r="C25" s="183"/>
      <c r="D25" s="183"/>
      <c r="E25" s="112"/>
      <c r="F25" s="231"/>
      <c r="G25" s="113"/>
      <c r="H25" s="226">
        <f t="shared" si="0"/>
        <v>0</v>
      </c>
      <c r="I25" s="227" t="str">
        <f>IF(C25="MO direta",SUMIF('input impostos'!F:F,"sim",'input impostos'!C:C),IF(C25="MO indireta",SUMIF('input impostos'!G:G,"sim",'input impostos'!C:C),"inserir tipo pessoa"))</f>
        <v>inserir tipo pessoa</v>
      </c>
      <c r="J25" s="226" t="e">
        <f t="shared" si="1"/>
        <v>#VALUE!</v>
      </c>
      <c r="K25" s="228" t="e">
        <f t="shared" si="2"/>
        <v>#VALUE!</v>
      </c>
      <c r="L25" s="113"/>
      <c r="M25" s="113"/>
      <c r="N25" s="113"/>
      <c r="O25" s="113"/>
      <c r="P25" s="113"/>
      <c r="Q25" s="261" t="e">
        <f t="shared" si="3"/>
        <v>#VALUE!</v>
      </c>
      <c r="R25" s="261" t="e">
        <f t="shared" si="4"/>
        <v>#VALUE!</v>
      </c>
      <c r="S25" s="261" t="e">
        <f t="shared" si="5"/>
        <v>#VALUE!</v>
      </c>
      <c r="T25" s="261" t="e">
        <f t="shared" si="6"/>
        <v>#VALUE!</v>
      </c>
      <c r="U25" s="261" t="e">
        <f t="shared" si="7"/>
        <v>#VALUE!</v>
      </c>
      <c r="Y25" s="282" t="str">
        <f t="shared" si="8"/>
        <v/>
      </c>
    </row>
    <row r="26" spans="1:25" ht="17.25" thickBot="1" x14ac:dyDescent="0.35">
      <c r="A26" s="183"/>
      <c r="B26" s="183"/>
      <c r="C26" s="183"/>
      <c r="D26" s="183"/>
      <c r="E26" s="112"/>
      <c r="F26" s="231"/>
      <c r="G26" s="113"/>
      <c r="H26" s="226">
        <f t="shared" si="0"/>
        <v>0</v>
      </c>
      <c r="I26" s="227" t="str">
        <f>IF(C26="MO direta",SUMIF('input impostos'!F:F,"sim",'input impostos'!C:C),IF(C26="MO indireta",SUMIF('input impostos'!G:G,"sim",'input impostos'!C:C),"inserir tipo pessoa"))</f>
        <v>inserir tipo pessoa</v>
      </c>
      <c r="J26" s="226" t="e">
        <f t="shared" si="1"/>
        <v>#VALUE!</v>
      </c>
      <c r="K26" s="228" t="e">
        <f t="shared" si="2"/>
        <v>#VALUE!</v>
      </c>
      <c r="L26" s="113"/>
      <c r="M26" s="113"/>
      <c r="N26" s="113"/>
      <c r="O26" s="113"/>
      <c r="P26" s="113"/>
      <c r="Q26" s="261" t="e">
        <f t="shared" si="3"/>
        <v>#VALUE!</v>
      </c>
      <c r="R26" s="261" t="e">
        <f t="shared" si="4"/>
        <v>#VALUE!</v>
      </c>
      <c r="S26" s="261" t="e">
        <f t="shared" si="5"/>
        <v>#VALUE!</v>
      </c>
      <c r="T26" s="261" t="e">
        <f t="shared" si="6"/>
        <v>#VALUE!</v>
      </c>
      <c r="U26" s="261" t="e">
        <f t="shared" si="7"/>
        <v>#VALUE!</v>
      </c>
      <c r="Y26" s="282" t="str">
        <f t="shared" si="8"/>
        <v/>
      </c>
    </row>
    <row r="27" spans="1:25" ht="17.25" thickBot="1" x14ac:dyDescent="0.35">
      <c r="A27" s="183"/>
      <c r="B27" s="183"/>
      <c r="C27" s="183"/>
      <c r="D27" s="183"/>
      <c r="E27" s="112"/>
      <c r="F27" s="231"/>
      <c r="G27" s="113"/>
      <c r="H27" s="226">
        <f t="shared" si="0"/>
        <v>0</v>
      </c>
      <c r="I27" s="227" t="str">
        <f>IF(C27="MO direta",SUMIF('input impostos'!F:F,"sim",'input impostos'!C:C),IF(C27="MO indireta",SUMIF('input impostos'!G:G,"sim",'input impostos'!C:C),"inserir tipo pessoa"))</f>
        <v>inserir tipo pessoa</v>
      </c>
      <c r="J27" s="226" t="e">
        <f t="shared" si="1"/>
        <v>#VALUE!</v>
      </c>
      <c r="K27" s="228" t="e">
        <f t="shared" si="2"/>
        <v>#VALUE!</v>
      </c>
      <c r="L27" s="113"/>
      <c r="M27" s="113"/>
      <c r="N27" s="113"/>
      <c r="O27" s="113"/>
      <c r="P27" s="113"/>
      <c r="Q27" s="261" t="e">
        <f t="shared" si="3"/>
        <v>#VALUE!</v>
      </c>
      <c r="R27" s="261" t="e">
        <f t="shared" si="4"/>
        <v>#VALUE!</v>
      </c>
      <c r="S27" s="261" t="e">
        <f t="shared" si="5"/>
        <v>#VALUE!</v>
      </c>
      <c r="T27" s="261" t="e">
        <f t="shared" si="6"/>
        <v>#VALUE!</v>
      </c>
      <c r="U27" s="261" t="e">
        <f t="shared" si="7"/>
        <v>#VALUE!</v>
      </c>
      <c r="Y27" s="282" t="str">
        <f t="shared" si="8"/>
        <v/>
      </c>
    </row>
    <row r="28" spans="1:25" ht="17.25" thickBot="1" x14ac:dyDescent="0.35">
      <c r="A28" s="183"/>
      <c r="B28" s="183"/>
      <c r="C28" s="183"/>
      <c r="D28" s="183"/>
      <c r="E28" s="112"/>
      <c r="F28" s="232"/>
      <c r="G28" s="114"/>
      <c r="H28" s="226">
        <f t="shared" si="0"/>
        <v>0</v>
      </c>
      <c r="I28" s="227" t="str">
        <f>IF(C28="MO direta",SUMIF('input impostos'!F:F,"sim",'input impostos'!C:C),IF(C28="MO indireta",SUMIF('input impostos'!G:G,"sim",'input impostos'!C:C),"inserir tipo pessoa"))</f>
        <v>inserir tipo pessoa</v>
      </c>
      <c r="J28" s="226" t="e">
        <f t="shared" si="1"/>
        <v>#VALUE!</v>
      </c>
      <c r="K28" s="228" t="e">
        <f t="shared" si="2"/>
        <v>#VALUE!</v>
      </c>
      <c r="L28" s="114"/>
      <c r="M28" s="114"/>
      <c r="N28" s="114"/>
      <c r="O28" s="114"/>
      <c r="P28" s="114"/>
      <c r="Q28" s="261" t="e">
        <f t="shared" si="3"/>
        <v>#VALUE!</v>
      </c>
      <c r="R28" s="261" t="e">
        <f t="shared" si="4"/>
        <v>#VALUE!</v>
      </c>
      <c r="S28" s="261" t="e">
        <f t="shared" si="5"/>
        <v>#VALUE!</v>
      </c>
      <c r="T28" s="261" t="e">
        <f t="shared" si="6"/>
        <v>#VALUE!</v>
      </c>
      <c r="U28" s="261" t="e">
        <f t="shared" si="7"/>
        <v>#VALUE!</v>
      </c>
      <c r="Y28" s="282" t="str">
        <f t="shared" si="8"/>
        <v/>
      </c>
    </row>
    <row r="29" spans="1:25" ht="17.25" thickBot="1" x14ac:dyDescent="0.35">
      <c r="A29" s="183"/>
      <c r="B29" s="183"/>
      <c r="C29" s="183"/>
      <c r="D29" s="183"/>
      <c r="E29" s="112"/>
      <c r="F29" s="231"/>
      <c r="G29" s="113"/>
      <c r="H29" s="226">
        <f t="shared" si="0"/>
        <v>0</v>
      </c>
      <c r="I29" s="227" t="str">
        <f>IF(C29="MO direta",SUMIF('input impostos'!F:F,"sim",'input impostos'!C:C),IF(C29="MO indireta",SUMIF('input impostos'!G:G,"sim",'input impostos'!C:C),"inserir tipo pessoa"))</f>
        <v>inserir tipo pessoa</v>
      </c>
      <c r="J29" s="226" t="e">
        <f t="shared" si="1"/>
        <v>#VALUE!</v>
      </c>
      <c r="K29" s="228" t="e">
        <f t="shared" si="2"/>
        <v>#VALUE!</v>
      </c>
      <c r="L29" s="113"/>
      <c r="M29" s="113"/>
      <c r="N29" s="113"/>
      <c r="O29" s="113"/>
      <c r="P29" s="113"/>
      <c r="Q29" s="261" t="e">
        <f t="shared" si="3"/>
        <v>#VALUE!</v>
      </c>
      <c r="R29" s="261" t="e">
        <f t="shared" si="4"/>
        <v>#VALUE!</v>
      </c>
      <c r="S29" s="261" t="e">
        <f t="shared" si="5"/>
        <v>#VALUE!</v>
      </c>
      <c r="T29" s="261" t="e">
        <f t="shared" si="6"/>
        <v>#VALUE!</v>
      </c>
      <c r="U29" s="261" t="e">
        <f t="shared" si="7"/>
        <v>#VALUE!</v>
      </c>
      <c r="Y29" s="282" t="str">
        <f t="shared" si="8"/>
        <v/>
      </c>
    </row>
    <row r="30" spans="1:25" ht="17.25" thickBot="1" x14ac:dyDescent="0.35">
      <c r="A30" s="183"/>
      <c r="B30" s="183"/>
      <c r="C30" s="183"/>
      <c r="D30" s="183"/>
      <c r="E30" s="112"/>
      <c r="F30" s="231"/>
      <c r="G30" s="113"/>
      <c r="H30" s="226">
        <f t="shared" si="0"/>
        <v>0</v>
      </c>
      <c r="I30" s="227" t="str">
        <f>IF(C30="MO direta",SUMIF('input impostos'!F:F,"sim",'input impostos'!C:C),IF(C30="MO indireta",SUMIF('input impostos'!G:G,"sim",'input impostos'!C:C),"inserir tipo pessoa"))</f>
        <v>inserir tipo pessoa</v>
      </c>
      <c r="J30" s="226" t="e">
        <f t="shared" si="1"/>
        <v>#VALUE!</v>
      </c>
      <c r="K30" s="228" t="e">
        <f t="shared" si="2"/>
        <v>#VALUE!</v>
      </c>
      <c r="L30" s="113"/>
      <c r="M30" s="113"/>
      <c r="N30" s="113"/>
      <c r="O30" s="113"/>
      <c r="P30" s="113"/>
      <c r="Q30" s="261" t="e">
        <f t="shared" si="3"/>
        <v>#VALUE!</v>
      </c>
      <c r="R30" s="261" t="e">
        <f t="shared" si="4"/>
        <v>#VALUE!</v>
      </c>
      <c r="S30" s="261" t="e">
        <f t="shared" si="5"/>
        <v>#VALUE!</v>
      </c>
      <c r="T30" s="261" t="e">
        <f t="shared" si="6"/>
        <v>#VALUE!</v>
      </c>
      <c r="U30" s="261" t="e">
        <f t="shared" si="7"/>
        <v>#VALUE!</v>
      </c>
      <c r="Y30" s="282" t="str">
        <f t="shared" si="8"/>
        <v/>
      </c>
    </row>
    <row r="31" spans="1:25" ht="17.25" thickBot="1" x14ac:dyDescent="0.35">
      <c r="A31" s="183"/>
      <c r="B31" s="183"/>
      <c r="C31" s="183"/>
      <c r="D31" s="183"/>
      <c r="E31" s="112"/>
      <c r="F31" s="231"/>
      <c r="G31" s="113"/>
      <c r="H31" s="226">
        <f t="shared" si="0"/>
        <v>0</v>
      </c>
      <c r="I31" s="227" t="str">
        <f>IF(C31="MO direta",SUMIF('input impostos'!F:F,"sim",'input impostos'!C:C),IF(C31="MO indireta",SUMIF('input impostos'!G:G,"sim",'input impostos'!C:C),"inserir tipo pessoa"))</f>
        <v>inserir tipo pessoa</v>
      </c>
      <c r="J31" s="226" t="e">
        <f t="shared" si="1"/>
        <v>#VALUE!</v>
      </c>
      <c r="K31" s="228" t="e">
        <f t="shared" si="2"/>
        <v>#VALUE!</v>
      </c>
      <c r="L31" s="113"/>
      <c r="M31" s="113"/>
      <c r="N31" s="113"/>
      <c r="O31" s="113"/>
      <c r="P31" s="113"/>
      <c r="Q31" s="261" t="e">
        <f t="shared" si="3"/>
        <v>#VALUE!</v>
      </c>
      <c r="R31" s="261" t="e">
        <f t="shared" si="4"/>
        <v>#VALUE!</v>
      </c>
      <c r="S31" s="261" t="e">
        <f t="shared" si="5"/>
        <v>#VALUE!</v>
      </c>
      <c r="T31" s="261" t="e">
        <f t="shared" si="6"/>
        <v>#VALUE!</v>
      </c>
      <c r="U31" s="261" t="e">
        <f t="shared" si="7"/>
        <v>#VALUE!</v>
      </c>
      <c r="Y31" s="282" t="str">
        <f t="shared" si="8"/>
        <v/>
      </c>
    </row>
    <row r="32" spans="1:25" ht="17.25" thickBot="1" x14ac:dyDescent="0.35">
      <c r="A32" s="183"/>
      <c r="B32" s="183"/>
      <c r="C32" s="183"/>
      <c r="D32" s="183"/>
      <c r="E32" s="112"/>
      <c r="F32" s="232"/>
      <c r="G32" s="114"/>
      <c r="H32" s="226">
        <f t="shared" si="0"/>
        <v>0</v>
      </c>
      <c r="I32" s="227" t="str">
        <f>IF(C32="MO direta",SUMIF('input impostos'!F:F,"sim",'input impostos'!C:C),IF(C32="MO indireta",SUMIF('input impostos'!G:G,"sim",'input impostos'!C:C),"inserir tipo pessoa"))</f>
        <v>inserir tipo pessoa</v>
      </c>
      <c r="J32" s="226" t="e">
        <f t="shared" si="1"/>
        <v>#VALUE!</v>
      </c>
      <c r="K32" s="228" t="e">
        <f t="shared" si="2"/>
        <v>#VALUE!</v>
      </c>
      <c r="L32" s="114"/>
      <c r="M32" s="114"/>
      <c r="N32" s="114"/>
      <c r="O32" s="114"/>
      <c r="P32" s="114"/>
      <c r="Q32" s="261" t="e">
        <f t="shared" si="3"/>
        <v>#VALUE!</v>
      </c>
      <c r="R32" s="261" t="e">
        <f t="shared" si="4"/>
        <v>#VALUE!</v>
      </c>
      <c r="S32" s="261" t="e">
        <f t="shared" si="5"/>
        <v>#VALUE!</v>
      </c>
      <c r="T32" s="261" t="e">
        <f t="shared" si="6"/>
        <v>#VALUE!</v>
      </c>
      <c r="U32" s="261" t="e">
        <f t="shared" si="7"/>
        <v>#VALUE!</v>
      </c>
      <c r="Y32" s="282" t="str">
        <f t="shared" si="8"/>
        <v/>
      </c>
    </row>
    <row r="33" spans="1:25" ht="17.25" thickBot="1" x14ac:dyDescent="0.35">
      <c r="A33" s="183"/>
      <c r="B33" s="183"/>
      <c r="C33" s="183"/>
      <c r="D33" s="183"/>
      <c r="E33" s="112"/>
      <c r="F33" s="231"/>
      <c r="G33" s="113"/>
      <c r="H33" s="226">
        <f t="shared" si="0"/>
        <v>0</v>
      </c>
      <c r="I33" s="227" t="str">
        <f>IF(C33="MO direta",SUMIF('input impostos'!F:F,"sim",'input impostos'!C:C),IF(C33="MO indireta",SUMIF('input impostos'!G:G,"sim",'input impostos'!C:C),"inserir tipo pessoa"))</f>
        <v>inserir tipo pessoa</v>
      </c>
      <c r="J33" s="226" t="e">
        <f t="shared" si="1"/>
        <v>#VALUE!</v>
      </c>
      <c r="K33" s="228" t="e">
        <f t="shared" si="2"/>
        <v>#VALUE!</v>
      </c>
      <c r="L33" s="113"/>
      <c r="M33" s="113"/>
      <c r="N33" s="113"/>
      <c r="O33" s="113"/>
      <c r="P33" s="113"/>
      <c r="Q33" s="261" t="e">
        <f t="shared" si="3"/>
        <v>#VALUE!</v>
      </c>
      <c r="R33" s="261" t="e">
        <f t="shared" si="4"/>
        <v>#VALUE!</v>
      </c>
      <c r="S33" s="261" t="e">
        <f t="shared" si="5"/>
        <v>#VALUE!</v>
      </c>
      <c r="T33" s="261" t="e">
        <f t="shared" si="6"/>
        <v>#VALUE!</v>
      </c>
      <c r="U33" s="261" t="e">
        <f t="shared" si="7"/>
        <v>#VALUE!</v>
      </c>
      <c r="Y33" s="282" t="str">
        <f t="shared" si="8"/>
        <v/>
      </c>
    </row>
    <row r="34" spans="1:25" ht="17.25" thickBot="1" x14ac:dyDescent="0.35">
      <c r="A34" s="183"/>
      <c r="B34" s="183"/>
      <c r="C34" s="183"/>
      <c r="D34" s="183"/>
      <c r="E34" s="112"/>
      <c r="F34" s="231"/>
      <c r="G34" s="113"/>
      <c r="H34" s="226">
        <f t="shared" si="0"/>
        <v>0</v>
      </c>
      <c r="I34" s="227" t="str">
        <f>IF(C34="MO direta",SUMIF('input impostos'!F:F,"sim",'input impostos'!C:C),IF(C34="MO indireta",SUMIF('input impostos'!G:G,"sim",'input impostos'!C:C),"inserir tipo pessoa"))</f>
        <v>inserir tipo pessoa</v>
      </c>
      <c r="J34" s="226" t="e">
        <f t="shared" si="1"/>
        <v>#VALUE!</v>
      </c>
      <c r="K34" s="228" t="e">
        <f t="shared" si="2"/>
        <v>#VALUE!</v>
      </c>
      <c r="L34" s="113"/>
      <c r="M34" s="113"/>
      <c r="N34" s="113"/>
      <c r="O34" s="113"/>
      <c r="P34" s="113"/>
      <c r="Q34" s="261" t="e">
        <f t="shared" si="3"/>
        <v>#VALUE!</v>
      </c>
      <c r="R34" s="261" t="e">
        <f t="shared" si="4"/>
        <v>#VALUE!</v>
      </c>
      <c r="S34" s="261" t="e">
        <f t="shared" si="5"/>
        <v>#VALUE!</v>
      </c>
      <c r="T34" s="261" t="e">
        <f t="shared" si="6"/>
        <v>#VALUE!</v>
      </c>
      <c r="U34" s="261" t="e">
        <f t="shared" si="7"/>
        <v>#VALUE!</v>
      </c>
      <c r="Y34" s="282" t="str">
        <f t="shared" si="8"/>
        <v/>
      </c>
    </row>
    <row r="35" spans="1:25" ht="17.25" thickBot="1" x14ac:dyDescent="0.35">
      <c r="A35" s="183"/>
      <c r="B35" s="183"/>
      <c r="C35" s="183"/>
      <c r="D35" s="183"/>
      <c r="E35" s="112"/>
      <c r="F35" s="231"/>
      <c r="G35" s="113"/>
      <c r="H35" s="226">
        <f t="shared" si="0"/>
        <v>0</v>
      </c>
      <c r="I35" s="227" t="str">
        <f>IF(C35="MO direta",SUMIF('input impostos'!F:F,"sim",'input impostos'!C:C),IF(C35="MO indireta",SUMIF('input impostos'!G:G,"sim",'input impostos'!C:C),"inserir tipo pessoa"))</f>
        <v>inserir tipo pessoa</v>
      </c>
      <c r="J35" s="226" t="e">
        <f t="shared" si="1"/>
        <v>#VALUE!</v>
      </c>
      <c r="K35" s="228" t="e">
        <f t="shared" si="2"/>
        <v>#VALUE!</v>
      </c>
      <c r="L35" s="113"/>
      <c r="M35" s="113"/>
      <c r="N35" s="113"/>
      <c r="O35" s="113"/>
      <c r="P35" s="113"/>
      <c r="Q35" s="261" t="e">
        <f t="shared" si="3"/>
        <v>#VALUE!</v>
      </c>
      <c r="R35" s="261" t="e">
        <f t="shared" si="4"/>
        <v>#VALUE!</v>
      </c>
      <c r="S35" s="261" t="e">
        <f t="shared" si="5"/>
        <v>#VALUE!</v>
      </c>
      <c r="T35" s="261" t="e">
        <f t="shared" si="6"/>
        <v>#VALUE!</v>
      </c>
      <c r="U35" s="261" t="e">
        <f t="shared" si="7"/>
        <v>#VALUE!</v>
      </c>
      <c r="Y35" s="282" t="str">
        <f t="shared" si="8"/>
        <v/>
      </c>
    </row>
    <row r="36" spans="1:25" ht="17.25" thickBot="1" x14ac:dyDescent="0.35">
      <c r="A36" s="183"/>
      <c r="B36" s="183"/>
      <c r="C36" s="183"/>
      <c r="D36" s="183"/>
      <c r="E36" s="112"/>
      <c r="F36" s="232"/>
      <c r="G36" s="114"/>
      <c r="H36" s="226">
        <f t="shared" si="0"/>
        <v>0</v>
      </c>
      <c r="I36" s="227" t="str">
        <f>IF(C36="MO direta",SUMIF('input impostos'!F:F,"sim",'input impostos'!C:C),IF(C36="MO indireta",SUMIF('input impostos'!G:G,"sim",'input impostos'!C:C),"inserir tipo pessoa"))</f>
        <v>inserir tipo pessoa</v>
      </c>
      <c r="J36" s="226" t="e">
        <f t="shared" si="1"/>
        <v>#VALUE!</v>
      </c>
      <c r="K36" s="228" t="e">
        <f t="shared" si="2"/>
        <v>#VALUE!</v>
      </c>
      <c r="L36" s="114"/>
      <c r="M36" s="114"/>
      <c r="N36" s="114"/>
      <c r="O36" s="114"/>
      <c r="P36" s="114"/>
      <c r="Q36" s="261" t="e">
        <f t="shared" si="3"/>
        <v>#VALUE!</v>
      </c>
      <c r="R36" s="261" t="e">
        <f t="shared" si="4"/>
        <v>#VALUE!</v>
      </c>
      <c r="S36" s="261" t="e">
        <f t="shared" si="5"/>
        <v>#VALUE!</v>
      </c>
      <c r="T36" s="261" t="e">
        <f t="shared" si="6"/>
        <v>#VALUE!</v>
      </c>
      <c r="U36" s="261" t="e">
        <f t="shared" si="7"/>
        <v>#VALUE!</v>
      </c>
      <c r="Y36" s="282" t="str">
        <f t="shared" si="8"/>
        <v/>
      </c>
    </row>
    <row r="37" spans="1:25" ht="17.25" thickBot="1" x14ac:dyDescent="0.35">
      <c r="A37" s="183"/>
      <c r="B37" s="183"/>
      <c r="C37" s="183"/>
      <c r="D37" s="183"/>
      <c r="E37" s="112"/>
      <c r="F37" s="231"/>
      <c r="G37" s="113"/>
      <c r="H37" s="226">
        <f t="shared" si="0"/>
        <v>0</v>
      </c>
      <c r="I37" s="227" t="str">
        <f>IF(C37="MO direta",SUMIF('input impostos'!F:F,"sim",'input impostos'!C:C),IF(C37="MO indireta",SUMIF('input impostos'!G:G,"sim",'input impostos'!C:C),"inserir tipo pessoa"))</f>
        <v>inserir tipo pessoa</v>
      </c>
      <c r="J37" s="226" t="e">
        <f t="shared" si="1"/>
        <v>#VALUE!</v>
      </c>
      <c r="K37" s="228" t="e">
        <f t="shared" si="2"/>
        <v>#VALUE!</v>
      </c>
      <c r="L37" s="113"/>
      <c r="M37" s="113"/>
      <c r="N37" s="113"/>
      <c r="O37" s="113"/>
      <c r="P37" s="113"/>
      <c r="Q37" s="261" t="e">
        <f t="shared" si="3"/>
        <v>#VALUE!</v>
      </c>
      <c r="R37" s="261" t="e">
        <f t="shared" si="4"/>
        <v>#VALUE!</v>
      </c>
      <c r="S37" s="261" t="e">
        <f t="shared" si="5"/>
        <v>#VALUE!</v>
      </c>
      <c r="T37" s="261" t="e">
        <f t="shared" si="6"/>
        <v>#VALUE!</v>
      </c>
      <c r="U37" s="261" t="e">
        <f t="shared" si="7"/>
        <v>#VALUE!</v>
      </c>
      <c r="Y37" s="282" t="str">
        <f t="shared" si="8"/>
        <v/>
      </c>
    </row>
    <row r="38" spans="1:25" ht="17.25" thickBot="1" x14ac:dyDescent="0.35">
      <c r="A38" s="183"/>
      <c r="B38" s="183"/>
      <c r="C38" s="183"/>
      <c r="D38" s="183"/>
      <c r="E38" s="112"/>
      <c r="F38" s="231"/>
      <c r="G38" s="113"/>
      <c r="H38" s="226">
        <f t="shared" si="0"/>
        <v>0</v>
      </c>
      <c r="I38" s="227" t="str">
        <f>IF(C38="MO direta",SUMIF('input impostos'!F:F,"sim",'input impostos'!C:C),IF(C38="MO indireta",SUMIF('input impostos'!G:G,"sim",'input impostos'!C:C),"inserir tipo pessoa"))</f>
        <v>inserir tipo pessoa</v>
      </c>
      <c r="J38" s="226" t="e">
        <f t="shared" si="1"/>
        <v>#VALUE!</v>
      </c>
      <c r="K38" s="228" t="e">
        <f t="shared" si="2"/>
        <v>#VALUE!</v>
      </c>
      <c r="L38" s="113"/>
      <c r="M38" s="113"/>
      <c r="N38" s="113"/>
      <c r="O38" s="113"/>
      <c r="P38" s="113"/>
      <c r="Q38" s="261" t="e">
        <f t="shared" si="3"/>
        <v>#VALUE!</v>
      </c>
      <c r="R38" s="261" t="e">
        <f t="shared" si="4"/>
        <v>#VALUE!</v>
      </c>
      <c r="S38" s="261" t="e">
        <f t="shared" si="5"/>
        <v>#VALUE!</v>
      </c>
      <c r="T38" s="261" t="e">
        <f t="shared" si="6"/>
        <v>#VALUE!</v>
      </c>
      <c r="U38" s="261" t="e">
        <f t="shared" si="7"/>
        <v>#VALUE!</v>
      </c>
      <c r="Y38" s="282" t="str">
        <f t="shared" si="8"/>
        <v/>
      </c>
    </row>
    <row r="39" spans="1:25" ht="17.25" thickBot="1" x14ac:dyDescent="0.35">
      <c r="A39" s="183"/>
      <c r="B39" s="183"/>
      <c r="C39" s="183"/>
      <c r="D39" s="183"/>
      <c r="E39" s="112"/>
      <c r="F39" s="231"/>
      <c r="G39" s="113"/>
      <c r="H39" s="226">
        <f t="shared" si="0"/>
        <v>0</v>
      </c>
      <c r="I39" s="227" t="str">
        <f>IF(C39="MO direta",SUMIF('input impostos'!F:F,"sim",'input impostos'!C:C),IF(C39="MO indireta",SUMIF('input impostos'!G:G,"sim",'input impostos'!C:C),"inserir tipo pessoa"))</f>
        <v>inserir tipo pessoa</v>
      </c>
      <c r="J39" s="226" t="e">
        <f t="shared" si="1"/>
        <v>#VALUE!</v>
      </c>
      <c r="K39" s="228" t="e">
        <f t="shared" si="2"/>
        <v>#VALUE!</v>
      </c>
      <c r="L39" s="113"/>
      <c r="M39" s="113"/>
      <c r="N39" s="113"/>
      <c r="O39" s="113"/>
      <c r="P39" s="113"/>
      <c r="Q39" s="261" t="e">
        <f t="shared" si="3"/>
        <v>#VALUE!</v>
      </c>
      <c r="R39" s="261" t="e">
        <f t="shared" si="4"/>
        <v>#VALUE!</v>
      </c>
      <c r="S39" s="261" t="e">
        <f t="shared" si="5"/>
        <v>#VALUE!</v>
      </c>
      <c r="T39" s="261" t="e">
        <f t="shared" si="6"/>
        <v>#VALUE!</v>
      </c>
      <c r="U39" s="261" t="e">
        <f t="shared" si="7"/>
        <v>#VALUE!</v>
      </c>
      <c r="Y39" s="282" t="str">
        <f t="shared" si="8"/>
        <v/>
      </c>
    </row>
    <row r="40" spans="1:25" ht="17.25" thickBot="1" x14ac:dyDescent="0.35">
      <c r="A40" s="183"/>
      <c r="B40" s="183"/>
      <c r="C40" s="183"/>
      <c r="D40" s="183"/>
      <c r="E40" s="112"/>
      <c r="F40" s="232"/>
      <c r="G40" s="114"/>
      <c r="H40" s="226">
        <f t="shared" si="0"/>
        <v>0</v>
      </c>
      <c r="I40" s="227" t="str">
        <f>IF(C40="MO direta",SUMIF('input impostos'!F:F,"sim",'input impostos'!C:C),IF(C40="MO indireta",SUMIF('input impostos'!G:G,"sim",'input impostos'!C:C),"inserir tipo pessoa"))</f>
        <v>inserir tipo pessoa</v>
      </c>
      <c r="J40" s="226" t="e">
        <f t="shared" si="1"/>
        <v>#VALUE!</v>
      </c>
      <c r="K40" s="228" t="e">
        <f t="shared" si="2"/>
        <v>#VALUE!</v>
      </c>
      <c r="L40" s="114"/>
      <c r="M40" s="114"/>
      <c r="N40" s="114"/>
      <c r="O40" s="114"/>
      <c r="P40" s="114"/>
      <c r="Q40" s="261" t="e">
        <f t="shared" si="3"/>
        <v>#VALUE!</v>
      </c>
      <c r="R40" s="261" t="e">
        <f t="shared" si="4"/>
        <v>#VALUE!</v>
      </c>
      <c r="S40" s="261" t="e">
        <f t="shared" si="5"/>
        <v>#VALUE!</v>
      </c>
      <c r="T40" s="261" t="e">
        <f t="shared" si="6"/>
        <v>#VALUE!</v>
      </c>
      <c r="U40" s="261" t="e">
        <f t="shared" si="7"/>
        <v>#VALUE!</v>
      </c>
      <c r="Y40" s="282" t="str">
        <f t="shared" si="8"/>
        <v/>
      </c>
    </row>
    <row r="41" spans="1:25" ht="17.25" thickBot="1" x14ac:dyDescent="0.35">
      <c r="A41" s="183"/>
      <c r="B41" s="183"/>
      <c r="C41" s="183"/>
      <c r="D41" s="183"/>
      <c r="E41" s="112"/>
      <c r="F41" s="231"/>
      <c r="G41" s="113"/>
      <c r="H41" s="226">
        <f t="shared" si="0"/>
        <v>0</v>
      </c>
      <c r="I41" s="227" t="str">
        <f>IF(C41="MO direta",SUMIF('input impostos'!F:F,"sim",'input impostos'!C:C),IF(C41="MO indireta",SUMIF('input impostos'!G:G,"sim",'input impostos'!C:C),"inserir tipo pessoa"))</f>
        <v>inserir tipo pessoa</v>
      </c>
      <c r="J41" s="226" t="e">
        <f t="shared" si="1"/>
        <v>#VALUE!</v>
      </c>
      <c r="K41" s="228" t="e">
        <f t="shared" si="2"/>
        <v>#VALUE!</v>
      </c>
      <c r="L41" s="113"/>
      <c r="M41" s="113"/>
      <c r="N41" s="113"/>
      <c r="O41" s="113"/>
      <c r="P41" s="113"/>
      <c r="Q41" s="261" t="e">
        <f t="shared" si="3"/>
        <v>#VALUE!</v>
      </c>
      <c r="R41" s="261" t="e">
        <f t="shared" si="4"/>
        <v>#VALUE!</v>
      </c>
      <c r="S41" s="261" t="e">
        <f t="shared" si="5"/>
        <v>#VALUE!</v>
      </c>
      <c r="T41" s="261" t="e">
        <f t="shared" si="6"/>
        <v>#VALUE!</v>
      </c>
      <c r="U41" s="261" t="e">
        <f t="shared" si="7"/>
        <v>#VALUE!</v>
      </c>
      <c r="Y41" s="282" t="str">
        <f t="shared" si="8"/>
        <v/>
      </c>
    </row>
    <row r="42" spans="1:25" ht="17.25" thickBot="1" x14ac:dyDescent="0.35">
      <c r="A42" s="183"/>
      <c r="B42" s="183"/>
      <c r="C42" s="183"/>
      <c r="D42" s="183"/>
      <c r="E42" s="112"/>
      <c r="F42" s="231"/>
      <c r="G42" s="113"/>
      <c r="H42" s="226">
        <f t="shared" si="0"/>
        <v>0</v>
      </c>
      <c r="I42" s="227" t="str">
        <f>IF(C42="MO direta",SUMIF('input impostos'!F:F,"sim",'input impostos'!C:C),IF(C42="MO indireta",SUMIF('input impostos'!G:G,"sim",'input impostos'!C:C),"inserir tipo pessoa"))</f>
        <v>inserir tipo pessoa</v>
      </c>
      <c r="J42" s="226" t="e">
        <f t="shared" si="1"/>
        <v>#VALUE!</v>
      </c>
      <c r="K42" s="228" t="e">
        <f t="shared" si="2"/>
        <v>#VALUE!</v>
      </c>
      <c r="L42" s="113"/>
      <c r="M42" s="113"/>
      <c r="N42" s="113"/>
      <c r="O42" s="113"/>
      <c r="P42" s="113"/>
      <c r="Q42" s="261" t="e">
        <f t="shared" si="3"/>
        <v>#VALUE!</v>
      </c>
      <c r="R42" s="261" t="e">
        <f t="shared" si="4"/>
        <v>#VALUE!</v>
      </c>
      <c r="S42" s="261" t="e">
        <f t="shared" si="5"/>
        <v>#VALUE!</v>
      </c>
      <c r="T42" s="261" t="e">
        <f t="shared" si="6"/>
        <v>#VALUE!</v>
      </c>
      <c r="U42" s="261" t="e">
        <f t="shared" si="7"/>
        <v>#VALUE!</v>
      </c>
      <c r="Y42" s="282" t="str">
        <f t="shared" si="8"/>
        <v/>
      </c>
    </row>
    <row r="43" spans="1:25" ht="17.25" thickBot="1" x14ac:dyDescent="0.35">
      <c r="A43" s="183"/>
      <c r="B43" s="183"/>
      <c r="C43" s="183"/>
      <c r="D43" s="183"/>
      <c r="E43" s="112"/>
      <c r="F43" s="231"/>
      <c r="G43" s="113"/>
      <c r="H43" s="226">
        <f t="shared" si="0"/>
        <v>0</v>
      </c>
      <c r="I43" s="227" t="str">
        <f>IF(C43="MO direta",SUMIF('input impostos'!F:F,"sim",'input impostos'!C:C),IF(C43="MO indireta",SUMIF('input impostos'!G:G,"sim",'input impostos'!C:C),"inserir tipo pessoa"))</f>
        <v>inserir tipo pessoa</v>
      </c>
      <c r="J43" s="226" t="e">
        <f t="shared" si="1"/>
        <v>#VALUE!</v>
      </c>
      <c r="K43" s="228" t="e">
        <f t="shared" si="2"/>
        <v>#VALUE!</v>
      </c>
      <c r="L43" s="113"/>
      <c r="M43" s="113"/>
      <c r="N43" s="113"/>
      <c r="O43" s="113"/>
      <c r="P43" s="113"/>
      <c r="Q43" s="261" t="e">
        <f t="shared" si="3"/>
        <v>#VALUE!</v>
      </c>
      <c r="R43" s="261" t="e">
        <f t="shared" si="4"/>
        <v>#VALUE!</v>
      </c>
      <c r="S43" s="261" t="e">
        <f t="shared" si="5"/>
        <v>#VALUE!</v>
      </c>
      <c r="T43" s="261" t="e">
        <f t="shared" si="6"/>
        <v>#VALUE!</v>
      </c>
      <c r="U43" s="261" t="e">
        <f t="shared" si="7"/>
        <v>#VALUE!</v>
      </c>
      <c r="Y43" s="282" t="str">
        <f t="shared" si="8"/>
        <v/>
      </c>
    </row>
    <row r="44" spans="1:25" ht="17.25" thickBot="1" x14ac:dyDescent="0.35">
      <c r="A44" s="183"/>
      <c r="B44" s="183"/>
      <c r="C44" s="183"/>
      <c r="D44" s="183"/>
      <c r="E44" s="112"/>
      <c r="F44" s="232"/>
      <c r="G44" s="114"/>
      <c r="H44" s="226">
        <f t="shared" si="0"/>
        <v>0</v>
      </c>
      <c r="I44" s="227" t="str">
        <f>IF(C44="MO direta",SUMIF('input impostos'!F:F,"sim",'input impostos'!C:C),IF(C44="MO indireta",SUMIF('input impostos'!G:G,"sim",'input impostos'!C:C),"inserir tipo pessoa"))</f>
        <v>inserir tipo pessoa</v>
      </c>
      <c r="J44" s="226" t="e">
        <f t="shared" si="1"/>
        <v>#VALUE!</v>
      </c>
      <c r="K44" s="228" t="e">
        <f t="shared" si="2"/>
        <v>#VALUE!</v>
      </c>
      <c r="L44" s="114"/>
      <c r="M44" s="114"/>
      <c r="N44" s="114"/>
      <c r="O44" s="114"/>
      <c r="P44" s="114"/>
      <c r="Q44" s="261" t="e">
        <f t="shared" si="3"/>
        <v>#VALUE!</v>
      </c>
      <c r="R44" s="261" t="e">
        <f t="shared" si="4"/>
        <v>#VALUE!</v>
      </c>
      <c r="S44" s="261" t="e">
        <f t="shared" si="5"/>
        <v>#VALUE!</v>
      </c>
      <c r="T44" s="261" t="e">
        <f t="shared" si="6"/>
        <v>#VALUE!</v>
      </c>
      <c r="U44" s="261" t="e">
        <f t="shared" si="7"/>
        <v>#VALUE!</v>
      </c>
      <c r="Y44" s="282" t="str">
        <f t="shared" si="8"/>
        <v/>
      </c>
    </row>
    <row r="45" spans="1:25" ht="17.25" thickBot="1" x14ac:dyDescent="0.35">
      <c r="A45" s="183"/>
      <c r="B45" s="183"/>
      <c r="C45" s="183"/>
      <c r="D45" s="183"/>
      <c r="E45" s="112"/>
      <c r="F45" s="231"/>
      <c r="G45" s="113"/>
      <c r="H45" s="226">
        <f t="shared" si="0"/>
        <v>0</v>
      </c>
      <c r="I45" s="227" t="str">
        <f>IF(C45="MO direta",SUMIF('input impostos'!F:F,"sim",'input impostos'!C:C),IF(C45="MO indireta",SUMIF('input impostos'!G:G,"sim",'input impostos'!C:C),"inserir tipo pessoa"))</f>
        <v>inserir tipo pessoa</v>
      </c>
      <c r="J45" s="226" t="e">
        <f t="shared" si="1"/>
        <v>#VALUE!</v>
      </c>
      <c r="K45" s="228" t="e">
        <f t="shared" si="2"/>
        <v>#VALUE!</v>
      </c>
      <c r="L45" s="113"/>
      <c r="M45" s="113"/>
      <c r="N45" s="113"/>
      <c r="O45" s="113"/>
      <c r="P45" s="113"/>
      <c r="Q45" s="261" t="e">
        <f t="shared" si="3"/>
        <v>#VALUE!</v>
      </c>
      <c r="R45" s="261" t="e">
        <f t="shared" si="4"/>
        <v>#VALUE!</v>
      </c>
      <c r="S45" s="261" t="e">
        <f t="shared" si="5"/>
        <v>#VALUE!</v>
      </c>
      <c r="T45" s="261" t="e">
        <f t="shared" si="6"/>
        <v>#VALUE!</v>
      </c>
      <c r="U45" s="261" t="e">
        <f t="shared" si="7"/>
        <v>#VALUE!</v>
      </c>
      <c r="Y45" s="282" t="str">
        <f t="shared" si="8"/>
        <v/>
      </c>
    </row>
    <row r="46" spans="1:25" ht="17.25" thickBot="1" x14ac:dyDescent="0.35">
      <c r="A46" s="183"/>
      <c r="B46" s="183"/>
      <c r="C46" s="183"/>
      <c r="D46" s="183"/>
      <c r="E46" s="112"/>
      <c r="F46" s="231"/>
      <c r="G46" s="113"/>
      <c r="H46" s="226">
        <f t="shared" si="0"/>
        <v>0</v>
      </c>
      <c r="I46" s="227" t="str">
        <f>IF(C46="MO direta",SUMIF('input impostos'!F:F,"sim",'input impostos'!C:C),IF(C46="MO indireta",SUMIF('input impostos'!G:G,"sim",'input impostos'!C:C),"inserir tipo pessoa"))</f>
        <v>inserir tipo pessoa</v>
      </c>
      <c r="J46" s="226" t="e">
        <f t="shared" si="1"/>
        <v>#VALUE!</v>
      </c>
      <c r="K46" s="228" t="e">
        <f t="shared" si="2"/>
        <v>#VALUE!</v>
      </c>
      <c r="L46" s="113"/>
      <c r="M46" s="113"/>
      <c r="N46" s="113"/>
      <c r="O46" s="113"/>
      <c r="P46" s="113"/>
      <c r="Q46" s="261" t="e">
        <f t="shared" si="3"/>
        <v>#VALUE!</v>
      </c>
      <c r="R46" s="261" t="e">
        <f t="shared" si="4"/>
        <v>#VALUE!</v>
      </c>
      <c r="S46" s="261" t="e">
        <f t="shared" si="5"/>
        <v>#VALUE!</v>
      </c>
      <c r="T46" s="261" t="e">
        <f t="shared" si="6"/>
        <v>#VALUE!</v>
      </c>
      <c r="U46" s="261" t="e">
        <f t="shared" si="7"/>
        <v>#VALUE!</v>
      </c>
      <c r="Y46" s="282" t="str">
        <f t="shared" si="8"/>
        <v/>
      </c>
    </row>
    <row r="47" spans="1:25" ht="17.25" thickBot="1" x14ac:dyDescent="0.35">
      <c r="A47" s="183"/>
      <c r="B47" s="183"/>
      <c r="C47" s="183"/>
      <c r="D47" s="183"/>
      <c r="E47" s="112"/>
      <c r="F47" s="231"/>
      <c r="G47" s="113"/>
      <c r="H47" s="226">
        <f t="shared" si="0"/>
        <v>0</v>
      </c>
      <c r="I47" s="227" t="str">
        <f>IF(C47="MO direta",SUMIF('input impostos'!F:F,"sim",'input impostos'!C:C),IF(C47="MO indireta",SUMIF('input impostos'!G:G,"sim",'input impostos'!C:C),"inserir tipo pessoa"))</f>
        <v>inserir tipo pessoa</v>
      </c>
      <c r="J47" s="226" t="e">
        <f t="shared" si="1"/>
        <v>#VALUE!</v>
      </c>
      <c r="K47" s="228" t="e">
        <f t="shared" si="2"/>
        <v>#VALUE!</v>
      </c>
      <c r="L47" s="113"/>
      <c r="M47" s="113"/>
      <c r="N47" s="113"/>
      <c r="O47" s="113"/>
      <c r="P47" s="113"/>
      <c r="Q47" s="261" t="e">
        <f t="shared" si="3"/>
        <v>#VALUE!</v>
      </c>
      <c r="R47" s="261" t="e">
        <f t="shared" si="4"/>
        <v>#VALUE!</v>
      </c>
      <c r="S47" s="261" t="e">
        <f t="shared" si="5"/>
        <v>#VALUE!</v>
      </c>
      <c r="T47" s="261" t="e">
        <f t="shared" si="6"/>
        <v>#VALUE!</v>
      </c>
      <c r="U47" s="261" t="e">
        <f t="shared" si="7"/>
        <v>#VALUE!</v>
      </c>
      <c r="Y47" s="282" t="str">
        <f t="shared" si="8"/>
        <v/>
      </c>
    </row>
    <row r="48" spans="1:25" ht="17.25" thickBot="1" x14ac:dyDescent="0.35">
      <c r="A48" s="183"/>
      <c r="B48" s="183"/>
      <c r="C48" s="183"/>
      <c r="D48" s="183"/>
      <c r="E48" s="112"/>
      <c r="F48" s="232"/>
      <c r="G48" s="114"/>
      <c r="H48" s="226">
        <f t="shared" si="0"/>
        <v>0</v>
      </c>
      <c r="I48" s="227" t="str">
        <f>IF(C48="MO direta",SUMIF('input impostos'!F:F,"sim",'input impostos'!C:C),IF(C48="MO indireta",SUMIF('input impostos'!G:G,"sim",'input impostos'!C:C),"inserir tipo pessoa"))</f>
        <v>inserir tipo pessoa</v>
      </c>
      <c r="J48" s="226" t="e">
        <f t="shared" si="1"/>
        <v>#VALUE!</v>
      </c>
      <c r="K48" s="228" t="e">
        <f t="shared" si="2"/>
        <v>#VALUE!</v>
      </c>
      <c r="L48" s="114"/>
      <c r="M48" s="114"/>
      <c r="N48" s="114"/>
      <c r="O48" s="114"/>
      <c r="P48" s="114"/>
      <c r="Q48" s="261" t="e">
        <f t="shared" si="3"/>
        <v>#VALUE!</v>
      </c>
      <c r="R48" s="261" t="e">
        <f t="shared" si="4"/>
        <v>#VALUE!</v>
      </c>
      <c r="S48" s="261" t="e">
        <f t="shared" si="5"/>
        <v>#VALUE!</v>
      </c>
      <c r="T48" s="261" t="e">
        <f t="shared" si="6"/>
        <v>#VALUE!</v>
      </c>
      <c r="U48" s="261" t="e">
        <f t="shared" si="7"/>
        <v>#VALUE!</v>
      </c>
      <c r="Y48" s="282" t="str">
        <f t="shared" si="8"/>
        <v/>
      </c>
    </row>
    <row r="49" spans="1:25" ht="17.25" thickBot="1" x14ac:dyDescent="0.35">
      <c r="A49" s="183"/>
      <c r="B49" s="183"/>
      <c r="C49" s="183"/>
      <c r="D49" s="183"/>
      <c r="E49" s="112"/>
      <c r="F49" s="231"/>
      <c r="G49" s="113"/>
      <c r="H49" s="226">
        <f t="shared" si="0"/>
        <v>0</v>
      </c>
      <c r="I49" s="227" t="str">
        <f>IF(C49="MO direta",SUMIF('input impostos'!F:F,"sim",'input impostos'!C:C),IF(C49="MO indireta",SUMIF('input impostos'!G:G,"sim",'input impostos'!C:C),"inserir tipo pessoa"))</f>
        <v>inserir tipo pessoa</v>
      </c>
      <c r="J49" s="226" t="e">
        <f t="shared" si="1"/>
        <v>#VALUE!</v>
      </c>
      <c r="K49" s="228" t="e">
        <f t="shared" si="2"/>
        <v>#VALUE!</v>
      </c>
      <c r="L49" s="113"/>
      <c r="M49" s="113"/>
      <c r="N49" s="113"/>
      <c r="O49" s="113"/>
      <c r="P49" s="113"/>
      <c r="Q49" s="261" t="e">
        <f t="shared" si="3"/>
        <v>#VALUE!</v>
      </c>
      <c r="R49" s="261" t="e">
        <f t="shared" si="4"/>
        <v>#VALUE!</v>
      </c>
      <c r="S49" s="261" t="e">
        <f t="shared" si="5"/>
        <v>#VALUE!</v>
      </c>
      <c r="T49" s="261" t="e">
        <f t="shared" si="6"/>
        <v>#VALUE!</v>
      </c>
      <c r="U49" s="261" t="e">
        <f t="shared" si="7"/>
        <v>#VALUE!</v>
      </c>
      <c r="Y49" s="282" t="str">
        <f t="shared" si="8"/>
        <v/>
      </c>
    </row>
    <row r="50" spans="1:25" ht="17.25" thickBot="1" x14ac:dyDescent="0.35">
      <c r="A50" s="183"/>
      <c r="B50" s="183"/>
      <c r="C50" s="183"/>
      <c r="D50" s="183"/>
      <c r="E50" s="112"/>
      <c r="F50" s="231"/>
      <c r="G50" s="113"/>
      <c r="H50" s="226">
        <f t="shared" si="0"/>
        <v>0</v>
      </c>
      <c r="I50" s="227" t="str">
        <f>IF(C50="MO direta",SUMIF('input impostos'!F:F,"sim",'input impostos'!C:C),IF(C50="MO indireta",SUMIF('input impostos'!G:G,"sim",'input impostos'!C:C),"inserir tipo pessoa"))</f>
        <v>inserir tipo pessoa</v>
      </c>
      <c r="J50" s="226" t="e">
        <f t="shared" si="1"/>
        <v>#VALUE!</v>
      </c>
      <c r="K50" s="228" t="e">
        <f t="shared" si="2"/>
        <v>#VALUE!</v>
      </c>
      <c r="L50" s="113"/>
      <c r="M50" s="113"/>
      <c r="N50" s="113"/>
      <c r="O50" s="113"/>
      <c r="P50" s="113"/>
      <c r="Q50" s="261" t="e">
        <f t="shared" si="3"/>
        <v>#VALUE!</v>
      </c>
      <c r="R50" s="261" t="e">
        <f t="shared" si="4"/>
        <v>#VALUE!</v>
      </c>
      <c r="S50" s="261" t="e">
        <f t="shared" si="5"/>
        <v>#VALUE!</v>
      </c>
      <c r="T50" s="261" t="e">
        <f t="shared" si="6"/>
        <v>#VALUE!</v>
      </c>
      <c r="U50" s="261" t="e">
        <f t="shared" si="7"/>
        <v>#VALUE!</v>
      </c>
      <c r="Y50" s="282" t="str">
        <f t="shared" si="8"/>
        <v/>
      </c>
    </row>
    <row r="51" spans="1:25" ht="17.25" thickBot="1" x14ac:dyDescent="0.35">
      <c r="A51" s="183"/>
      <c r="B51" s="183"/>
      <c r="C51" s="183"/>
      <c r="D51" s="183"/>
      <c r="E51" s="112"/>
      <c r="F51" s="231"/>
      <c r="G51" s="113"/>
      <c r="H51" s="226">
        <f t="shared" si="0"/>
        <v>0</v>
      </c>
      <c r="I51" s="227" t="str">
        <f>IF(C51="MO direta",SUMIF('input impostos'!F:F,"sim",'input impostos'!C:C),IF(C51="MO indireta",SUMIF('input impostos'!G:G,"sim",'input impostos'!C:C),"inserir tipo pessoa"))</f>
        <v>inserir tipo pessoa</v>
      </c>
      <c r="J51" s="226" t="e">
        <f t="shared" si="1"/>
        <v>#VALUE!</v>
      </c>
      <c r="K51" s="228" t="e">
        <f t="shared" si="2"/>
        <v>#VALUE!</v>
      </c>
      <c r="L51" s="113"/>
      <c r="M51" s="113"/>
      <c r="N51" s="113"/>
      <c r="O51" s="113"/>
      <c r="P51" s="113"/>
      <c r="Q51" s="261" t="e">
        <f t="shared" si="3"/>
        <v>#VALUE!</v>
      </c>
      <c r="R51" s="261" t="e">
        <f t="shared" si="4"/>
        <v>#VALUE!</v>
      </c>
      <c r="S51" s="261" t="e">
        <f t="shared" si="5"/>
        <v>#VALUE!</v>
      </c>
      <c r="T51" s="261" t="e">
        <f t="shared" si="6"/>
        <v>#VALUE!</v>
      </c>
      <c r="U51" s="261" t="e">
        <f t="shared" si="7"/>
        <v>#VALUE!</v>
      </c>
      <c r="Y51" s="282" t="str">
        <f t="shared" si="8"/>
        <v/>
      </c>
    </row>
    <row r="52" spans="1:25" ht="17.25" thickBot="1" x14ac:dyDescent="0.35">
      <c r="A52" s="183"/>
      <c r="B52" s="183"/>
      <c r="C52" s="183"/>
      <c r="D52" s="183"/>
      <c r="E52" s="112"/>
      <c r="F52" s="232"/>
      <c r="G52" s="114"/>
      <c r="H52" s="226">
        <f t="shared" si="0"/>
        <v>0</v>
      </c>
      <c r="I52" s="227" t="str">
        <f>IF(C52="MO direta",SUMIF('input impostos'!F:F,"sim",'input impostos'!C:C),IF(C52="MO indireta",SUMIF('input impostos'!G:G,"sim",'input impostos'!C:C),"inserir tipo pessoa"))</f>
        <v>inserir tipo pessoa</v>
      </c>
      <c r="J52" s="226" t="e">
        <f t="shared" si="1"/>
        <v>#VALUE!</v>
      </c>
      <c r="K52" s="228" t="e">
        <f t="shared" si="2"/>
        <v>#VALUE!</v>
      </c>
      <c r="L52" s="114"/>
      <c r="M52" s="114"/>
      <c r="N52" s="114"/>
      <c r="O52" s="114"/>
      <c r="P52" s="114"/>
      <c r="Q52" s="261" t="e">
        <f t="shared" si="3"/>
        <v>#VALUE!</v>
      </c>
      <c r="R52" s="261" t="e">
        <f t="shared" si="4"/>
        <v>#VALUE!</v>
      </c>
      <c r="S52" s="261" t="e">
        <f t="shared" si="5"/>
        <v>#VALUE!</v>
      </c>
      <c r="T52" s="261" t="e">
        <f t="shared" si="6"/>
        <v>#VALUE!</v>
      </c>
      <c r="U52" s="261" t="e">
        <f t="shared" si="7"/>
        <v>#VALUE!</v>
      </c>
      <c r="Y52" s="282" t="str">
        <f t="shared" si="8"/>
        <v/>
      </c>
    </row>
    <row r="53" spans="1:25" ht="17.25" thickBot="1" x14ac:dyDescent="0.35">
      <c r="A53" s="183"/>
      <c r="B53" s="183"/>
      <c r="C53" s="183"/>
      <c r="D53" s="183"/>
      <c r="E53" s="112"/>
      <c r="F53" s="231"/>
      <c r="G53" s="113"/>
      <c r="H53" s="226">
        <f t="shared" si="0"/>
        <v>0</v>
      </c>
      <c r="I53" s="227" t="str">
        <f>IF(C53="MO direta",SUMIF('input impostos'!F:F,"sim",'input impostos'!C:C),IF(C53="MO indireta",SUMIF('input impostos'!G:G,"sim",'input impostos'!C:C),"inserir tipo pessoa"))</f>
        <v>inserir tipo pessoa</v>
      </c>
      <c r="J53" s="226" t="e">
        <f t="shared" si="1"/>
        <v>#VALUE!</v>
      </c>
      <c r="K53" s="228" t="e">
        <f t="shared" si="2"/>
        <v>#VALUE!</v>
      </c>
      <c r="L53" s="113"/>
      <c r="M53" s="113"/>
      <c r="N53" s="113"/>
      <c r="O53" s="113"/>
      <c r="P53" s="113"/>
      <c r="Q53" s="261" t="e">
        <f t="shared" si="3"/>
        <v>#VALUE!</v>
      </c>
      <c r="R53" s="261" t="e">
        <f t="shared" si="4"/>
        <v>#VALUE!</v>
      </c>
      <c r="S53" s="261" t="e">
        <f t="shared" si="5"/>
        <v>#VALUE!</v>
      </c>
      <c r="T53" s="261" t="e">
        <f t="shared" si="6"/>
        <v>#VALUE!</v>
      </c>
      <c r="U53" s="261" t="e">
        <f t="shared" si="7"/>
        <v>#VALUE!</v>
      </c>
      <c r="Y53" s="282" t="str">
        <f t="shared" si="8"/>
        <v/>
      </c>
    </row>
    <row r="54" spans="1:25" ht="17.25" thickBot="1" x14ac:dyDescent="0.35">
      <c r="A54" s="183"/>
      <c r="B54" s="183"/>
      <c r="C54" s="183"/>
      <c r="D54" s="183"/>
      <c r="E54" s="112"/>
      <c r="F54" s="231"/>
      <c r="G54" s="113"/>
      <c r="H54" s="226">
        <f t="shared" si="0"/>
        <v>0</v>
      </c>
      <c r="I54" s="227" t="str">
        <f>IF(C54="MO direta",SUMIF('input impostos'!F:F,"sim",'input impostos'!C:C),IF(C54="MO indireta",SUMIF('input impostos'!G:G,"sim",'input impostos'!C:C),"inserir tipo pessoa"))</f>
        <v>inserir tipo pessoa</v>
      </c>
      <c r="J54" s="226" t="e">
        <f t="shared" si="1"/>
        <v>#VALUE!</v>
      </c>
      <c r="K54" s="228" t="e">
        <f t="shared" si="2"/>
        <v>#VALUE!</v>
      </c>
      <c r="L54" s="113"/>
      <c r="M54" s="113"/>
      <c r="N54" s="113"/>
      <c r="O54" s="113"/>
      <c r="P54" s="113"/>
      <c r="Q54" s="261" t="e">
        <f t="shared" si="3"/>
        <v>#VALUE!</v>
      </c>
      <c r="R54" s="261" t="e">
        <f t="shared" si="4"/>
        <v>#VALUE!</v>
      </c>
      <c r="S54" s="261" t="e">
        <f t="shared" si="5"/>
        <v>#VALUE!</v>
      </c>
      <c r="T54" s="261" t="e">
        <f t="shared" si="6"/>
        <v>#VALUE!</v>
      </c>
      <c r="U54" s="261" t="e">
        <f t="shared" si="7"/>
        <v>#VALUE!</v>
      </c>
      <c r="Y54" s="282" t="str">
        <f t="shared" si="8"/>
        <v/>
      </c>
    </row>
    <row r="55" spans="1:25" ht="17.25" thickBot="1" x14ac:dyDescent="0.35">
      <c r="A55" s="183"/>
      <c r="B55" s="183"/>
      <c r="C55" s="183"/>
      <c r="D55" s="183"/>
      <c r="E55" s="112"/>
      <c r="F55" s="231"/>
      <c r="G55" s="113"/>
      <c r="H55" s="226">
        <f t="shared" si="0"/>
        <v>0</v>
      </c>
      <c r="I55" s="227" t="str">
        <f>IF(C55="MO direta",SUMIF('input impostos'!F:F,"sim",'input impostos'!C:C),IF(C55="MO indireta",SUMIF('input impostos'!G:G,"sim",'input impostos'!C:C),"inserir tipo pessoa"))</f>
        <v>inserir tipo pessoa</v>
      </c>
      <c r="J55" s="226" t="e">
        <f t="shared" si="1"/>
        <v>#VALUE!</v>
      </c>
      <c r="K55" s="228" t="e">
        <f t="shared" si="2"/>
        <v>#VALUE!</v>
      </c>
      <c r="L55" s="113"/>
      <c r="M55" s="113"/>
      <c r="N55" s="113"/>
      <c r="O55" s="113"/>
      <c r="P55" s="113"/>
      <c r="Q55" s="261" t="e">
        <f t="shared" si="3"/>
        <v>#VALUE!</v>
      </c>
      <c r="R55" s="261" t="e">
        <f t="shared" si="4"/>
        <v>#VALUE!</v>
      </c>
      <c r="S55" s="261" t="e">
        <f t="shared" si="5"/>
        <v>#VALUE!</v>
      </c>
      <c r="T55" s="261" t="e">
        <f t="shared" si="6"/>
        <v>#VALUE!</v>
      </c>
      <c r="U55" s="261" t="e">
        <f t="shared" si="7"/>
        <v>#VALUE!</v>
      </c>
      <c r="Y55" s="282" t="str">
        <f t="shared" si="8"/>
        <v/>
      </c>
    </row>
    <row r="56" spans="1:25" ht="17.25" thickBot="1" x14ac:dyDescent="0.35">
      <c r="A56" s="183"/>
      <c r="B56" s="183"/>
      <c r="C56" s="183"/>
      <c r="D56" s="183"/>
      <c r="E56" s="112"/>
      <c r="F56" s="232"/>
      <c r="G56" s="114"/>
      <c r="H56" s="226">
        <f t="shared" si="0"/>
        <v>0</v>
      </c>
      <c r="I56" s="227" t="str">
        <f>IF(C56="MO direta",SUMIF('input impostos'!F:F,"sim",'input impostos'!C:C),IF(C56="MO indireta",SUMIF('input impostos'!G:G,"sim",'input impostos'!C:C),"inserir tipo pessoa"))</f>
        <v>inserir tipo pessoa</v>
      </c>
      <c r="J56" s="226" t="e">
        <f t="shared" si="1"/>
        <v>#VALUE!</v>
      </c>
      <c r="K56" s="228" t="e">
        <f t="shared" si="2"/>
        <v>#VALUE!</v>
      </c>
      <c r="L56" s="114"/>
      <c r="M56" s="114"/>
      <c r="N56" s="114"/>
      <c r="O56" s="114"/>
      <c r="P56" s="114"/>
      <c r="Q56" s="261" t="e">
        <f t="shared" si="3"/>
        <v>#VALUE!</v>
      </c>
      <c r="R56" s="261" t="e">
        <f t="shared" si="4"/>
        <v>#VALUE!</v>
      </c>
      <c r="S56" s="261" t="e">
        <f t="shared" si="5"/>
        <v>#VALUE!</v>
      </c>
      <c r="T56" s="261" t="e">
        <f t="shared" si="6"/>
        <v>#VALUE!</v>
      </c>
      <c r="U56" s="261" t="e">
        <f t="shared" si="7"/>
        <v>#VALUE!</v>
      </c>
      <c r="Y56" s="282" t="str">
        <f t="shared" si="8"/>
        <v/>
      </c>
    </row>
    <row r="57" spans="1:25" ht="17.25" thickBot="1" x14ac:dyDescent="0.35">
      <c r="A57" s="183"/>
      <c r="B57" s="183"/>
      <c r="C57" s="183"/>
      <c r="D57" s="183"/>
      <c r="E57" s="112"/>
      <c r="F57" s="231"/>
      <c r="G57" s="113"/>
      <c r="H57" s="226">
        <f t="shared" si="0"/>
        <v>0</v>
      </c>
      <c r="I57" s="227" t="str">
        <f>IF(C57="MO direta",SUMIF('input impostos'!F:F,"sim",'input impostos'!C:C),IF(C57="MO indireta",SUMIF('input impostos'!G:G,"sim",'input impostos'!C:C),"inserir tipo pessoa"))</f>
        <v>inserir tipo pessoa</v>
      </c>
      <c r="J57" s="226" t="e">
        <f t="shared" si="1"/>
        <v>#VALUE!</v>
      </c>
      <c r="K57" s="228" t="e">
        <f t="shared" si="2"/>
        <v>#VALUE!</v>
      </c>
      <c r="L57" s="113"/>
      <c r="M57" s="113"/>
      <c r="N57" s="113"/>
      <c r="O57" s="113"/>
      <c r="P57" s="113"/>
      <c r="Q57" s="261" t="e">
        <f t="shared" si="3"/>
        <v>#VALUE!</v>
      </c>
      <c r="R57" s="261" t="e">
        <f t="shared" si="4"/>
        <v>#VALUE!</v>
      </c>
      <c r="S57" s="261" t="e">
        <f t="shared" si="5"/>
        <v>#VALUE!</v>
      </c>
      <c r="T57" s="261" t="e">
        <f t="shared" si="6"/>
        <v>#VALUE!</v>
      </c>
      <c r="U57" s="261" t="e">
        <f t="shared" si="7"/>
        <v>#VALUE!</v>
      </c>
      <c r="Y57" s="282" t="str">
        <f t="shared" si="8"/>
        <v/>
      </c>
    </row>
    <row r="58" spans="1:25" ht="17.25" thickBot="1" x14ac:dyDescent="0.35">
      <c r="A58" s="183"/>
      <c r="B58" s="183"/>
      <c r="C58" s="183"/>
      <c r="D58" s="183"/>
      <c r="E58" s="112"/>
      <c r="F58" s="231"/>
      <c r="G58" s="113"/>
      <c r="H58" s="226">
        <f t="shared" si="0"/>
        <v>0</v>
      </c>
      <c r="I58" s="227" t="str">
        <f>IF(C58="MO direta",SUMIF('input impostos'!F:F,"sim",'input impostos'!C:C),IF(C58="MO indireta",SUMIF('input impostos'!G:G,"sim",'input impostos'!C:C),"inserir tipo pessoa"))</f>
        <v>inserir tipo pessoa</v>
      </c>
      <c r="J58" s="226" t="e">
        <f t="shared" si="1"/>
        <v>#VALUE!</v>
      </c>
      <c r="K58" s="228" t="e">
        <f t="shared" si="2"/>
        <v>#VALUE!</v>
      </c>
      <c r="L58" s="113"/>
      <c r="M58" s="113"/>
      <c r="N58" s="113"/>
      <c r="O58" s="113"/>
      <c r="P58" s="113"/>
      <c r="Q58" s="261" t="e">
        <f t="shared" si="3"/>
        <v>#VALUE!</v>
      </c>
      <c r="R58" s="261" t="e">
        <f t="shared" si="4"/>
        <v>#VALUE!</v>
      </c>
      <c r="S58" s="261" t="e">
        <f t="shared" si="5"/>
        <v>#VALUE!</v>
      </c>
      <c r="T58" s="261" t="e">
        <f t="shared" si="6"/>
        <v>#VALUE!</v>
      </c>
      <c r="U58" s="261" t="e">
        <f t="shared" si="7"/>
        <v>#VALUE!</v>
      </c>
      <c r="Y58" s="282" t="str">
        <f t="shared" si="8"/>
        <v/>
      </c>
    </row>
    <row r="59" spans="1:25" ht="17.25" thickBot="1" x14ac:dyDescent="0.35">
      <c r="A59" s="183"/>
      <c r="B59" s="183"/>
      <c r="C59" s="183"/>
      <c r="D59" s="183"/>
      <c r="E59" s="112"/>
      <c r="F59" s="231"/>
      <c r="G59" s="113"/>
      <c r="H59" s="226">
        <f t="shared" si="0"/>
        <v>0</v>
      </c>
      <c r="I59" s="227" t="str">
        <f>IF(C59="MO direta",SUMIF('input impostos'!F:F,"sim",'input impostos'!C:C),IF(C59="MO indireta",SUMIF('input impostos'!G:G,"sim",'input impostos'!C:C),"inserir tipo pessoa"))</f>
        <v>inserir tipo pessoa</v>
      </c>
      <c r="J59" s="226" t="e">
        <f t="shared" si="1"/>
        <v>#VALUE!</v>
      </c>
      <c r="K59" s="228" t="e">
        <f t="shared" si="2"/>
        <v>#VALUE!</v>
      </c>
      <c r="L59" s="113"/>
      <c r="M59" s="113"/>
      <c r="N59" s="113"/>
      <c r="O59" s="113"/>
      <c r="P59" s="113"/>
      <c r="Q59" s="261" t="e">
        <f t="shared" si="3"/>
        <v>#VALUE!</v>
      </c>
      <c r="R59" s="261" t="e">
        <f t="shared" si="4"/>
        <v>#VALUE!</v>
      </c>
      <c r="S59" s="261" t="e">
        <f t="shared" si="5"/>
        <v>#VALUE!</v>
      </c>
      <c r="T59" s="261" t="e">
        <f t="shared" si="6"/>
        <v>#VALUE!</v>
      </c>
      <c r="U59" s="261" t="e">
        <f t="shared" si="7"/>
        <v>#VALUE!</v>
      </c>
      <c r="Y59" s="282" t="str">
        <f t="shared" si="8"/>
        <v/>
      </c>
    </row>
    <row r="60" spans="1:25" ht="17.25" thickBot="1" x14ac:dyDescent="0.35">
      <c r="A60" s="183"/>
      <c r="B60" s="183"/>
      <c r="C60" s="183"/>
      <c r="D60" s="183"/>
      <c r="E60" s="112"/>
      <c r="F60" s="232"/>
      <c r="G60" s="114"/>
      <c r="H60" s="226">
        <f t="shared" si="0"/>
        <v>0</v>
      </c>
      <c r="I60" s="227" t="str">
        <f>IF(C60="MO direta",SUMIF('input impostos'!F:F,"sim",'input impostos'!C:C),IF(C60="MO indireta",SUMIF('input impostos'!G:G,"sim",'input impostos'!C:C),"inserir tipo pessoa"))</f>
        <v>inserir tipo pessoa</v>
      </c>
      <c r="J60" s="226" t="e">
        <f t="shared" si="1"/>
        <v>#VALUE!</v>
      </c>
      <c r="K60" s="228" t="e">
        <f t="shared" si="2"/>
        <v>#VALUE!</v>
      </c>
      <c r="L60" s="114"/>
      <c r="M60" s="114"/>
      <c r="N60" s="114"/>
      <c r="O60" s="114"/>
      <c r="P60" s="114"/>
      <c r="Q60" s="261" t="e">
        <f t="shared" si="3"/>
        <v>#VALUE!</v>
      </c>
      <c r="R60" s="261" t="e">
        <f t="shared" si="4"/>
        <v>#VALUE!</v>
      </c>
      <c r="S60" s="261" t="e">
        <f t="shared" si="5"/>
        <v>#VALUE!</v>
      </c>
      <c r="T60" s="261" t="e">
        <f t="shared" si="6"/>
        <v>#VALUE!</v>
      </c>
      <c r="U60" s="261" t="e">
        <f t="shared" si="7"/>
        <v>#VALUE!</v>
      </c>
      <c r="Y60" s="282" t="str">
        <f t="shared" si="8"/>
        <v/>
      </c>
    </row>
    <row r="61" spans="1:25" ht="17.25" thickBot="1" x14ac:dyDescent="0.35">
      <c r="A61" s="183"/>
      <c r="B61" s="183"/>
      <c r="C61" s="183"/>
      <c r="D61" s="183"/>
      <c r="E61" s="112"/>
      <c r="F61" s="231"/>
      <c r="G61" s="113"/>
      <c r="H61" s="226">
        <f t="shared" si="0"/>
        <v>0</v>
      </c>
      <c r="I61" s="227" t="str">
        <f>IF(C61="MO direta",SUMIF('input impostos'!F:F,"sim",'input impostos'!C:C),IF(C61="MO indireta",SUMIF('input impostos'!G:G,"sim",'input impostos'!C:C),"inserir tipo pessoa"))</f>
        <v>inserir tipo pessoa</v>
      </c>
      <c r="J61" s="226" t="e">
        <f t="shared" si="1"/>
        <v>#VALUE!</v>
      </c>
      <c r="K61" s="228" t="e">
        <f t="shared" si="2"/>
        <v>#VALUE!</v>
      </c>
      <c r="L61" s="113"/>
      <c r="M61" s="113"/>
      <c r="N61" s="113"/>
      <c r="O61" s="113"/>
      <c r="P61" s="113"/>
      <c r="Q61" s="261" t="e">
        <f t="shared" si="3"/>
        <v>#VALUE!</v>
      </c>
      <c r="R61" s="261" t="e">
        <f t="shared" si="4"/>
        <v>#VALUE!</v>
      </c>
      <c r="S61" s="261" t="e">
        <f t="shared" si="5"/>
        <v>#VALUE!</v>
      </c>
      <c r="T61" s="261" t="e">
        <f t="shared" si="6"/>
        <v>#VALUE!</v>
      </c>
      <c r="U61" s="261" t="e">
        <f t="shared" si="7"/>
        <v>#VALUE!</v>
      </c>
      <c r="Y61" s="282" t="str">
        <f t="shared" si="8"/>
        <v/>
      </c>
    </row>
    <row r="62" spans="1:25" ht="17.25" thickBot="1" x14ac:dyDescent="0.35">
      <c r="A62" s="183"/>
      <c r="B62" s="183"/>
      <c r="C62" s="183"/>
      <c r="D62" s="183"/>
      <c r="E62" s="112"/>
      <c r="F62" s="231"/>
      <c r="G62" s="113"/>
      <c r="H62" s="226">
        <f t="shared" si="0"/>
        <v>0</v>
      </c>
      <c r="I62" s="227" t="str">
        <f>IF(C62="MO direta",SUMIF('input impostos'!F:F,"sim",'input impostos'!C:C),IF(C62="MO indireta",SUMIF('input impostos'!G:G,"sim",'input impostos'!C:C),"inserir tipo pessoa"))</f>
        <v>inserir tipo pessoa</v>
      </c>
      <c r="J62" s="226" t="e">
        <f t="shared" si="1"/>
        <v>#VALUE!</v>
      </c>
      <c r="K62" s="228" t="e">
        <f t="shared" si="2"/>
        <v>#VALUE!</v>
      </c>
      <c r="L62" s="113"/>
      <c r="M62" s="113"/>
      <c r="N62" s="113"/>
      <c r="O62" s="113"/>
      <c r="P62" s="113"/>
      <c r="Q62" s="261" t="e">
        <f t="shared" si="3"/>
        <v>#VALUE!</v>
      </c>
      <c r="R62" s="261" t="e">
        <f t="shared" si="4"/>
        <v>#VALUE!</v>
      </c>
      <c r="S62" s="261" t="e">
        <f t="shared" si="5"/>
        <v>#VALUE!</v>
      </c>
      <c r="T62" s="261" t="e">
        <f t="shared" si="6"/>
        <v>#VALUE!</v>
      </c>
      <c r="U62" s="261" t="e">
        <f t="shared" si="7"/>
        <v>#VALUE!</v>
      </c>
      <c r="Y62" s="282" t="str">
        <f t="shared" si="8"/>
        <v/>
      </c>
    </row>
    <row r="63" spans="1:25" ht="17.25" thickBot="1" x14ac:dyDescent="0.35">
      <c r="A63" s="183"/>
      <c r="B63" s="183"/>
      <c r="C63" s="183"/>
      <c r="D63" s="183"/>
      <c r="E63" s="112"/>
      <c r="F63" s="231"/>
      <c r="G63" s="113"/>
      <c r="H63" s="226">
        <f t="shared" si="0"/>
        <v>0</v>
      </c>
      <c r="I63" s="227" t="str">
        <f>IF(C63="MO direta",SUMIF('input impostos'!F:F,"sim",'input impostos'!C:C),IF(C63="MO indireta",SUMIF('input impostos'!G:G,"sim",'input impostos'!C:C),"inserir tipo pessoa"))</f>
        <v>inserir tipo pessoa</v>
      </c>
      <c r="J63" s="226" t="e">
        <f t="shared" si="1"/>
        <v>#VALUE!</v>
      </c>
      <c r="K63" s="228" t="e">
        <f t="shared" si="2"/>
        <v>#VALUE!</v>
      </c>
      <c r="L63" s="113"/>
      <c r="M63" s="113"/>
      <c r="N63" s="113"/>
      <c r="O63" s="113"/>
      <c r="P63" s="113"/>
      <c r="Q63" s="261" t="e">
        <f t="shared" si="3"/>
        <v>#VALUE!</v>
      </c>
      <c r="R63" s="261" t="e">
        <f t="shared" si="4"/>
        <v>#VALUE!</v>
      </c>
      <c r="S63" s="261" t="e">
        <f t="shared" si="5"/>
        <v>#VALUE!</v>
      </c>
      <c r="T63" s="261" t="e">
        <f t="shared" si="6"/>
        <v>#VALUE!</v>
      </c>
      <c r="U63" s="261" t="e">
        <f t="shared" si="7"/>
        <v>#VALUE!</v>
      </c>
      <c r="Y63" s="282" t="str">
        <f t="shared" si="8"/>
        <v/>
      </c>
    </row>
    <row r="64" spans="1:25" ht="17.25" thickBot="1" x14ac:dyDescent="0.35">
      <c r="A64" s="183"/>
      <c r="B64" s="183"/>
      <c r="C64" s="183"/>
      <c r="D64" s="183"/>
      <c r="E64" s="112"/>
      <c r="F64" s="232"/>
      <c r="G64" s="114"/>
      <c r="H64" s="226">
        <f t="shared" si="0"/>
        <v>0</v>
      </c>
      <c r="I64" s="227" t="str">
        <f>IF(C64="MO direta",SUMIF('input impostos'!F:F,"sim",'input impostos'!C:C),IF(C64="MO indireta",SUMIF('input impostos'!G:G,"sim",'input impostos'!C:C),"inserir tipo pessoa"))</f>
        <v>inserir tipo pessoa</v>
      </c>
      <c r="J64" s="226" t="e">
        <f t="shared" si="1"/>
        <v>#VALUE!</v>
      </c>
      <c r="K64" s="228" t="e">
        <f t="shared" si="2"/>
        <v>#VALUE!</v>
      </c>
      <c r="L64" s="114"/>
      <c r="M64" s="114"/>
      <c r="N64" s="114"/>
      <c r="O64" s="114"/>
      <c r="P64" s="114"/>
      <c r="Q64" s="261" t="e">
        <f t="shared" ref="Q64:U86" si="9">$K64*L64</f>
        <v>#VALUE!</v>
      </c>
      <c r="R64" s="261" t="e">
        <f t="shared" si="9"/>
        <v>#VALUE!</v>
      </c>
      <c r="S64" s="261" t="e">
        <f t="shared" si="9"/>
        <v>#VALUE!</v>
      </c>
      <c r="T64" s="261" t="e">
        <f t="shared" si="9"/>
        <v>#VALUE!</v>
      </c>
      <c r="U64" s="261" t="e">
        <f t="shared" si="9"/>
        <v>#VALUE!</v>
      </c>
      <c r="Y64" s="282" t="str">
        <f t="shared" si="8"/>
        <v/>
      </c>
    </row>
    <row r="65" spans="1:25" ht="17.25" thickBot="1" x14ac:dyDescent="0.35">
      <c r="A65" s="183"/>
      <c r="B65" s="183"/>
      <c r="C65" s="183"/>
      <c r="D65" s="183"/>
      <c r="E65" s="112"/>
      <c r="F65" s="231"/>
      <c r="G65" s="113"/>
      <c r="H65" s="226">
        <f t="shared" ref="H65:H86" si="10">F65*G65</f>
        <v>0</v>
      </c>
      <c r="I65" s="227" t="str">
        <f>IF(C65="MO direta",SUMIF('input impostos'!F:F,"sim",'input impostos'!C:C),IF(C65="MO indireta",SUMIF('input impostos'!G:G,"sim",'input impostos'!C:C),"inserir tipo pessoa"))</f>
        <v>inserir tipo pessoa</v>
      </c>
      <c r="J65" s="226" t="e">
        <f t="shared" ref="J65:J86" si="11">H65*I65</f>
        <v>#VALUE!</v>
      </c>
      <c r="K65" s="228" t="e">
        <f t="shared" ref="K65:K86" si="12">H65+J65</f>
        <v>#VALUE!</v>
      </c>
      <c r="L65" s="113"/>
      <c r="M65" s="113"/>
      <c r="N65" s="113"/>
      <c r="O65" s="113"/>
      <c r="P65" s="113"/>
      <c r="Q65" s="261" t="e">
        <f t="shared" si="9"/>
        <v>#VALUE!</v>
      </c>
      <c r="R65" s="261" t="e">
        <f t="shared" si="9"/>
        <v>#VALUE!</v>
      </c>
      <c r="S65" s="261" t="e">
        <f t="shared" si="9"/>
        <v>#VALUE!</v>
      </c>
      <c r="T65" s="261" t="e">
        <f t="shared" si="9"/>
        <v>#VALUE!</v>
      </c>
      <c r="U65" s="261" t="e">
        <f t="shared" si="9"/>
        <v>#VALUE!</v>
      </c>
      <c r="Y65" s="282" t="str">
        <f t="shared" si="8"/>
        <v/>
      </c>
    </row>
    <row r="66" spans="1:25" ht="17.25" thickBot="1" x14ac:dyDescent="0.35">
      <c r="A66" s="183"/>
      <c r="B66" s="183"/>
      <c r="C66" s="183"/>
      <c r="D66" s="183"/>
      <c r="E66" s="112"/>
      <c r="F66" s="231"/>
      <c r="G66" s="113"/>
      <c r="H66" s="226">
        <f t="shared" si="10"/>
        <v>0</v>
      </c>
      <c r="I66" s="227" t="str">
        <f>IF(C66="MO direta",SUMIF('input impostos'!F:F,"sim",'input impostos'!C:C),IF(C66="MO indireta",SUMIF('input impostos'!G:G,"sim",'input impostos'!C:C),"inserir tipo pessoa"))</f>
        <v>inserir tipo pessoa</v>
      </c>
      <c r="J66" s="226" t="e">
        <f t="shared" si="11"/>
        <v>#VALUE!</v>
      </c>
      <c r="K66" s="228" t="e">
        <f t="shared" si="12"/>
        <v>#VALUE!</v>
      </c>
      <c r="L66" s="113"/>
      <c r="M66" s="113"/>
      <c r="N66" s="113"/>
      <c r="O66" s="113"/>
      <c r="P66" s="113"/>
      <c r="Q66" s="261" t="e">
        <f t="shared" si="9"/>
        <v>#VALUE!</v>
      </c>
      <c r="R66" s="261" t="e">
        <f t="shared" si="9"/>
        <v>#VALUE!</v>
      </c>
      <c r="S66" s="261" t="e">
        <f t="shared" si="9"/>
        <v>#VALUE!</v>
      </c>
      <c r="T66" s="261" t="e">
        <f t="shared" si="9"/>
        <v>#VALUE!</v>
      </c>
      <c r="U66" s="261" t="e">
        <f t="shared" si="9"/>
        <v>#VALUE!</v>
      </c>
      <c r="Y66" s="282" t="str">
        <f t="shared" si="8"/>
        <v/>
      </c>
    </row>
    <row r="67" spans="1:25" ht="17.25" thickBot="1" x14ac:dyDescent="0.35">
      <c r="A67" s="183"/>
      <c r="B67" s="183"/>
      <c r="C67" s="183"/>
      <c r="D67" s="183"/>
      <c r="E67" s="112"/>
      <c r="F67" s="231"/>
      <c r="G67" s="113"/>
      <c r="H67" s="226">
        <f t="shared" si="10"/>
        <v>0</v>
      </c>
      <c r="I67" s="227" t="str">
        <f>IF(C67="MO direta",SUMIF('input impostos'!F:F,"sim",'input impostos'!C:C),IF(C67="MO indireta",SUMIF('input impostos'!G:G,"sim",'input impostos'!C:C),"inserir tipo pessoa"))</f>
        <v>inserir tipo pessoa</v>
      </c>
      <c r="J67" s="226" t="e">
        <f t="shared" si="11"/>
        <v>#VALUE!</v>
      </c>
      <c r="K67" s="228" t="e">
        <f t="shared" si="12"/>
        <v>#VALUE!</v>
      </c>
      <c r="L67" s="113"/>
      <c r="M67" s="113"/>
      <c r="N67" s="113"/>
      <c r="O67" s="113"/>
      <c r="P67" s="113"/>
      <c r="Q67" s="261" t="e">
        <f t="shared" si="9"/>
        <v>#VALUE!</v>
      </c>
      <c r="R67" s="261" t="e">
        <f t="shared" si="9"/>
        <v>#VALUE!</v>
      </c>
      <c r="S67" s="261" t="e">
        <f t="shared" si="9"/>
        <v>#VALUE!</v>
      </c>
      <c r="T67" s="261" t="e">
        <f t="shared" si="9"/>
        <v>#VALUE!</v>
      </c>
      <c r="U67" s="261" t="e">
        <f t="shared" si="9"/>
        <v>#VALUE!</v>
      </c>
      <c r="Y67" s="282" t="str">
        <f t="shared" ref="Y67:Y86" si="13">C67&amp;D67</f>
        <v/>
      </c>
    </row>
    <row r="68" spans="1:25" ht="17.25" thickBot="1" x14ac:dyDescent="0.35">
      <c r="A68" s="183"/>
      <c r="B68" s="183"/>
      <c r="C68" s="183"/>
      <c r="D68" s="183"/>
      <c r="E68" s="112"/>
      <c r="F68" s="232"/>
      <c r="G68" s="114"/>
      <c r="H68" s="226">
        <f t="shared" si="10"/>
        <v>0</v>
      </c>
      <c r="I68" s="227" t="str">
        <f>IF(C68="MO direta",SUMIF('input impostos'!F:F,"sim",'input impostos'!C:C),IF(C68="MO indireta",SUMIF('input impostos'!G:G,"sim",'input impostos'!C:C),"inserir tipo pessoa"))</f>
        <v>inserir tipo pessoa</v>
      </c>
      <c r="J68" s="226" t="e">
        <f t="shared" si="11"/>
        <v>#VALUE!</v>
      </c>
      <c r="K68" s="228" t="e">
        <f t="shared" si="12"/>
        <v>#VALUE!</v>
      </c>
      <c r="L68" s="114"/>
      <c r="M68" s="114"/>
      <c r="N68" s="114"/>
      <c r="O68" s="114"/>
      <c r="P68" s="114"/>
      <c r="Q68" s="261" t="e">
        <f t="shared" si="9"/>
        <v>#VALUE!</v>
      </c>
      <c r="R68" s="261" t="e">
        <f t="shared" si="9"/>
        <v>#VALUE!</v>
      </c>
      <c r="S68" s="261" t="e">
        <f t="shared" si="9"/>
        <v>#VALUE!</v>
      </c>
      <c r="T68" s="261" t="e">
        <f t="shared" si="9"/>
        <v>#VALUE!</v>
      </c>
      <c r="U68" s="261" t="e">
        <f t="shared" si="9"/>
        <v>#VALUE!</v>
      </c>
      <c r="Y68" s="282" t="str">
        <f t="shared" si="13"/>
        <v/>
      </c>
    </row>
    <row r="69" spans="1:25" ht="17.25" thickBot="1" x14ac:dyDescent="0.35">
      <c r="A69" s="183"/>
      <c r="B69" s="183"/>
      <c r="C69" s="183"/>
      <c r="D69" s="183"/>
      <c r="E69" s="112"/>
      <c r="F69" s="231"/>
      <c r="G69" s="113"/>
      <c r="H69" s="226">
        <f t="shared" si="10"/>
        <v>0</v>
      </c>
      <c r="I69" s="227" t="str">
        <f>IF(C69="MO direta",SUMIF('input impostos'!F:F,"sim",'input impostos'!C:C),IF(C69="MO indireta",SUMIF('input impostos'!G:G,"sim",'input impostos'!C:C),"inserir tipo pessoa"))</f>
        <v>inserir tipo pessoa</v>
      </c>
      <c r="J69" s="226" t="e">
        <f t="shared" si="11"/>
        <v>#VALUE!</v>
      </c>
      <c r="K69" s="228" t="e">
        <f t="shared" si="12"/>
        <v>#VALUE!</v>
      </c>
      <c r="L69" s="113"/>
      <c r="M69" s="113"/>
      <c r="N69" s="113"/>
      <c r="O69" s="113"/>
      <c r="P69" s="113"/>
      <c r="Q69" s="261" t="e">
        <f t="shared" si="9"/>
        <v>#VALUE!</v>
      </c>
      <c r="R69" s="261" t="e">
        <f t="shared" si="9"/>
        <v>#VALUE!</v>
      </c>
      <c r="S69" s="261" t="e">
        <f t="shared" si="9"/>
        <v>#VALUE!</v>
      </c>
      <c r="T69" s="261" t="e">
        <f t="shared" si="9"/>
        <v>#VALUE!</v>
      </c>
      <c r="U69" s="261" t="e">
        <f t="shared" si="9"/>
        <v>#VALUE!</v>
      </c>
      <c r="Y69" s="282" t="str">
        <f t="shared" si="13"/>
        <v/>
      </c>
    </row>
    <row r="70" spans="1:25" ht="17.25" thickBot="1" x14ac:dyDescent="0.35">
      <c r="A70" s="183"/>
      <c r="B70" s="183"/>
      <c r="C70" s="183"/>
      <c r="D70" s="183"/>
      <c r="E70" s="112"/>
      <c r="F70" s="231"/>
      <c r="G70" s="113"/>
      <c r="H70" s="226">
        <f t="shared" si="10"/>
        <v>0</v>
      </c>
      <c r="I70" s="227" t="str">
        <f>IF(C70="MO direta",SUMIF('input impostos'!F:F,"sim",'input impostos'!C:C),IF(C70="MO indireta",SUMIF('input impostos'!G:G,"sim",'input impostos'!C:C),"inserir tipo pessoa"))</f>
        <v>inserir tipo pessoa</v>
      </c>
      <c r="J70" s="226" t="e">
        <f t="shared" si="11"/>
        <v>#VALUE!</v>
      </c>
      <c r="K70" s="228" t="e">
        <f t="shared" si="12"/>
        <v>#VALUE!</v>
      </c>
      <c r="L70" s="113"/>
      <c r="M70" s="113"/>
      <c r="N70" s="113"/>
      <c r="O70" s="113"/>
      <c r="P70" s="113"/>
      <c r="Q70" s="261" t="e">
        <f t="shared" si="9"/>
        <v>#VALUE!</v>
      </c>
      <c r="R70" s="261" t="e">
        <f t="shared" si="9"/>
        <v>#VALUE!</v>
      </c>
      <c r="S70" s="261" t="e">
        <f t="shared" si="9"/>
        <v>#VALUE!</v>
      </c>
      <c r="T70" s="261" t="e">
        <f t="shared" si="9"/>
        <v>#VALUE!</v>
      </c>
      <c r="U70" s="261" t="e">
        <f t="shared" si="9"/>
        <v>#VALUE!</v>
      </c>
      <c r="Y70" s="282" t="str">
        <f t="shared" si="13"/>
        <v/>
      </c>
    </row>
    <row r="71" spans="1:25" ht="17.25" thickBot="1" x14ac:dyDescent="0.35">
      <c r="A71" s="183"/>
      <c r="B71" s="183"/>
      <c r="C71" s="183"/>
      <c r="D71" s="183"/>
      <c r="E71" s="112"/>
      <c r="F71" s="231"/>
      <c r="G71" s="113"/>
      <c r="H71" s="226">
        <f t="shared" si="10"/>
        <v>0</v>
      </c>
      <c r="I71" s="227" t="str">
        <f>IF(C71="MO direta",SUMIF('input impostos'!F:F,"sim",'input impostos'!C:C),IF(C71="MO indireta",SUMIF('input impostos'!G:G,"sim",'input impostos'!C:C),"inserir tipo pessoa"))</f>
        <v>inserir tipo pessoa</v>
      </c>
      <c r="J71" s="226" t="e">
        <f t="shared" si="11"/>
        <v>#VALUE!</v>
      </c>
      <c r="K71" s="228" t="e">
        <f t="shared" si="12"/>
        <v>#VALUE!</v>
      </c>
      <c r="L71" s="113"/>
      <c r="M71" s="113"/>
      <c r="N71" s="113"/>
      <c r="O71" s="113"/>
      <c r="P71" s="113"/>
      <c r="Q71" s="261" t="e">
        <f t="shared" si="9"/>
        <v>#VALUE!</v>
      </c>
      <c r="R71" s="261" t="e">
        <f t="shared" si="9"/>
        <v>#VALUE!</v>
      </c>
      <c r="S71" s="261" t="e">
        <f t="shared" si="9"/>
        <v>#VALUE!</v>
      </c>
      <c r="T71" s="261" t="e">
        <f t="shared" si="9"/>
        <v>#VALUE!</v>
      </c>
      <c r="U71" s="261" t="e">
        <f t="shared" si="9"/>
        <v>#VALUE!</v>
      </c>
      <c r="Y71" s="282" t="str">
        <f t="shared" si="13"/>
        <v/>
      </c>
    </row>
    <row r="72" spans="1:25" ht="17.25" thickBot="1" x14ac:dyDescent="0.35">
      <c r="A72" s="183"/>
      <c r="B72" s="183"/>
      <c r="C72" s="183"/>
      <c r="D72" s="183"/>
      <c r="E72" s="112"/>
      <c r="F72" s="232"/>
      <c r="G72" s="114"/>
      <c r="H72" s="226">
        <f t="shared" si="10"/>
        <v>0</v>
      </c>
      <c r="I72" s="227" t="str">
        <f>IF(C72="MO direta",SUMIF('input impostos'!F:F,"sim",'input impostos'!C:C),IF(C72="MO indireta",SUMIF('input impostos'!G:G,"sim",'input impostos'!C:C),"inserir tipo pessoa"))</f>
        <v>inserir tipo pessoa</v>
      </c>
      <c r="J72" s="226" t="e">
        <f t="shared" si="11"/>
        <v>#VALUE!</v>
      </c>
      <c r="K72" s="228" t="e">
        <f t="shared" si="12"/>
        <v>#VALUE!</v>
      </c>
      <c r="L72" s="114"/>
      <c r="M72" s="114"/>
      <c r="N72" s="114"/>
      <c r="O72" s="114"/>
      <c r="P72" s="114"/>
      <c r="Q72" s="261" t="e">
        <f t="shared" si="9"/>
        <v>#VALUE!</v>
      </c>
      <c r="R72" s="261" t="e">
        <f t="shared" si="9"/>
        <v>#VALUE!</v>
      </c>
      <c r="S72" s="261" t="e">
        <f t="shared" si="9"/>
        <v>#VALUE!</v>
      </c>
      <c r="T72" s="261" t="e">
        <f t="shared" si="9"/>
        <v>#VALUE!</v>
      </c>
      <c r="U72" s="261" t="e">
        <f t="shared" si="9"/>
        <v>#VALUE!</v>
      </c>
      <c r="Y72" s="282" t="str">
        <f t="shared" si="13"/>
        <v/>
      </c>
    </row>
    <row r="73" spans="1:25" ht="17.25" thickBot="1" x14ac:dyDescent="0.35">
      <c r="A73" s="183"/>
      <c r="B73" s="183"/>
      <c r="C73" s="183"/>
      <c r="D73" s="183"/>
      <c r="E73" s="112"/>
      <c r="F73" s="231"/>
      <c r="G73" s="113"/>
      <c r="H73" s="226">
        <f t="shared" si="10"/>
        <v>0</v>
      </c>
      <c r="I73" s="227" t="str">
        <f>IF(C73="MO direta",SUMIF('input impostos'!F:F,"sim",'input impostos'!C:C),IF(C73="MO indireta",SUMIF('input impostos'!G:G,"sim",'input impostos'!C:C),"inserir tipo pessoa"))</f>
        <v>inserir tipo pessoa</v>
      </c>
      <c r="J73" s="226" t="e">
        <f t="shared" si="11"/>
        <v>#VALUE!</v>
      </c>
      <c r="K73" s="228" t="e">
        <f t="shared" si="12"/>
        <v>#VALUE!</v>
      </c>
      <c r="L73" s="113"/>
      <c r="M73" s="113"/>
      <c r="N73" s="113"/>
      <c r="O73" s="113"/>
      <c r="P73" s="113"/>
      <c r="Q73" s="261" t="e">
        <f t="shared" si="9"/>
        <v>#VALUE!</v>
      </c>
      <c r="R73" s="261" t="e">
        <f t="shared" si="9"/>
        <v>#VALUE!</v>
      </c>
      <c r="S73" s="261" t="e">
        <f t="shared" si="9"/>
        <v>#VALUE!</v>
      </c>
      <c r="T73" s="261" t="e">
        <f t="shared" si="9"/>
        <v>#VALUE!</v>
      </c>
      <c r="U73" s="261" t="e">
        <f t="shared" si="9"/>
        <v>#VALUE!</v>
      </c>
      <c r="Y73" s="282" t="str">
        <f t="shared" si="13"/>
        <v/>
      </c>
    </row>
    <row r="74" spans="1:25" ht="17.25" thickBot="1" x14ac:dyDescent="0.35">
      <c r="A74" s="183"/>
      <c r="B74" s="183"/>
      <c r="C74" s="183"/>
      <c r="D74" s="183"/>
      <c r="E74" s="112"/>
      <c r="F74" s="231"/>
      <c r="G74" s="113"/>
      <c r="H74" s="226">
        <f t="shared" si="10"/>
        <v>0</v>
      </c>
      <c r="I74" s="227" t="str">
        <f>IF(C74="MO direta",SUMIF('input impostos'!F:F,"sim",'input impostos'!C:C),IF(C74="MO indireta",SUMIF('input impostos'!G:G,"sim",'input impostos'!C:C),"inserir tipo pessoa"))</f>
        <v>inserir tipo pessoa</v>
      </c>
      <c r="J74" s="226" t="e">
        <f t="shared" si="11"/>
        <v>#VALUE!</v>
      </c>
      <c r="K74" s="228" t="e">
        <f t="shared" si="12"/>
        <v>#VALUE!</v>
      </c>
      <c r="L74" s="113"/>
      <c r="M74" s="113"/>
      <c r="N74" s="113"/>
      <c r="O74" s="113"/>
      <c r="P74" s="113"/>
      <c r="Q74" s="261" t="e">
        <f t="shared" si="9"/>
        <v>#VALUE!</v>
      </c>
      <c r="R74" s="261" t="e">
        <f t="shared" si="9"/>
        <v>#VALUE!</v>
      </c>
      <c r="S74" s="261" t="e">
        <f t="shared" si="9"/>
        <v>#VALUE!</v>
      </c>
      <c r="T74" s="261" t="e">
        <f t="shared" si="9"/>
        <v>#VALUE!</v>
      </c>
      <c r="U74" s="261" t="e">
        <f t="shared" si="9"/>
        <v>#VALUE!</v>
      </c>
      <c r="Y74" s="282" t="str">
        <f t="shared" si="13"/>
        <v/>
      </c>
    </row>
    <row r="75" spans="1:25" ht="17.25" thickBot="1" x14ac:dyDescent="0.35">
      <c r="A75" s="183"/>
      <c r="B75" s="183"/>
      <c r="C75" s="183"/>
      <c r="D75" s="183"/>
      <c r="E75" s="112"/>
      <c r="F75" s="231"/>
      <c r="G75" s="113"/>
      <c r="H75" s="226">
        <f t="shared" si="10"/>
        <v>0</v>
      </c>
      <c r="I75" s="227" t="str">
        <f>IF(C75="MO direta",SUMIF('input impostos'!F:F,"sim",'input impostos'!C:C),IF(C75="MO indireta",SUMIF('input impostos'!G:G,"sim",'input impostos'!C:C),"inserir tipo pessoa"))</f>
        <v>inserir tipo pessoa</v>
      </c>
      <c r="J75" s="226" t="e">
        <f t="shared" si="11"/>
        <v>#VALUE!</v>
      </c>
      <c r="K75" s="228" t="e">
        <f t="shared" si="12"/>
        <v>#VALUE!</v>
      </c>
      <c r="L75" s="113"/>
      <c r="M75" s="113"/>
      <c r="N75" s="113"/>
      <c r="O75" s="113"/>
      <c r="P75" s="113"/>
      <c r="Q75" s="261" t="e">
        <f t="shared" si="9"/>
        <v>#VALUE!</v>
      </c>
      <c r="R75" s="261" t="e">
        <f t="shared" si="9"/>
        <v>#VALUE!</v>
      </c>
      <c r="S75" s="261" t="e">
        <f t="shared" si="9"/>
        <v>#VALUE!</v>
      </c>
      <c r="T75" s="261" t="e">
        <f t="shared" si="9"/>
        <v>#VALUE!</v>
      </c>
      <c r="U75" s="261" t="e">
        <f t="shared" si="9"/>
        <v>#VALUE!</v>
      </c>
      <c r="Y75" s="282" t="str">
        <f t="shared" si="13"/>
        <v/>
      </c>
    </row>
    <row r="76" spans="1:25" ht="17.25" thickBot="1" x14ac:dyDescent="0.35">
      <c r="A76" s="183"/>
      <c r="B76" s="183"/>
      <c r="C76" s="183"/>
      <c r="D76" s="183"/>
      <c r="E76" s="112"/>
      <c r="F76" s="232"/>
      <c r="G76" s="114"/>
      <c r="H76" s="226">
        <f t="shared" si="10"/>
        <v>0</v>
      </c>
      <c r="I76" s="227" t="str">
        <f>IF(C76="MO direta",SUMIF('input impostos'!F:F,"sim",'input impostos'!C:C),IF(C76="MO indireta",SUMIF('input impostos'!G:G,"sim",'input impostos'!C:C),"inserir tipo pessoa"))</f>
        <v>inserir tipo pessoa</v>
      </c>
      <c r="J76" s="226" t="e">
        <f t="shared" si="11"/>
        <v>#VALUE!</v>
      </c>
      <c r="K76" s="228" t="e">
        <f t="shared" si="12"/>
        <v>#VALUE!</v>
      </c>
      <c r="L76" s="114"/>
      <c r="M76" s="114"/>
      <c r="N76" s="114"/>
      <c r="O76" s="114"/>
      <c r="P76" s="114"/>
      <c r="Q76" s="261" t="e">
        <f t="shared" si="9"/>
        <v>#VALUE!</v>
      </c>
      <c r="R76" s="261" t="e">
        <f t="shared" si="9"/>
        <v>#VALUE!</v>
      </c>
      <c r="S76" s="261" t="e">
        <f t="shared" si="9"/>
        <v>#VALUE!</v>
      </c>
      <c r="T76" s="261" t="e">
        <f t="shared" si="9"/>
        <v>#VALUE!</v>
      </c>
      <c r="U76" s="261" t="e">
        <f t="shared" si="9"/>
        <v>#VALUE!</v>
      </c>
      <c r="Y76" s="282" t="str">
        <f t="shared" si="13"/>
        <v/>
      </c>
    </row>
    <row r="77" spans="1:25" ht="17.25" thickBot="1" x14ac:dyDescent="0.35">
      <c r="A77" s="183"/>
      <c r="B77" s="183"/>
      <c r="C77" s="183"/>
      <c r="D77" s="183"/>
      <c r="E77" s="112"/>
      <c r="F77" s="231"/>
      <c r="G77" s="113"/>
      <c r="H77" s="226">
        <f t="shared" si="10"/>
        <v>0</v>
      </c>
      <c r="I77" s="227" t="str">
        <f>IF(C77="MO direta",SUMIF('input impostos'!F:F,"sim",'input impostos'!C:C),IF(C77="MO indireta",SUMIF('input impostos'!G:G,"sim",'input impostos'!C:C),"inserir tipo pessoa"))</f>
        <v>inserir tipo pessoa</v>
      </c>
      <c r="J77" s="226" t="e">
        <f t="shared" si="11"/>
        <v>#VALUE!</v>
      </c>
      <c r="K77" s="228" t="e">
        <f t="shared" si="12"/>
        <v>#VALUE!</v>
      </c>
      <c r="L77" s="113"/>
      <c r="M77" s="113"/>
      <c r="N77" s="113"/>
      <c r="O77" s="113"/>
      <c r="P77" s="113"/>
      <c r="Q77" s="261" t="e">
        <f t="shared" si="9"/>
        <v>#VALUE!</v>
      </c>
      <c r="R77" s="261" t="e">
        <f t="shared" si="9"/>
        <v>#VALUE!</v>
      </c>
      <c r="S77" s="261" t="e">
        <f t="shared" si="9"/>
        <v>#VALUE!</v>
      </c>
      <c r="T77" s="261" t="e">
        <f t="shared" si="9"/>
        <v>#VALUE!</v>
      </c>
      <c r="U77" s="261" t="e">
        <f t="shared" si="9"/>
        <v>#VALUE!</v>
      </c>
      <c r="Y77" s="282" t="str">
        <f t="shared" si="13"/>
        <v/>
      </c>
    </row>
    <row r="78" spans="1:25" ht="17.25" thickBot="1" x14ac:dyDescent="0.35">
      <c r="A78" s="183"/>
      <c r="B78" s="183"/>
      <c r="C78" s="183"/>
      <c r="D78" s="183"/>
      <c r="E78" s="112"/>
      <c r="F78" s="231"/>
      <c r="G78" s="113"/>
      <c r="H78" s="226">
        <f t="shared" si="10"/>
        <v>0</v>
      </c>
      <c r="I78" s="227" t="str">
        <f>IF(C78="MO direta",SUMIF('input impostos'!F:F,"sim",'input impostos'!C:C),IF(C78="MO indireta",SUMIF('input impostos'!G:G,"sim",'input impostos'!C:C),"inserir tipo pessoa"))</f>
        <v>inserir tipo pessoa</v>
      </c>
      <c r="J78" s="226" t="e">
        <f t="shared" si="11"/>
        <v>#VALUE!</v>
      </c>
      <c r="K78" s="228" t="e">
        <f t="shared" si="12"/>
        <v>#VALUE!</v>
      </c>
      <c r="L78" s="113"/>
      <c r="M78" s="113"/>
      <c r="N78" s="113"/>
      <c r="O78" s="113"/>
      <c r="P78" s="113"/>
      <c r="Q78" s="261" t="e">
        <f t="shared" si="9"/>
        <v>#VALUE!</v>
      </c>
      <c r="R78" s="261" t="e">
        <f t="shared" si="9"/>
        <v>#VALUE!</v>
      </c>
      <c r="S78" s="261" t="e">
        <f t="shared" si="9"/>
        <v>#VALUE!</v>
      </c>
      <c r="T78" s="261" t="e">
        <f t="shared" si="9"/>
        <v>#VALUE!</v>
      </c>
      <c r="U78" s="261" t="e">
        <f t="shared" si="9"/>
        <v>#VALUE!</v>
      </c>
      <c r="Y78" s="282" t="str">
        <f t="shared" si="13"/>
        <v/>
      </c>
    </row>
    <row r="79" spans="1:25" ht="17.25" thickBot="1" x14ac:dyDescent="0.35">
      <c r="A79" s="183"/>
      <c r="B79" s="183"/>
      <c r="C79" s="183"/>
      <c r="D79" s="183"/>
      <c r="E79" s="112"/>
      <c r="F79" s="231"/>
      <c r="G79" s="113"/>
      <c r="H79" s="226">
        <f t="shared" si="10"/>
        <v>0</v>
      </c>
      <c r="I79" s="227" t="str">
        <f>IF(C79="MO direta",SUMIF('input impostos'!F:F,"sim",'input impostos'!C:C),IF(C79="MO indireta",SUMIF('input impostos'!G:G,"sim",'input impostos'!C:C),"inserir tipo pessoa"))</f>
        <v>inserir tipo pessoa</v>
      </c>
      <c r="J79" s="226" t="e">
        <f t="shared" si="11"/>
        <v>#VALUE!</v>
      </c>
      <c r="K79" s="228" t="e">
        <f t="shared" si="12"/>
        <v>#VALUE!</v>
      </c>
      <c r="L79" s="113"/>
      <c r="M79" s="113"/>
      <c r="N79" s="113"/>
      <c r="O79" s="113"/>
      <c r="P79" s="113"/>
      <c r="Q79" s="261" t="e">
        <f t="shared" si="9"/>
        <v>#VALUE!</v>
      </c>
      <c r="R79" s="261" t="e">
        <f t="shared" si="9"/>
        <v>#VALUE!</v>
      </c>
      <c r="S79" s="261" t="e">
        <f t="shared" si="9"/>
        <v>#VALUE!</v>
      </c>
      <c r="T79" s="261" t="e">
        <f t="shared" si="9"/>
        <v>#VALUE!</v>
      </c>
      <c r="U79" s="261" t="e">
        <f t="shared" si="9"/>
        <v>#VALUE!</v>
      </c>
      <c r="Y79" s="282" t="str">
        <f t="shared" si="13"/>
        <v/>
      </c>
    </row>
    <row r="80" spans="1:25" ht="17.25" thickBot="1" x14ac:dyDescent="0.35">
      <c r="A80" s="183"/>
      <c r="B80" s="183"/>
      <c r="C80" s="183"/>
      <c r="D80" s="183"/>
      <c r="E80" s="112"/>
      <c r="F80" s="232"/>
      <c r="G80" s="114"/>
      <c r="H80" s="226">
        <f t="shared" si="10"/>
        <v>0</v>
      </c>
      <c r="I80" s="227" t="str">
        <f>IF(C80="MO direta",SUMIF('input impostos'!F:F,"sim",'input impostos'!C:C),IF(C80="MO indireta",SUMIF('input impostos'!G:G,"sim",'input impostos'!C:C),"inserir tipo pessoa"))</f>
        <v>inserir tipo pessoa</v>
      </c>
      <c r="J80" s="226" t="e">
        <f t="shared" si="11"/>
        <v>#VALUE!</v>
      </c>
      <c r="K80" s="228" t="e">
        <f t="shared" si="12"/>
        <v>#VALUE!</v>
      </c>
      <c r="L80" s="114"/>
      <c r="M80" s="114"/>
      <c r="N80" s="114"/>
      <c r="O80" s="114"/>
      <c r="P80" s="114"/>
      <c r="Q80" s="261" t="e">
        <f t="shared" si="9"/>
        <v>#VALUE!</v>
      </c>
      <c r="R80" s="261" t="e">
        <f t="shared" si="9"/>
        <v>#VALUE!</v>
      </c>
      <c r="S80" s="261" t="e">
        <f t="shared" si="9"/>
        <v>#VALUE!</v>
      </c>
      <c r="T80" s="261" t="e">
        <f t="shared" si="9"/>
        <v>#VALUE!</v>
      </c>
      <c r="U80" s="261" t="e">
        <f t="shared" si="9"/>
        <v>#VALUE!</v>
      </c>
      <c r="Y80" s="282" t="str">
        <f t="shared" si="13"/>
        <v/>
      </c>
    </row>
    <row r="81" spans="1:25" ht="17.25" thickBot="1" x14ac:dyDescent="0.35">
      <c r="A81" s="183"/>
      <c r="B81" s="183"/>
      <c r="C81" s="183"/>
      <c r="D81" s="183"/>
      <c r="E81" s="112"/>
      <c r="F81" s="231"/>
      <c r="G81" s="113"/>
      <c r="H81" s="226">
        <f t="shared" si="10"/>
        <v>0</v>
      </c>
      <c r="I81" s="227" t="str">
        <f>IF(C81="MO direta",SUMIF('input impostos'!F:F,"sim",'input impostos'!C:C),IF(C81="MO indireta",SUMIF('input impostos'!G:G,"sim",'input impostos'!C:C),"inserir tipo pessoa"))</f>
        <v>inserir tipo pessoa</v>
      </c>
      <c r="J81" s="226" t="e">
        <f t="shared" si="11"/>
        <v>#VALUE!</v>
      </c>
      <c r="K81" s="228" t="e">
        <f t="shared" si="12"/>
        <v>#VALUE!</v>
      </c>
      <c r="L81" s="113"/>
      <c r="M81" s="113"/>
      <c r="N81" s="113"/>
      <c r="O81" s="113"/>
      <c r="P81" s="113"/>
      <c r="Q81" s="261" t="e">
        <f t="shared" si="9"/>
        <v>#VALUE!</v>
      </c>
      <c r="R81" s="261" t="e">
        <f t="shared" si="9"/>
        <v>#VALUE!</v>
      </c>
      <c r="S81" s="261" t="e">
        <f t="shared" si="9"/>
        <v>#VALUE!</v>
      </c>
      <c r="T81" s="261" t="e">
        <f t="shared" si="9"/>
        <v>#VALUE!</v>
      </c>
      <c r="U81" s="261" t="e">
        <f t="shared" si="9"/>
        <v>#VALUE!</v>
      </c>
      <c r="Y81" s="282" t="str">
        <f t="shared" si="13"/>
        <v/>
      </c>
    </row>
    <row r="82" spans="1:25" ht="17.25" thickBot="1" x14ac:dyDescent="0.35">
      <c r="A82" s="183"/>
      <c r="B82" s="183"/>
      <c r="C82" s="183"/>
      <c r="D82" s="183"/>
      <c r="E82" s="112"/>
      <c r="F82" s="231"/>
      <c r="G82" s="113"/>
      <c r="H82" s="226">
        <f t="shared" si="10"/>
        <v>0</v>
      </c>
      <c r="I82" s="227" t="str">
        <f>IF(C82="MO direta",SUMIF('input impostos'!F:F,"sim",'input impostos'!C:C),IF(C82="MO indireta",SUMIF('input impostos'!G:G,"sim",'input impostos'!C:C),"inserir tipo pessoa"))</f>
        <v>inserir tipo pessoa</v>
      </c>
      <c r="J82" s="226" t="e">
        <f t="shared" si="11"/>
        <v>#VALUE!</v>
      </c>
      <c r="K82" s="228" t="e">
        <f t="shared" si="12"/>
        <v>#VALUE!</v>
      </c>
      <c r="L82" s="113"/>
      <c r="M82" s="113"/>
      <c r="N82" s="113"/>
      <c r="O82" s="113"/>
      <c r="P82" s="113"/>
      <c r="Q82" s="261" t="e">
        <f t="shared" si="9"/>
        <v>#VALUE!</v>
      </c>
      <c r="R82" s="261" t="e">
        <f t="shared" si="9"/>
        <v>#VALUE!</v>
      </c>
      <c r="S82" s="261" t="e">
        <f t="shared" si="9"/>
        <v>#VALUE!</v>
      </c>
      <c r="T82" s="261" t="e">
        <f t="shared" si="9"/>
        <v>#VALUE!</v>
      </c>
      <c r="U82" s="261" t="e">
        <f t="shared" si="9"/>
        <v>#VALUE!</v>
      </c>
      <c r="Y82" s="282" t="str">
        <f t="shared" si="13"/>
        <v/>
      </c>
    </row>
    <row r="83" spans="1:25" ht="17.25" thickBot="1" x14ac:dyDescent="0.35">
      <c r="A83" s="183"/>
      <c r="B83" s="183"/>
      <c r="C83" s="183"/>
      <c r="D83" s="183"/>
      <c r="E83" s="112"/>
      <c r="F83" s="231"/>
      <c r="G83" s="113"/>
      <c r="H83" s="226">
        <f t="shared" si="10"/>
        <v>0</v>
      </c>
      <c r="I83" s="227" t="str">
        <f>IF(C83="MO direta",SUMIF('input impostos'!F:F,"sim",'input impostos'!C:C),IF(C83="MO indireta",SUMIF('input impostos'!G:G,"sim",'input impostos'!C:C),"inserir tipo pessoa"))</f>
        <v>inserir tipo pessoa</v>
      </c>
      <c r="J83" s="226" t="e">
        <f t="shared" si="11"/>
        <v>#VALUE!</v>
      </c>
      <c r="K83" s="228" t="e">
        <f t="shared" si="12"/>
        <v>#VALUE!</v>
      </c>
      <c r="L83" s="113"/>
      <c r="M83" s="113"/>
      <c r="N83" s="113"/>
      <c r="O83" s="113"/>
      <c r="P83" s="113"/>
      <c r="Q83" s="261" t="e">
        <f t="shared" si="9"/>
        <v>#VALUE!</v>
      </c>
      <c r="R83" s="261" t="e">
        <f t="shared" si="9"/>
        <v>#VALUE!</v>
      </c>
      <c r="S83" s="261" t="e">
        <f t="shared" si="9"/>
        <v>#VALUE!</v>
      </c>
      <c r="T83" s="261" t="e">
        <f t="shared" si="9"/>
        <v>#VALUE!</v>
      </c>
      <c r="U83" s="261" t="e">
        <f t="shared" si="9"/>
        <v>#VALUE!</v>
      </c>
      <c r="Y83" s="282" t="str">
        <f t="shared" si="13"/>
        <v/>
      </c>
    </row>
    <row r="84" spans="1:25" ht="17.25" thickBot="1" x14ac:dyDescent="0.35">
      <c r="A84" s="183"/>
      <c r="B84" s="183"/>
      <c r="C84" s="183"/>
      <c r="D84" s="183"/>
      <c r="E84" s="112"/>
      <c r="F84" s="232"/>
      <c r="G84" s="114"/>
      <c r="H84" s="226">
        <f t="shared" si="10"/>
        <v>0</v>
      </c>
      <c r="I84" s="227" t="str">
        <f>IF(C84="MO direta",SUMIF('input impostos'!F:F,"sim",'input impostos'!C:C),IF(C84="MO indireta",SUMIF('input impostos'!G:G,"sim",'input impostos'!C:C),"inserir tipo pessoa"))</f>
        <v>inserir tipo pessoa</v>
      </c>
      <c r="J84" s="226" t="e">
        <f t="shared" si="11"/>
        <v>#VALUE!</v>
      </c>
      <c r="K84" s="228" t="e">
        <f t="shared" si="12"/>
        <v>#VALUE!</v>
      </c>
      <c r="L84" s="114"/>
      <c r="M84" s="114"/>
      <c r="N84" s="114"/>
      <c r="O84" s="114"/>
      <c r="P84" s="114"/>
      <c r="Q84" s="261" t="e">
        <f t="shared" si="9"/>
        <v>#VALUE!</v>
      </c>
      <c r="R84" s="261" t="e">
        <f t="shared" si="9"/>
        <v>#VALUE!</v>
      </c>
      <c r="S84" s="261" t="e">
        <f t="shared" si="9"/>
        <v>#VALUE!</v>
      </c>
      <c r="T84" s="261" t="e">
        <f t="shared" si="9"/>
        <v>#VALUE!</v>
      </c>
      <c r="U84" s="261" t="e">
        <f t="shared" si="9"/>
        <v>#VALUE!</v>
      </c>
      <c r="Y84" s="282" t="str">
        <f t="shared" si="13"/>
        <v/>
      </c>
    </row>
    <row r="85" spans="1:25" ht="17.25" thickBot="1" x14ac:dyDescent="0.35">
      <c r="A85" s="183"/>
      <c r="B85" s="183"/>
      <c r="C85" s="183"/>
      <c r="D85" s="183"/>
      <c r="E85" s="112"/>
      <c r="F85" s="231"/>
      <c r="G85" s="113"/>
      <c r="H85" s="226">
        <f t="shared" si="10"/>
        <v>0</v>
      </c>
      <c r="I85" s="227" t="str">
        <f>IF(C85="MO direta",SUMIF('input impostos'!F:F,"sim",'input impostos'!C:C),IF(C85="MO indireta",SUMIF('input impostos'!G:G,"sim",'input impostos'!C:C),"inserir tipo pessoa"))</f>
        <v>inserir tipo pessoa</v>
      </c>
      <c r="J85" s="226" t="e">
        <f t="shared" si="11"/>
        <v>#VALUE!</v>
      </c>
      <c r="K85" s="228" t="e">
        <f t="shared" si="12"/>
        <v>#VALUE!</v>
      </c>
      <c r="L85" s="113"/>
      <c r="M85" s="113"/>
      <c r="N85" s="113"/>
      <c r="O85" s="113"/>
      <c r="P85" s="113"/>
      <c r="Q85" s="261" t="e">
        <f t="shared" si="9"/>
        <v>#VALUE!</v>
      </c>
      <c r="R85" s="261" t="e">
        <f t="shared" si="9"/>
        <v>#VALUE!</v>
      </c>
      <c r="S85" s="261" t="e">
        <f t="shared" si="9"/>
        <v>#VALUE!</v>
      </c>
      <c r="T85" s="261" t="e">
        <f t="shared" si="9"/>
        <v>#VALUE!</v>
      </c>
      <c r="U85" s="261" t="e">
        <f t="shared" si="9"/>
        <v>#VALUE!</v>
      </c>
      <c r="Y85" s="282" t="str">
        <f t="shared" si="13"/>
        <v/>
      </c>
    </row>
    <row r="86" spans="1:25" ht="17.25" thickBot="1" x14ac:dyDescent="0.35">
      <c r="A86" s="183"/>
      <c r="B86" s="183"/>
      <c r="C86" s="183"/>
      <c r="D86" s="183"/>
      <c r="E86" s="112"/>
      <c r="F86" s="233"/>
      <c r="G86" s="115"/>
      <c r="H86" s="226">
        <f t="shared" si="10"/>
        <v>0</v>
      </c>
      <c r="I86" s="227" t="str">
        <f>IF(C86="MO direta",SUMIF('input impostos'!F:F,"sim",'input impostos'!C:C),IF(C86="MO indireta",SUMIF('input impostos'!G:G,"sim",'input impostos'!C:C),"inserir tipo pessoa"))</f>
        <v>inserir tipo pessoa</v>
      </c>
      <c r="J86" s="226" t="e">
        <f t="shared" si="11"/>
        <v>#VALUE!</v>
      </c>
      <c r="K86" s="228" t="e">
        <f t="shared" si="12"/>
        <v>#VALUE!</v>
      </c>
      <c r="L86" s="115"/>
      <c r="M86" s="115"/>
      <c r="N86" s="115"/>
      <c r="O86" s="115"/>
      <c r="P86" s="115"/>
      <c r="Q86" s="261" t="e">
        <f t="shared" si="9"/>
        <v>#VALUE!</v>
      </c>
      <c r="R86" s="261" t="e">
        <f t="shared" si="9"/>
        <v>#VALUE!</v>
      </c>
      <c r="S86" s="261" t="e">
        <f t="shared" si="9"/>
        <v>#VALUE!</v>
      </c>
      <c r="T86" s="261" t="e">
        <f t="shared" si="9"/>
        <v>#VALUE!</v>
      </c>
      <c r="U86" s="261" t="e">
        <f t="shared" si="9"/>
        <v>#VALUE!</v>
      </c>
      <c r="Y86" s="282" t="str">
        <f t="shared" si="13"/>
        <v/>
      </c>
    </row>
  </sheetData>
  <dataValidations xWindow="827" yWindow="477" count="11">
    <dataValidation type="list" showInputMessage="1" showErrorMessage="1" sqref="C87:C1048576">
      <formula1>tipo_pessoa</formula1>
    </dataValidation>
    <dataValidation type="list" allowBlank="1" showInputMessage="1" showErrorMessage="1" sqref="E87:E1048576">
      <formula1>decisão</formula1>
    </dataValidation>
    <dataValidation type="list" allowBlank="1" showInputMessage="1" showErrorMessage="1" prompt="M.O. direta entra no custo do produto e só pode ser inserida após a fase de desenvolvimento. M.O. indireta pode ser inserida em qualquer fase. Após a fase de desenvolvimento, o rateio da M.O. indireta ocorre por meio de um critério a ser definido. " sqref="E2:E86">
      <formula1>decisão</formula1>
    </dataValidation>
    <dataValidation type="whole" operator="greaterThanOrEqual" allowBlank="1" showInputMessage="1" showErrorMessage="1" prompt="Defina a quantidade de pessoas por função que irão trabalhar em cada fase " sqref="L2:P86">
      <formula1>0</formula1>
    </dataValidation>
    <dataValidation allowBlank="1" showInputMessage="1" showErrorMessage="1" prompt="Defina o valor do salário unitário de referência_x000a_para cada função (ex: o salário unitário de referência de um técnico é 800,00 por mês)_x000a_" sqref="F2:F86"/>
    <dataValidation allowBlank="1" showInputMessage="1" showErrorMessage="1" prompt="Defina as quantidades de salários unitários de referência_x000a_para cada função (ex: um técnico irá ganhar  quatro salários de 800,00 por mês)_x000a_" sqref="G2:G86"/>
    <dataValidation type="list" showInputMessage="1" showErrorMessage="1" prompt="M.O. direta entra no custo do produto e só pode ser inserida após a fase de desenvolvimento. M.O. indireta pode ser inserida em qualquer fase. Após a fase de desenvolvimento, o rateio da M.O. indireta ocorre por meio de um critério a ser definido. _x000a_" sqref="C2:C86">
      <formula1>tipo_pessoa</formula1>
    </dataValidation>
    <dataValidation allowBlank="1" showInputMessage="1" showErrorMessage="1" prompt="Defina as funções (ex: engenheiros, técnicos, sócios, etc.)" sqref="B2:B86"/>
    <dataValidation type="whole" operator="greaterThanOrEqual" allowBlank="1" showInputMessage="1" showErrorMessage="1" sqref="J1:J1048576">
      <formula1>0</formula1>
    </dataValidation>
    <dataValidation allowBlank="1" showInputMessage="1" showErrorMessage="1" prompt="Defina os departamentos correspondentes. " sqref="A2:A86"/>
    <dataValidation type="list" allowBlank="1" showInputMessage="1" showErrorMessage="1" sqref="D2:D1048576">
      <formula1 xml:space="preserve"> ref_custos</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B3D7"/>
    <outlinePr summaryBelow="0" summaryRight="0"/>
  </sheetPr>
  <dimension ref="A1:R123"/>
  <sheetViews>
    <sheetView showGridLines="0" workbookViewId="0">
      <pane xSplit="4" ySplit="2" topLeftCell="E3" activePane="bottomRight" state="frozen"/>
      <selection pane="topRight" activeCell="E1" sqref="E1"/>
      <selection pane="bottomLeft" activeCell="A2" sqref="A2"/>
      <selection pane="bottomRight"/>
    </sheetView>
  </sheetViews>
  <sheetFormatPr defaultRowHeight="15" x14ac:dyDescent="0.25"/>
  <cols>
    <col min="1" max="1" width="10.7109375" style="53" customWidth="1"/>
    <col min="2" max="4" width="10.7109375" style="52" customWidth="1"/>
    <col min="5" max="6" width="13.7109375" style="158" customWidth="1"/>
    <col min="7" max="8" width="13.7109375" style="159" customWidth="1"/>
    <col min="9" max="11" width="13.7109375" style="158" customWidth="1"/>
    <col min="12" max="12" width="13.7109375" style="259" customWidth="1"/>
    <col min="13" max="18" width="13.7109375" style="52" customWidth="1"/>
    <col min="19" max="16384" width="9.140625" style="52"/>
  </cols>
  <sheetData>
    <row r="1" spans="1:18" s="122" customFormat="1" ht="16.5" x14ac:dyDescent="0.25">
      <c r="A1" s="186"/>
      <c r="B1" s="187"/>
      <c r="C1" s="187"/>
      <c r="D1" s="187"/>
      <c r="E1" s="324" t="s">
        <v>187</v>
      </c>
      <c r="F1" s="325"/>
      <c r="G1" s="325"/>
      <c r="H1" s="325"/>
      <c r="I1" s="325"/>
      <c r="J1" s="325"/>
      <c r="K1" s="326"/>
      <c r="L1" s="324" t="s">
        <v>188</v>
      </c>
      <c r="M1" s="325"/>
      <c r="N1" s="325"/>
      <c r="O1" s="325"/>
      <c r="P1" s="325"/>
      <c r="Q1" s="325"/>
      <c r="R1" s="326"/>
    </row>
    <row r="2" spans="1:18" ht="69.95" customHeight="1" thickBot="1" x14ac:dyDescent="0.3">
      <c r="A2" s="51" t="s">
        <v>3</v>
      </c>
      <c r="B2" s="51" t="s">
        <v>4</v>
      </c>
      <c r="C2" s="51" t="s">
        <v>5</v>
      </c>
      <c r="D2" s="51" t="s">
        <v>54</v>
      </c>
      <c r="E2" s="92" t="s">
        <v>98</v>
      </c>
      <c r="F2" s="92" t="s">
        <v>99</v>
      </c>
      <c r="G2" s="21" t="s">
        <v>101</v>
      </c>
      <c r="H2" s="21" t="s">
        <v>102</v>
      </c>
      <c r="I2" s="92" t="s">
        <v>169</v>
      </c>
      <c r="J2" s="92" t="s">
        <v>170</v>
      </c>
      <c r="K2" s="92" t="s">
        <v>103</v>
      </c>
      <c r="L2" s="254" t="s">
        <v>98</v>
      </c>
      <c r="M2" s="92" t="s">
        <v>99</v>
      </c>
      <c r="N2" s="21" t="s">
        <v>101</v>
      </c>
      <c r="O2" s="21" t="s">
        <v>102</v>
      </c>
      <c r="P2" s="92" t="s">
        <v>169</v>
      </c>
      <c r="Q2" s="92" t="s">
        <v>170</v>
      </c>
      <c r="R2" s="92" t="s">
        <v>103</v>
      </c>
    </row>
    <row r="3" spans="1:18" ht="17.25" thickBot="1" x14ac:dyDescent="0.35">
      <c r="A3" s="40">
        <f>calendário!A2</f>
        <v>1</v>
      </c>
      <c r="B3" s="40">
        <f>calendário!B2</f>
        <v>1</v>
      </c>
      <c r="C3" s="41">
        <f>calendário!C2</f>
        <v>41918</v>
      </c>
      <c r="D3" s="42" t="str">
        <f>calendário!D2</f>
        <v>fase I</v>
      </c>
      <c r="E3" s="169" t="str">
        <f>IF($D3="fase II",SUMIF('input salário'!$Y:$Y,"MO diretaproduto",'input salário'!$Q:$Q),IF($D3="fase III",SUMIF('input salário'!$Y:$Y,"MO diretaproduto",'input salário'!$S:$S),IF($D3="fase IV",SUMIF('input salário'!$Y:$Y,"MO diretaproduto",'input salário'!$T:$T),IF($D3="fase V",SUMIF('input salário'!$Y:$Y,"MO diretaproduto",'input salário'!$U:$U), "0"))))</f>
        <v>0</v>
      </c>
      <c r="F3" s="163">
        <f>IF($D3="fase I",SUMIF('input salário'!$Y:$Y,"MO indiretaproduto",'input salário'!$Q:$Q),IF($D3="fase II",SUMIF('input salário'!$Y:$Y,"MO indiretaproduto",'input salário'!$R:$R),IF($D3="fase III",SUMIF('input salário'!$Y:$Y,"MO indiretaproduto",'input salário'!$S:$S),IF($D3="fase IV",SUMIF('input salário'!$Y:$Y,"MO indiretaproduto",'input salário'!$T:$T),IF($D3="fase V",SUMIF('input salário'!$Y:$Y,"MO indiretaproduto",'input salário'!$U:$U),"inserir fase")))))</f>
        <v>32150</v>
      </c>
      <c r="G3" s="120"/>
      <c r="H3" s="120"/>
      <c r="I3" s="163">
        <f t="shared" ref="I3:I34" si="0">E3*(1+G3)</f>
        <v>0</v>
      </c>
      <c r="J3" s="163">
        <f t="shared" ref="J3:J34" si="1">F3*(1+H3)</f>
        <v>32150</v>
      </c>
      <c r="K3" s="163">
        <f t="shared" ref="K3:K34" si="2">SUM(I3:J3)</f>
        <v>32150</v>
      </c>
      <c r="L3" s="169" t="str">
        <f>IF($D3="fase II",SUMIF('input salário'!$Y:$Y,"MO diretaserviço",'input salário'!$R:$R),IF($D3="fase III",SUMIF('input salário'!$Y:$Y,"MO diretaserviço",'input salário'!$S:$S),IF($D3="fase IV",SUMIF('input salário'!$Y:$Y,"MO diretaserviço",'input salário'!$T:$T),IF($D3="fase V",SUMIF('input salário'!$Y:$Y,"MO diretaserviço",'input salário'!$U:$U), "0"))))</f>
        <v>0</v>
      </c>
      <c r="M3" s="169" t="str">
        <f>IF($D3="fase II",SUMIF('input salário'!$Y:$Y,"MO indiretaserviço",'input salário'!$R:$R),IF($D3="fase III",SUMIF('input salário'!$Y:$Y,"MO indiretaserviço",'input salário'!$S:$S),IF($D3="fase IV",SUMIF('input salário'!$Y:$Y,"MO indiretaserviço",'input salário'!$T:$T),IF($D3="fase V",SUMIF('input salário'!$Y:$Y,"MO indiretaserviço",'input salário'!$U:$U), "0"))))</f>
        <v>0</v>
      </c>
      <c r="N3" s="185"/>
      <c r="O3" s="185"/>
      <c r="P3" s="163">
        <f>L3*(1+N3)</f>
        <v>0</v>
      </c>
      <c r="Q3" s="163">
        <f>M3*(1+O3)</f>
        <v>0</v>
      </c>
      <c r="R3" s="163">
        <f>P3+Q3</f>
        <v>0</v>
      </c>
    </row>
    <row r="4" spans="1:18" ht="17.25" thickBot="1" x14ac:dyDescent="0.35">
      <c r="A4" s="40">
        <f>calendário!A3</f>
        <v>2</v>
      </c>
      <c r="B4" s="40">
        <f>calendário!B3</f>
        <v>1</v>
      </c>
      <c r="C4" s="43">
        <f>calendário!C3</f>
        <v>41949</v>
      </c>
      <c r="D4" s="42" t="str">
        <f>calendário!D3</f>
        <v>fase I</v>
      </c>
      <c r="E4" s="169" t="str">
        <f>IF($D4="fase II",SUMIF('input salário'!$Y:$Y,"MO diretaproduto",'input salário'!$Q:$Q),IF($D4="fase III",SUMIF('input salário'!$Y:$Y,"MO diretaproduto",'input salário'!$S:$S),IF($D4="fase IV",SUMIF('input salário'!$Y:$Y,"MO diretaproduto",'input salário'!$T:$T),IF($D4="fase V",SUMIF('input salário'!$Y:$Y,"MO diretaproduto",'input salário'!$U:$U), "0"))))</f>
        <v>0</v>
      </c>
      <c r="F4" s="163">
        <f>IF($D4="fase I",SUMIF('input salário'!$Y:$Y,"MO indiretaproduto",'input salário'!$Q:$Q),IF($D4="fase II",SUMIF('input salário'!$Y:$Y,"MO indiretaproduto",'input salário'!$R:$R),IF($D4="fase III",SUMIF('input salário'!$Y:$Y,"MO indiretaproduto",'input salário'!$S:$S),IF($D4="fase IV",SUMIF('input salário'!$Y:$Y,"MO indiretaproduto",'input salário'!$T:$T),IF($D4="fase V",SUMIF('input salário'!$Y:$Y,"MO indiretaproduto",'input salário'!$U:$U),"inserir fase")))))</f>
        <v>32150</v>
      </c>
      <c r="G4" s="120"/>
      <c r="H4" s="120"/>
      <c r="I4" s="163">
        <f t="shared" si="0"/>
        <v>0</v>
      </c>
      <c r="J4" s="163">
        <f t="shared" si="1"/>
        <v>32150</v>
      </c>
      <c r="K4" s="163">
        <f t="shared" si="2"/>
        <v>32150</v>
      </c>
      <c r="L4" s="169" t="str">
        <f>IF($D4="fase II",SUMIF('input salário'!$Y:$Y,"MO diretaserviço",'input salário'!$R:$R),IF($D4="fase III",SUMIF('input salário'!$Y:$Y,"MO diretaserviço",'input salário'!$S:$S),IF($D4="fase IV",SUMIF('input salário'!$Y:$Y,"MO diretaserviço",'input salário'!$T:$T),IF($D4="fase V",SUMIF('input salário'!$Y:$Y,"MO diretaserviço",'input salário'!$U:$U), "0"))))</f>
        <v>0</v>
      </c>
      <c r="M4" s="169" t="str">
        <f>IF($D4="fase II",SUMIF('input salário'!$Y:$Y,"MO indiretaserviço",'input salário'!$R:$R),IF($D4="fase III",SUMIF('input salário'!$Y:$Y,"MO indiretaserviço",'input salário'!$S:$S),IF($D4="fase IV",SUMIF('input salário'!$Y:$Y,"MO indiretaserviço",'input salário'!$T:$T),IF($D4="fase V",SUMIF('input salário'!$Y:$Y,"MO indiretaserviço",'input salário'!$U:$U), "0"))))</f>
        <v>0</v>
      </c>
      <c r="N4" s="185"/>
      <c r="O4" s="185"/>
      <c r="P4" s="163">
        <f t="shared" ref="P4:P67" si="3">L4*(1+N4)</f>
        <v>0</v>
      </c>
      <c r="Q4" s="163">
        <f t="shared" ref="Q4:Q67" si="4">M4*(1+O4)</f>
        <v>0</v>
      </c>
      <c r="R4" s="163">
        <f t="shared" ref="R4:R67" si="5">P4+Q4</f>
        <v>0</v>
      </c>
    </row>
    <row r="5" spans="1:18" ht="17.25" thickBot="1" x14ac:dyDescent="0.35">
      <c r="A5" s="40">
        <f>calendário!A4</f>
        <v>3</v>
      </c>
      <c r="B5" s="40">
        <f>calendário!B4</f>
        <v>1</v>
      </c>
      <c r="C5" s="41">
        <f>calendário!C4</f>
        <v>41979</v>
      </c>
      <c r="D5" s="42" t="str">
        <f>calendário!D4</f>
        <v>fase I</v>
      </c>
      <c r="E5" s="169" t="str">
        <f>IF($D5="fase II",SUMIF('input salário'!$Y:$Y,"MO diretaproduto",'input salário'!$Q:$Q),IF($D5="fase III",SUMIF('input salário'!$Y:$Y,"MO diretaproduto",'input salário'!$S:$S),IF($D5="fase IV",SUMIF('input salário'!$Y:$Y,"MO diretaproduto",'input salário'!$T:$T),IF($D5="fase V",SUMIF('input salário'!$Y:$Y,"MO diretaproduto",'input salário'!$U:$U), "0"))))</f>
        <v>0</v>
      </c>
      <c r="F5" s="163">
        <f>IF($D5="fase I",SUMIF('input salário'!$Y:$Y,"MO indiretaproduto",'input salário'!$Q:$Q),IF($D5="fase II",SUMIF('input salário'!$Y:$Y,"MO indiretaproduto",'input salário'!$R:$R),IF($D5="fase III",SUMIF('input salário'!$Y:$Y,"MO indiretaproduto",'input salário'!$S:$S),IF($D5="fase IV",SUMIF('input salário'!$Y:$Y,"MO indiretaproduto",'input salário'!$T:$T),IF($D5="fase V",SUMIF('input salário'!$Y:$Y,"MO indiretaproduto",'input salário'!$U:$U),"inserir fase")))))</f>
        <v>32150</v>
      </c>
      <c r="G5" s="120"/>
      <c r="H5" s="120"/>
      <c r="I5" s="163">
        <f t="shared" si="0"/>
        <v>0</v>
      </c>
      <c r="J5" s="163">
        <f t="shared" si="1"/>
        <v>32150</v>
      </c>
      <c r="K5" s="163">
        <f t="shared" si="2"/>
        <v>32150</v>
      </c>
      <c r="L5" s="169" t="str">
        <f>IF($D5="fase II",SUMIF('input salário'!$Y:$Y,"MO diretaserviço",'input salário'!$R:$R),IF($D5="fase III",SUMIF('input salário'!$Y:$Y,"MO diretaserviço",'input salário'!$S:$S),IF($D5="fase IV",SUMIF('input salário'!$Y:$Y,"MO diretaserviço",'input salário'!$T:$T),IF($D5="fase V",SUMIF('input salário'!$Y:$Y,"MO diretaserviço",'input salário'!$U:$U), "0"))))</f>
        <v>0</v>
      </c>
      <c r="M5" s="169" t="str">
        <f>IF($D5="fase II",SUMIF('input salário'!$Y:$Y,"MO indiretaserviço",'input salário'!$R:$R),IF($D5="fase III",SUMIF('input salário'!$Y:$Y,"MO indiretaserviço",'input salário'!$S:$S),IF($D5="fase IV",SUMIF('input salário'!$Y:$Y,"MO indiretaserviço",'input salário'!$T:$T),IF($D5="fase V",SUMIF('input salário'!$Y:$Y,"MO indiretaserviço",'input salário'!$U:$U), "0"))))</f>
        <v>0</v>
      </c>
      <c r="N5" s="185"/>
      <c r="O5" s="185"/>
      <c r="P5" s="163">
        <f t="shared" si="3"/>
        <v>0</v>
      </c>
      <c r="Q5" s="163">
        <f t="shared" si="4"/>
        <v>0</v>
      </c>
      <c r="R5" s="163">
        <f t="shared" si="5"/>
        <v>0</v>
      </c>
    </row>
    <row r="6" spans="1:18" ht="17.25" thickBot="1" x14ac:dyDescent="0.35">
      <c r="A6" s="40">
        <f>calendário!A5</f>
        <v>4</v>
      </c>
      <c r="B6" s="40">
        <f>calendário!B5</f>
        <v>1</v>
      </c>
      <c r="C6" s="43">
        <f>calendário!C5</f>
        <v>42010</v>
      </c>
      <c r="D6" s="42" t="str">
        <f>calendário!D5</f>
        <v>fase I</v>
      </c>
      <c r="E6" s="169" t="str">
        <f>IF($D6="fase II",SUMIF('input salário'!$Y:$Y,"MO diretaproduto",'input salário'!$Q:$Q),IF($D6="fase III",SUMIF('input salário'!$Y:$Y,"MO diretaproduto",'input salário'!$S:$S),IF($D6="fase IV",SUMIF('input salário'!$Y:$Y,"MO diretaproduto",'input salário'!$T:$T),IF($D6="fase V",SUMIF('input salário'!$Y:$Y,"MO diretaproduto",'input salário'!$U:$U), "0"))))</f>
        <v>0</v>
      </c>
      <c r="F6" s="163">
        <f>IF($D6="fase I",SUMIF('input salário'!$Y:$Y,"MO indiretaproduto",'input salário'!$Q:$Q),IF($D6="fase II",SUMIF('input salário'!$Y:$Y,"MO indiretaproduto",'input salário'!$R:$R),IF($D6="fase III",SUMIF('input salário'!$Y:$Y,"MO indiretaproduto",'input salário'!$S:$S),IF($D6="fase IV",SUMIF('input salário'!$Y:$Y,"MO indiretaproduto",'input salário'!$T:$T),IF($D6="fase V",SUMIF('input salário'!$Y:$Y,"MO indiretaproduto",'input salário'!$U:$U),"inserir fase")))))</f>
        <v>32150</v>
      </c>
      <c r="G6" s="120"/>
      <c r="H6" s="120"/>
      <c r="I6" s="163">
        <f t="shared" si="0"/>
        <v>0</v>
      </c>
      <c r="J6" s="163">
        <f t="shared" si="1"/>
        <v>32150</v>
      </c>
      <c r="K6" s="163">
        <f t="shared" si="2"/>
        <v>32150</v>
      </c>
      <c r="L6" s="169" t="str">
        <f>IF($D6="fase II",SUMIF('input salário'!$Y:$Y,"MO diretaserviço",'input salário'!$R:$R),IF($D6="fase III",SUMIF('input salário'!$Y:$Y,"MO diretaserviço",'input salário'!$S:$S),IF($D6="fase IV",SUMIF('input salário'!$Y:$Y,"MO diretaserviço",'input salário'!$T:$T),IF($D6="fase V",SUMIF('input salário'!$Y:$Y,"MO diretaserviço",'input salário'!$U:$U), "0"))))</f>
        <v>0</v>
      </c>
      <c r="M6" s="169" t="str">
        <f>IF($D6="fase II",SUMIF('input salário'!$Y:$Y,"MO indiretaserviço",'input salário'!$R:$R),IF($D6="fase III",SUMIF('input salário'!$Y:$Y,"MO indiretaserviço",'input salário'!$S:$S),IF($D6="fase IV",SUMIF('input salário'!$Y:$Y,"MO indiretaserviço",'input salário'!$T:$T),IF($D6="fase V",SUMIF('input salário'!$Y:$Y,"MO indiretaserviço",'input salário'!$U:$U), "0"))))</f>
        <v>0</v>
      </c>
      <c r="N6" s="185"/>
      <c r="O6" s="185"/>
      <c r="P6" s="163">
        <f t="shared" si="3"/>
        <v>0</v>
      </c>
      <c r="Q6" s="163">
        <f t="shared" si="4"/>
        <v>0</v>
      </c>
      <c r="R6" s="163">
        <f t="shared" si="5"/>
        <v>0</v>
      </c>
    </row>
    <row r="7" spans="1:18" ht="17.25" thickBot="1" x14ac:dyDescent="0.35">
      <c r="A7" s="40">
        <f>calendário!A6</f>
        <v>5</v>
      </c>
      <c r="B7" s="40">
        <f>calendário!B6</f>
        <v>1</v>
      </c>
      <c r="C7" s="41">
        <f>calendário!C6</f>
        <v>42041</v>
      </c>
      <c r="D7" s="42" t="str">
        <f>calendário!D6</f>
        <v>fase I</v>
      </c>
      <c r="E7" s="169" t="str">
        <f>IF($D7="fase II",SUMIF('input salário'!$Y:$Y,"MO diretaproduto",'input salário'!$Q:$Q),IF($D7="fase III",SUMIF('input salário'!$Y:$Y,"MO diretaproduto",'input salário'!$S:$S),IF($D7="fase IV",SUMIF('input salário'!$Y:$Y,"MO diretaproduto",'input salário'!$T:$T),IF($D7="fase V",SUMIF('input salário'!$Y:$Y,"MO diretaproduto",'input salário'!$U:$U), "0"))))</f>
        <v>0</v>
      </c>
      <c r="F7" s="163">
        <f>IF($D7="fase I",SUMIF('input salário'!$Y:$Y,"MO indiretaproduto",'input salário'!$Q:$Q),IF($D7="fase II",SUMIF('input salário'!$Y:$Y,"MO indiretaproduto",'input salário'!$R:$R),IF($D7="fase III",SUMIF('input salário'!$Y:$Y,"MO indiretaproduto",'input salário'!$S:$S),IF($D7="fase IV",SUMIF('input salário'!$Y:$Y,"MO indiretaproduto",'input salário'!$T:$T),IF($D7="fase V",SUMIF('input salário'!$Y:$Y,"MO indiretaproduto",'input salário'!$U:$U),"inserir fase")))))</f>
        <v>32150</v>
      </c>
      <c r="G7" s="120"/>
      <c r="H7" s="120"/>
      <c r="I7" s="163">
        <f t="shared" si="0"/>
        <v>0</v>
      </c>
      <c r="J7" s="163">
        <f t="shared" si="1"/>
        <v>32150</v>
      </c>
      <c r="K7" s="163">
        <f t="shared" si="2"/>
        <v>32150</v>
      </c>
      <c r="L7" s="169" t="str">
        <f>IF($D7="fase II",SUMIF('input salário'!$Y:$Y,"MO diretaserviço",'input salário'!$R:$R),IF($D7="fase III",SUMIF('input salário'!$Y:$Y,"MO diretaserviço",'input salário'!$S:$S),IF($D7="fase IV",SUMIF('input salário'!$Y:$Y,"MO diretaserviço",'input salário'!$T:$T),IF($D7="fase V",SUMIF('input salário'!$Y:$Y,"MO diretaserviço",'input salário'!$U:$U), "0"))))</f>
        <v>0</v>
      </c>
      <c r="M7" s="169" t="str">
        <f>IF($D7="fase II",SUMIF('input salário'!$Y:$Y,"MO indiretaserviço",'input salário'!$R:$R),IF($D7="fase III",SUMIF('input salário'!$Y:$Y,"MO indiretaserviço",'input salário'!$S:$S),IF($D7="fase IV",SUMIF('input salário'!$Y:$Y,"MO indiretaserviço",'input salário'!$T:$T),IF($D7="fase V",SUMIF('input salário'!$Y:$Y,"MO indiretaserviço",'input salário'!$U:$U), "0"))))</f>
        <v>0</v>
      </c>
      <c r="N7" s="185"/>
      <c r="O7" s="185"/>
      <c r="P7" s="163">
        <f t="shared" si="3"/>
        <v>0</v>
      </c>
      <c r="Q7" s="163">
        <f t="shared" si="4"/>
        <v>0</v>
      </c>
      <c r="R7" s="163">
        <f t="shared" si="5"/>
        <v>0</v>
      </c>
    </row>
    <row r="8" spans="1:18" ht="17.25" thickBot="1" x14ac:dyDescent="0.35">
      <c r="A8" s="40">
        <f>calendário!A7</f>
        <v>6</v>
      </c>
      <c r="B8" s="40">
        <f>calendário!B7</f>
        <v>1</v>
      </c>
      <c r="C8" s="43">
        <f>calendário!C7</f>
        <v>42069</v>
      </c>
      <c r="D8" s="42" t="str">
        <f>calendário!D7</f>
        <v>fase I</v>
      </c>
      <c r="E8" s="169" t="str">
        <f>IF($D8="fase II",SUMIF('input salário'!$Y:$Y,"MO diretaproduto",'input salário'!$Q:$Q),IF($D8="fase III",SUMIF('input salário'!$Y:$Y,"MO diretaproduto",'input salário'!$S:$S),IF($D8="fase IV",SUMIF('input salário'!$Y:$Y,"MO diretaproduto",'input salário'!$T:$T),IF($D8="fase V",SUMIF('input salário'!$Y:$Y,"MO diretaproduto",'input salário'!$U:$U), "0"))))</f>
        <v>0</v>
      </c>
      <c r="F8" s="163">
        <f>IF($D8="fase I",SUMIF('input salário'!$Y:$Y,"MO indiretaproduto",'input salário'!$Q:$Q),IF($D8="fase II",SUMIF('input salário'!$Y:$Y,"MO indiretaproduto",'input salário'!$R:$R),IF($D8="fase III",SUMIF('input salário'!$Y:$Y,"MO indiretaproduto",'input salário'!$S:$S),IF($D8="fase IV",SUMIF('input salário'!$Y:$Y,"MO indiretaproduto",'input salário'!$T:$T),IF($D8="fase V",SUMIF('input salário'!$Y:$Y,"MO indiretaproduto",'input salário'!$U:$U),"inserir fase")))))</f>
        <v>32150</v>
      </c>
      <c r="G8" s="120"/>
      <c r="H8" s="120"/>
      <c r="I8" s="163">
        <f t="shared" si="0"/>
        <v>0</v>
      </c>
      <c r="J8" s="163">
        <f t="shared" si="1"/>
        <v>32150</v>
      </c>
      <c r="K8" s="163">
        <f t="shared" si="2"/>
        <v>32150</v>
      </c>
      <c r="L8" s="169" t="str">
        <f>IF($D8="fase II",SUMIF('input salário'!$Y:$Y,"MO diretaserviço",'input salário'!$R:$R),IF($D8="fase III",SUMIF('input salário'!$Y:$Y,"MO diretaserviço",'input salário'!$S:$S),IF($D8="fase IV",SUMIF('input salário'!$Y:$Y,"MO diretaserviço",'input salário'!$T:$T),IF($D8="fase V",SUMIF('input salário'!$Y:$Y,"MO diretaserviço",'input salário'!$U:$U), "0"))))</f>
        <v>0</v>
      </c>
      <c r="M8" s="169" t="str">
        <f>IF($D8="fase II",SUMIF('input salário'!$Y:$Y,"MO indiretaserviço",'input salário'!$R:$R),IF($D8="fase III",SUMIF('input salário'!$Y:$Y,"MO indiretaserviço",'input salário'!$S:$S),IF($D8="fase IV",SUMIF('input salário'!$Y:$Y,"MO indiretaserviço",'input salário'!$T:$T),IF($D8="fase V",SUMIF('input salário'!$Y:$Y,"MO indiretaserviço",'input salário'!$U:$U), "0"))))</f>
        <v>0</v>
      </c>
      <c r="N8" s="185"/>
      <c r="O8" s="185"/>
      <c r="P8" s="163">
        <f t="shared" si="3"/>
        <v>0</v>
      </c>
      <c r="Q8" s="163">
        <f t="shared" si="4"/>
        <v>0</v>
      </c>
      <c r="R8" s="163">
        <f t="shared" si="5"/>
        <v>0</v>
      </c>
    </row>
    <row r="9" spans="1:18" ht="17.25" thickBot="1" x14ac:dyDescent="0.35">
      <c r="A9" s="40">
        <f>calendário!A8</f>
        <v>7</v>
      </c>
      <c r="B9" s="40">
        <f>calendário!B8</f>
        <v>1</v>
      </c>
      <c r="C9" s="41">
        <f>calendário!C8</f>
        <v>42100</v>
      </c>
      <c r="D9" s="42" t="str">
        <f>calendário!D8</f>
        <v>fase I</v>
      </c>
      <c r="E9" s="169" t="str">
        <f>IF($D9="fase II",SUMIF('input salário'!$Y:$Y,"MO diretaproduto",'input salário'!$Q:$Q),IF($D9="fase III",SUMIF('input salário'!$Y:$Y,"MO diretaproduto",'input salário'!$S:$S),IF($D9="fase IV",SUMIF('input salário'!$Y:$Y,"MO diretaproduto",'input salário'!$T:$T),IF($D9="fase V",SUMIF('input salário'!$Y:$Y,"MO diretaproduto",'input salário'!$U:$U), "0"))))</f>
        <v>0</v>
      </c>
      <c r="F9" s="163">
        <f>IF($D9="fase I",SUMIF('input salário'!$Y:$Y,"MO indiretaproduto",'input salário'!$Q:$Q),IF($D9="fase II",SUMIF('input salário'!$Y:$Y,"MO indiretaproduto",'input salário'!$R:$R),IF($D9="fase III",SUMIF('input salário'!$Y:$Y,"MO indiretaproduto",'input salário'!$S:$S),IF($D9="fase IV",SUMIF('input salário'!$Y:$Y,"MO indiretaproduto",'input salário'!$T:$T),IF($D9="fase V",SUMIF('input salário'!$Y:$Y,"MO indiretaproduto",'input salário'!$U:$U),"inserir fase")))))</f>
        <v>32150</v>
      </c>
      <c r="G9" s="120"/>
      <c r="H9" s="120"/>
      <c r="I9" s="163">
        <f t="shared" si="0"/>
        <v>0</v>
      </c>
      <c r="J9" s="163">
        <f t="shared" si="1"/>
        <v>32150</v>
      </c>
      <c r="K9" s="163">
        <f t="shared" si="2"/>
        <v>32150</v>
      </c>
      <c r="L9" s="169" t="str">
        <f>IF($D9="fase II",SUMIF('input salário'!$Y:$Y,"MO diretaserviço",'input salário'!$R:$R),IF($D9="fase III",SUMIF('input salário'!$Y:$Y,"MO diretaserviço",'input salário'!$S:$S),IF($D9="fase IV",SUMIF('input salário'!$Y:$Y,"MO diretaserviço",'input salário'!$T:$T),IF($D9="fase V",SUMIF('input salário'!$Y:$Y,"MO diretaserviço",'input salário'!$U:$U), "0"))))</f>
        <v>0</v>
      </c>
      <c r="M9" s="169" t="str">
        <f>IF($D9="fase II",SUMIF('input salário'!$Y:$Y,"MO indiretaserviço",'input salário'!$R:$R),IF($D9="fase III",SUMIF('input salário'!$Y:$Y,"MO indiretaserviço",'input salário'!$S:$S),IF($D9="fase IV",SUMIF('input salário'!$Y:$Y,"MO indiretaserviço",'input salário'!$T:$T),IF($D9="fase V",SUMIF('input salário'!$Y:$Y,"MO indiretaserviço",'input salário'!$U:$U), "0"))))</f>
        <v>0</v>
      </c>
      <c r="N9" s="185"/>
      <c r="O9" s="185"/>
      <c r="P9" s="163">
        <f t="shared" si="3"/>
        <v>0</v>
      </c>
      <c r="Q9" s="163">
        <f t="shared" si="4"/>
        <v>0</v>
      </c>
      <c r="R9" s="163">
        <f t="shared" si="5"/>
        <v>0</v>
      </c>
    </row>
    <row r="10" spans="1:18" ht="17.25" thickBot="1" x14ac:dyDescent="0.35">
      <c r="A10" s="40">
        <f>calendário!A9</f>
        <v>8</v>
      </c>
      <c r="B10" s="40">
        <f>calendário!B9</f>
        <v>1</v>
      </c>
      <c r="C10" s="43">
        <f>calendário!C9</f>
        <v>42130</v>
      </c>
      <c r="D10" s="42" t="str">
        <f>calendário!D9</f>
        <v>fase I</v>
      </c>
      <c r="E10" s="169" t="str">
        <f>IF($D10="fase II",SUMIF('input salário'!$Y:$Y,"MO diretaproduto",'input salário'!$Q:$Q),IF($D10="fase III",SUMIF('input salário'!$Y:$Y,"MO diretaproduto",'input salário'!$S:$S),IF($D10="fase IV",SUMIF('input salário'!$Y:$Y,"MO diretaproduto",'input salário'!$T:$T),IF($D10="fase V",SUMIF('input salário'!$Y:$Y,"MO diretaproduto",'input salário'!$U:$U), "0"))))</f>
        <v>0</v>
      </c>
      <c r="F10" s="163">
        <f>IF($D10="fase I",SUMIF('input salário'!$Y:$Y,"MO indiretaproduto",'input salário'!$Q:$Q),IF($D10="fase II",SUMIF('input salário'!$Y:$Y,"MO indiretaproduto",'input salário'!$R:$R),IF($D10="fase III",SUMIF('input salário'!$Y:$Y,"MO indiretaproduto",'input salário'!$S:$S),IF($D10="fase IV",SUMIF('input salário'!$Y:$Y,"MO indiretaproduto",'input salário'!$T:$T),IF($D10="fase V",SUMIF('input salário'!$Y:$Y,"MO indiretaproduto",'input salário'!$U:$U),"inserir fase")))))</f>
        <v>32150</v>
      </c>
      <c r="G10" s="120"/>
      <c r="H10" s="120"/>
      <c r="I10" s="163">
        <f t="shared" si="0"/>
        <v>0</v>
      </c>
      <c r="J10" s="163">
        <f t="shared" si="1"/>
        <v>32150</v>
      </c>
      <c r="K10" s="163">
        <f t="shared" si="2"/>
        <v>32150</v>
      </c>
      <c r="L10" s="169" t="str">
        <f>IF($D10="fase II",SUMIF('input salário'!$Y:$Y,"MO diretaserviço",'input salário'!$R:$R),IF($D10="fase III",SUMIF('input salário'!$Y:$Y,"MO diretaserviço",'input salário'!$S:$S),IF($D10="fase IV",SUMIF('input salário'!$Y:$Y,"MO diretaserviço",'input salário'!$T:$T),IF($D10="fase V",SUMIF('input salário'!$Y:$Y,"MO diretaserviço",'input salário'!$U:$U), "0"))))</f>
        <v>0</v>
      </c>
      <c r="M10" s="169" t="str">
        <f>IF($D10="fase II",SUMIF('input salário'!$Y:$Y,"MO indiretaserviço",'input salário'!$R:$R),IF($D10="fase III",SUMIF('input salário'!$Y:$Y,"MO indiretaserviço",'input salário'!$S:$S),IF($D10="fase IV",SUMIF('input salário'!$Y:$Y,"MO indiretaserviço",'input salário'!$T:$T),IF($D10="fase V",SUMIF('input salário'!$Y:$Y,"MO indiretaserviço",'input salário'!$U:$U), "0"))))</f>
        <v>0</v>
      </c>
      <c r="N10" s="185"/>
      <c r="O10" s="185"/>
      <c r="P10" s="163">
        <f t="shared" si="3"/>
        <v>0</v>
      </c>
      <c r="Q10" s="163">
        <f t="shared" si="4"/>
        <v>0</v>
      </c>
      <c r="R10" s="163">
        <f t="shared" si="5"/>
        <v>0</v>
      </c>
    </row>
    <row r="11" spans="1:18" ht="17.25" thickBot="1" x14ac:dyDescent="0.35">
      <c r="A11" s="40">
        <f>calendário!A10</f>
        <v>9</v>
      </c>
      <c r="B11" s="40">
        <f>calendário!B10</f>
        <v>1</v>
      </c>
      <c r="C11" s="41">
        <f>calendário!C10</f>
        <v>42161</v>
      </c>
      <c r="D11" s="42" t="str">
        <f>calendário!D10</f>
        <v>fase I</v>
      </c>
      <c r="E11" s="169" t="str">
        <f>IF($D11="fase II",SUMIF('input salário'!$Y:$Y,"MO diretaproduto",'input salário'!$Q:$Q),IF($D11="fase III",SUMIF('input salário'!$Y:$Y,"MO diretaproduto",'input salário'!$S:$S),IF($D11="fase IV",SUMIF('input salário'!$Y:$Y,"MO diretaproduto",'input salário'!$T:$T),IF($D11="fase V",SUMIF('input salário'!$Y:$Y,"MO diretaproduto",'input salário'!$U:$U), "0"))))</f>
        <v>0</v>
      </c>
      <c r="F11" s="163">
        <f>IF($D11="fase I",SUMIF('input salário'!$Y:$Y,"MO indiretaproduto",'input salário'!$Q:$Q),IF($D11="fase II",SUMIF('input salário'!$Y:$Y,"MO indiretaproduto",'input salário'!$R:$R),IF($D11="fase III",SUMIF('input salário'!$Y:$Y,"MO indiretaproduto",'input salário'!$S:$S),IF($D11="fase IV",SUMIF('input salário'!$Y:$Y,"MO indiretaproduto",'input salário'!$T:$T),IF($D11="fase V",SUMIF('input salário'!$Y:$Y,"MO indiretaproduto",'input salário'!$U:$U),"inserir fase")))))</f>
        <v>32150</v>
      </c>
      <c r="G11" s="120"/>
      <c r="H11" s="120"/>
      <c r="I11" s="163">
        <f t="shared" si="0"/>
        <v>0</v>
      </c>
      <c r="J11" s="163">
        <f t="shared" si="1"/>
        <v>32150</v>
      </c>
      <c r="K11" s="163">
        <f t="shared" si="2"/>
        <v>32150</v>
      </c>
      <c r="L11" s="169" t="str">
        <f>IF($D11="fase II",SUMIF('input salário'!$Y:$Y,"MO diretaserviço",'input salário'!$R:$R),IF($D11="fase III",SUMIF('input salário'!$Y:$Y,"MO diretaserviço",'input salário'!$S:$S),IF($D11="fase IV",SUMIF('input salário'!$Y:$Y,"MO diretaserviço",'input salário'!$T:$T),IF($D11="fase V",SUMIF('input salário'!$Y:$Y,"MO diretaserviço",'input salário'!$U:$U), "0"))))</f>
        <v>0</v>
      </c>
      <c r="M11" s="169" t="str">
        <f>IF($D11="fase II",SUMIF('input salário'!$Y:$Y,"MO indiretaserviço",'input salário'!$R:$R),IF($D11="fase III",SUMIF('input salário'!$Y:$Y,"MO indiretaserviço",'input salário'!$S:$S),IF($D11="fase IV",SUMIF('input salário'!$Y:$Y,"MO indiretaserviço",'input salário'!$T:$T),IF($D11="fase V",SUMIF('input salário'!$Y:$Y,"MO indiretaserviço",'input salário'!$U:$U), "0"))))</f>
        <v>0</v>
      </c>
      <c r="N11" s="185"/>
      <c r="O11" s="185"/>
      <c r="P11" s="163">
        <f t="shared" si="3"/>
        <v>0</v>
      </c>
      <c r="Q11" s="163">
        <f t="shared" si="4"/>
        <v>0</v>
      </c>
      <c r="R11" s="163">
        <f t="shared" si="5"/>
        <v>0</v>
      </c>
    </row>
    <row r="12" spans="1:18" ht="17.25" thickBot="1" x14ac:dyDescent="0.35">
      <c r="A12" s="40">
        <f>calendário!A11</f>
        <v>10</v>
      </c>
      <c r="B12" s="40">
        <f>calendário!B11</f>
        <v>1</v>
      </c>
      <c r="C12" s="43">
        <f>calendário!C11</f>
        <v>42191</v>
      </c>
      <c r="D12" s="42" t="str">
        <f>calendário!D11</f>
        <v>fase I</v>
      </c>
      <c r="E12" s="169" t="str">
        <f>IF($D12="fase II",SUMIF('input salário'!$Y:$Y,"MO diretaproduto",'input salário'!$Q:$Q),IF($D12="fase III",SUMIF('input salário'!$Y:$Y,"MO diretaproduto",'input salário'!$S:$S),IF($D12="fase IV",SUMIF('input salário'!$Y:$Y,"MO diretaproduto",'input salário'!$T:$T),IF($D12="fase V",SUMIF('input salário'!$Y:$Y,"MO diretaproduto",'input salário'!$U:$U), "0"))))</f>
        <v>0</v>
      </c>
      <c r="F12" s="163">
        <f>IF($D12="fase I",SUMIF('input salário'!$Y:$Y,"MO indiretaproduto",'input salário'!$Q:$Q),IF($D12="fase II",SUMIF('input salário'!$Y:$Y,"MO indiretaproduto",'input salário'!$R:$R),IF($D12="fase III",SUMIF('input salário'!$Y:$Y,"MO indiretaproduto",'input salário'!$S:$S),IF($D12="fase IV",SUMIF('input salário'!$Y:$Y,"MO indiretaproduto",'input salário'!$T:$T),IF($D12="fase V",SUMIF('input salário'!$Y:$Y,"MO indiretaproduto",'input salário'!$U:$U),"inserir fase")))))</f>
        <v>32150</v>
      </c>
      <c r="G12" s="120"/>
      <c r="H12" s="120"/>
      <c r="I12" s="163">
        <f t="shared" si="0"/>
        <v>0</v>
      </c>
      <c r="J12" s="163">
        <f t="shared" si="1"/>
        <v>32150</v>
      </c>
      <c r="K12" s="163">
        <f t="shared" si="2"/>
        <v>32150</v>
      </c>
      <c r="L12" s="169" t="str">
        <f>IF($D12="fase II",SUMIF('input salário'!$Y:$Y,"MO diretaserviço",'input salário'!$R:$R),IF($D12="fase III",SUMIF('input salário'!$Y:$Y,"MO diretaserviço",'input salário'!$S:$S),IF($D12="fase IV",SUMIF('input salário'!$Y:$Y,"MO diretaserviço",'input salário'!$T:$T),IF($D12="fase V",SUMIF('input salário'!$Y:$Y,"MO diretaserviço",'input salário'!$U:$U), "0"))))</f>
        <v>0</v>
      </c>
      <c r="M12" s="169" t="str">
        <f>IF($D12="fase II",SUMIF('input salário'!$Y:$Y,"MO indiretaserviço",'input salário'!$R:$R),IF($D12="fase III",SUMIF('input salário'!$Y:$Y,"MO indiretaserviço",'input salário'!$S:$S),IF($D12="fase IV",SUMIF('input salário'!$Y:$Y,"MO indiretaserviço",'input salário'!$T:$T),IF($D12="fase V",SUMIF('input salário'!$Y:$Y,"MO indiretaserviço",'input salário'!$U:$U), "0"))))</f>
        <v>0</v>
      </c>
      <c r="N12" s="185"/>
      <c r="O12" s="185"/>
      <c r="P12" s="163">
        <f t="shared" si="3"/>
        <v>0</v>
      </c>
      <c r="Q12" s="163">
        <f t="shared" si="4"/>
        <v>0</v>
      </c>
      <c r="R12" s="163">
        <f t="shared" si="5"/>
        <v>0</v>
      </c>
    </row>
    <row r="13" spans="1:18" ht="17.25" thickBot="1" x14ac:dyDescent="0.35">
      <c r="A13" s="40">
        <f>calendário!A12</f>
        <v>11</v>
      </c>
      <c r="B13" s="40">
        <f>calendário!B12</f>
        <v>1</v>
      </c>
      <c r="C13" s="41">
        <f>calendário!C12</f>
        <v>42222</v>
      </c>
      <c r="D13" s="42" t="str">
        <f>calendário!D12</f>
        <v>fase I</v>
      </c>
      <c r="E13" s="169" t="str">
        <f>IF($D13="fase II",SUMIF('input salário'!$Y:$Y,"MO diretaproduto",'input salário'!$Q:$Q),IF($D13="fase III",SUMIF('input salário'!$Y:$Y,"MO diretaproduto",'input salário'!$S:$S),IF($D13="fase IV",SUMIF('input salário'!$Y:$Y,"MO diretaproduto",'input salário'!$T:$T),IF($D13="fase V",SUMIF('input salário'!$Y:$Y,"MO diretaproduto",'input salário'!$U:$U), "0"))))</f>
        <v>0</v>
      </c>
      <c r="F13" s="163">
        <f>IF($D13="fase I",SUMIF('input salário'!$Y:$Y,"MO indiretaproduto",'input salário'!$Q:$Q),IF($D13="fase II",SUMIF('input salário'!$Y:$Y,"MO indiretaproduto",'input salário'!$R:$R),IF($D13="fase III",SUMIF('input salário'!$Y:$Y,"MO indiretaproduto",'input salário'!$S:$S),IF($D13="fase IV",SUMIF('input salário'!$Y:$Y,"MO indiretaproduto",'input salário'!$T:$T),IF($D13="fase V",SUMIF('input salário'!$Y:$Y,"MO indiretaproduto",'input salário'!$U:$U),"inserir fase")))))</f>
        <v>32150</v>
      </c>
      <c r="G13" s="120"/>
      <c r="H13" s="120"/>
      <c r="I13" s="163">
        <f t="shared" si="0"/>
        <v>0</v>
      </c>
      <c r="J13" s="163">
        <f t="shared" si="1"/>
        <v>32150</v>
      </c>
      <c r="K13" s="163">
        <f t="shared" si="2"/>
        <v>32150</v>
      </c>
      <c r="L13" s="169" t="str">
        <f>IF($D13="fase II",SUMIF('input salário'!$Y:$Y,"MO diretaserviço",'input salário'!$R:$R),IF($D13="fase III",SUMIF('input salário'!$Y:$Y,"MO diretaserviço",'input salário'!$S:$S),IF($D13="fase IV",SUMIF('input salário'!$Y:$Y,"MO diretaserviço",'input salário'!$T:$T),IF($D13="fase V",SUMIF('input salário'!$Y:$Y,"MO diretaserviço",'input salário'!$U:$U), "0"))))</f>
        <v>0</v>
      </c>
      <c r="M13" s="169" t="str">
        <f>IF($D13="fase II",SUMIF('input salário'!$Y:$Y,"MO indiretaserviço",'input salário'!$R:$R),IF($D13="fase III",SUMIF('input salário'!$Y:$Y,"MO indiretaserviço",'input salário'!$S:$S),IF($D13="fase IV",SUMIF('input salário'!$Y:$Y,"MO indiretaserviço",'input salário'!$T:$T),IF($D13="fase V",SUMIF('input salário'!$Y:$Y,"MO indiretaserviço",'input salário'!$U:$U), "0"))))</f>
        <v>0</v>
      </c>
      <c r="N13" s="185"/>
      <c r="O13" s="185"/>
      <c r="P13" s="163">
        <f t="shared" si="3"/>
        <v>0</v>
      </c>
      <c r="Q13" s="163">
        <f t="shared" si="4"/>
        <v>0</v>
      </c>
      <c r="R13" s="163">
        <f t="shared" si="5"/>
        <v>0</v>
      </c>
    </row>
    <row r="14" spans="1:18" ht="17.25" thickBot="1" x14ac:dyDescent="0.35">
      <c r="A14" s="40">
        <f>calendário!A13</f>
        <v>12</v>
      </c>
      <c r="B14" s="40">
        <f>calendário!B13</f>
        <v>1</v>
      </c>
      <c r="C14" s="43">
        <f>calendário!C13</f>
        <v>42253</v>
      </c>
      <c r="D14" s="42" t="str">
        <f>calendário!D13</f>
        <v>fase I</v>
      </c>
      <c r="E14" s="169" t="str">
        <f>IF($D14="fase II",SUMIF('input salário'!$Y:$Y,"MO diretaproduto",'input salário'!$Q:$Q),IF($D14="fase III",SUMIF('input salário'!$Y:$Y,"MO diretaproduto",'input salário'!$S:$S),IF($D14="fase IV",SUMIF('input salário'!$Y:$Y,"MO diretaproduto",'input salário'!$T:$T),IF($D14="fase V",SUMIF('input salário'!$Y:$Y,"MO diretaproduto",'input salário'!$U:$U), "0"))))</f>
        <v>0</v>
      </c>
      <c r="F14" s="163">
        <f>IF($D14="fase I",SUMIF('input salário'!$Y:$Y,"MO indiretaproduto",'input salário'!$Q:$Q),IF($D14="fase II",SUMIF('input salário'!$Y:$Y,"MO indiretaproduto",'input salário'!$R:$R),IF($D14="fase III",SUMIF('input salário'!$Y:$Y,"MO indiretaproduto",'input salário'!$S:$S),IF($D14="fase IV",SUMIF('input salário'!$Y:$Y,"MO indiretaproduto",'input salário'!$T:$T),IF($D14="fase V",SUMIF('input salário'!$Y:$Y,"MO indiretaproduto",'input salário'!$U:$U),"inserir fase")))))</f>
        <v>32150</v>
      </c>
      <c r="G14" s="120"/>
      <c r="H14" s="120"/>
      <c r="I14" s="163">
        <f t="shared" si="0"/>
        <v>0</v>
      </c>
      <c r="J14" s="163">
        <f t="shared" si="1"/>
        <v>32150</v>
      </c>
      <c r="K14" s="163">
        <f t="shared" si="2"/>
        <v>32150</v>
      </c>
      <c r="L14" s="169" t="str">
        <f>IF($D14="fase II",SUMIF('input salário'!$Y:$Y,"MO diretaserviço",'input salário'!$R:$R),IF($D14="fase III",SUMIF('input salário'!$Y:$Y,"MO diretaserviço",'input salário'!$S:$S),IF($D14="fase IV",SUMIF('input salário'!$Y:$Y,"MO diretaserviço",'input salário'!$T:$T),IF($D14="fase V",SUMIF('input salário'!$Y:$Y,"MO diretaserviço",'input salário'!$U:$U), "0"))))</f>
        <v>0</v>
      </c>
      <c r="M14" s="169" t="str">
        <f>IF($D14="fase II",SUMIF('input salário'!$Y:$Y,"MO indiretaserviço",'input salário'!$R:$R),IF($D14="fase III",SUMIF('input salário'!$Y:$Y,"MO indiretaserviço",'input salário'!$S:$S),IF($D14="fase IV",SUMIF('input salário'!$Y:$Y,"MO indiretaserviço",'input salário'!$T:$T),IF($D14="fase V",SUMIF('input salário'!$Y:$Y,"MO indiretaserviço",'input salário'!$U:$U), "0"))))</f>
        <v>0</v>
      </c>
      <c r="N14" s="185"/>
      <c r="O14" s="185"/>
      <c r="P14" s="163">
        <f t="shared" si="3"/>
        <v>0</v>
      </c>
      <c r="Q14" s="163">
        <f t="shared" si="4"/>
        <v>0</v>
      </c>
      <c r="R14" s="163">
        <f t="shared" si="5"/>
        <v>0</v>
      </c>
    </row>
    <row r="15" spans="1:18" ht="17.25" thickBot="1" x14ac:dyDescent="0.35">
      <c r="A15" s="40">
        <f>calendário!A14</f>
        <v>13</v>
      </c>
      <c r="B15" s="40">
        <f>calendário!B14</f>
        <v>2</v>
      </c>
      <c r="C15" s="41">
        <f>calendário!C14</f>
        <v>42283</v>
      </c>
      <c r="D15" s="42" t="str">
        <f>calendário!D14</f>
        <v>fase II</v>
      </c>
      <c r="E15" s="169">
        <f>IF($D15="fase II",SUMIF('input salário'!$Y:$Y,"MO diretaproduto",'input salário'!$R:$R),IF($D15="fase III",SUMIF('input salário'!$Y:$Y,"MO diretaproduto",'input salário'!$S:$S),IF($D15="fase IV",SUMIF('input salário'!$Y:$Y,"MO diretaproduto",'input salário'!$T:$T),IF($D15="fase V",SUMIF('input salário'!$Y:$Y,"MO diretaproduto",'input salário'!$U:$U), "0"))))</f>
        <v>22563.216</v>
      </c>
      <c r="F15" s="163">
        <f>IF($D15="fase I",SUMIF('input salário'!$Y:$Y,"MO indiretaproduto",'input salário'!$Q:$Q),IF($D15="fase II",SUMIF('input salário'!$Y:$Y,"MO indiretaproduto",'input salário'!$R:$R),IF($D15="fase III",SUMIF('input salário'!$Y:$Y,"MO indiretaproduto",'input salário'!$S:$S),IF($D15="fase IV",SUMIF('input salário'!$Y:$Y,"MO indiretaproduto",'input salário'!$T:$T),IF($D15="fase V",SUMIF('input salário'!$Y:$Y,"MO indiretaproduto",'input salário'!$U:$U),"inserir fase")))))</f>
        <v>57818.560000000005</v>
      </c>
      <c r="G15" s="120"/>
      <c r="H15" s="120"/>
      <c r="I15" s="163">
        <f t="shared" si="0"/>
        <v>22563.216</v>
      </c>
      <c r="J15" s="163">
        <f t="shared" si="1"/>
        <v>57818.560000000005</v>
      </c>
      <c r="K15" s="163">
        <f t="shared" si="2"/>
        <v>80381.776000000013</v>
      </c>
      <c r="L15" s="169">
        <f>IF($D15="fase II",SUMIF('input salário'!$Y:$Y,"MO diretaserviço",'input salário'!$R:$R),IF($D15="fase III",SUMIF('input salário'!$Y:$Y,"MO diretaserviço",'input salário'!$S:$S),IF($D15="fase IV",SUMIF('input salário'!$Y:$Y,"MO diretaserviço",'input salário'!$T:$T),IF($D15="fase V",SUMIF('input salário'!$Y:$Y,"MO diretaserviço",'input salário'!$U:$U), "0"))))</f>
        <v>0</v>
      </c>
      <c r="M15" s="169">
        <f>IF($D15="fase II",SUMIF('input salário'!$Y:$Y,"MO indiretaserviço",'input salário'!$R:$R),IF($D15="fase III",SUMIF('input salário'!$Y:$Y,"MO indiretaserviço",'input salário'!$S:$S),IF($D15="fase IV",SUMIF('input salário'!$Y:$Y,"MO indiretaserviço",'input salário'!$T:$T),IF($D15="fase V",SUMIF('input salário'!$Y:$Y,"MO indiretaserviço",'input salário'!$U:$U), "0"))))</f>
        <v>8024.64</v>
      </c>
      <c r="N15" s="185"/>
      <c r="O15" s="185"/>
      <c r="P15" s="163">
        <f t="shared" si="3"/>
        <v>0</v>
      </c>
      <c r="Q15" s="163">
        <f t="shared" si="4"/>
        <v>8024.64</v>
      </c>
      <c r="R15" s="163">
        <f t="shared" si="5"/>
        <v>8024.64</v>
      </c>
    </row>
    <row r="16" spans="1:18" ht="17.25" thickBot="1" x14ac:dyDescent="0.35">
      <c r="A16" s="40">
        <f>calendário!A15</f>
        <v>14</v>
      </c>
      <c r="B16" s="40">
        <f>calendário!B15</f>
        <v>2</v>
      </c>
      <c r="C16" s="43">
        <f>calendário!C15</f>
        <v>42314</v>
      </c>
      <c r="D16" s="42" t="str">
        <f>calendário!D15</f>
        <v>fase II</v>
      </c>
      <c r="E16" s="169">
        <f>IF($D16="fase II",SUMIF('input salário'!$Y:$Y,"MO diretaproduto",'input salário'!$R:$R),IF($D16="fase III",SUMIF('input salário'!$Y:$Y,"MO diretaproduto",'input salário'!$S:$S),IF($D16="fase IV",SUMIF('input salário'!$Y:$Y,"MO diretaproduto",'input salário'!$T:$T),IF($D16="fase V",SUMIF('input salário'!$Y:$Y,"MO diretaproduto",'input salário'!$U:$U), "0"))))</f>
        <v>22563.216</v>
      </c>
      <c r="F16" s="163">
        <f>IF($D16="fase I",SUMIF('input salário'!$Y:$Y,"MO indiretaproduto",'input salário'!$Q:$Q),IF($D16="fase II",SUMIF('input salário'!$Y:$Y,"MO indiretaproduto",'input salário'!$R:$R),IF($D16="fase III",SUMIF('input salário'!$Y:$Y,"MO indiretaproduto",'input salário'!$S:$S),IF($D16="fase IV",SUMIF('input salário'!$Y:$Y,"MO indiretaproduto",'input salário'!$T:$T),IF($D16="fase V",SUMIF('input salário'!$Y:$Y,"MO indiretaproduto",'input salário'!$U:$U),"inserir fase")))))</f>
        <v>57818.560000000005</v>
      </c>
      <c r="G16" s="120"/>
      <c r="H16" s="120"/>
      <c r="I16" s="163">
        <f t="shared" si="0"/>
        <v>22563.216</v>
      </c>
      <c r="J16" s="163">
        <f t="shared" si="1"/>
        <v>57818.560000000005</v>
      </c>
      <c r="K16" s="163">
        <f t="shared" si="2"/>
        <v>80381.776000000013</v>
      </c>
      <c r="L16" s="169">
        <f>IF($D16="fase II",SUMIF('input salário'!$Y:$Y,"MO diretaserviço",'input salário'!$R:$R),IF($D16="fase III",SUMIF('input salário'!$Y:$Y,"MO diretaserviço",'input salário'!$S:$S),IF($D16="fase IV",SUMIF('input salário'!$Y:$Y,"MO diretaserviço",'input salário'!$T:$T),IF($D16="fase V",SUMIF('input salário'!$Y:$Y,"MO diretaserviço",'input salário'!$U:$U), "0"))))</f>
        <v>0</v>
      </c>
      <c r="M16" s="169">
        <f>IF($D16="fase II",SUMIF('input salário'!$Y:$Y,"MO indiretaserviço",'input salário'!$R:$R),IF($D16="fase III",SUMIF('input salário'!$Y:$Y,"MO indiretaserviço",'input salário'!$S:$S),IF($D16="fase IV",SUMIF('input salário'!$Y:$Y,"MO indiretaserviço",'input salário'!$T:$T),IF($D16="fase V",SUMIF('input salário'!$Y:$Y,"MO indiretaserviço",'input salário'!$U:$U), "0"))))</f>
        <v>8024.64</v>
      </c>
      <c r="N16" s="185"/>
      <c r="O16" s="185"/>
      <c r="P16" s="163">
        <f t="shared" si="3"/>
        <v>0</v>
      </c>
      <c r="Q16" s="163">
        <f t="shared" si="4"/>
        <v>8024.64</v>
      </c>
      <c r="R16" s="163">
        <f t="shared" si="5"/>
        <v>8024.64</v>
      </c>
    </row>
    <row r="17" spans="1:18" ht="17.25" thickBot="1" x14ac:dyDescent="0.35">
      <c r="A17" s="40">
        <f>calendário!A16</f>
        <v>15</v>
      </c>
      <c r="B17" s="40">
        <f>calendário!B16</f>
        <v>2</v>
      </c>
      <c r="C17" s="41">
        <f>calendário!C16</f>
        <v>42344</v>
      </c>
      <c r="D17" s="42" t="str">
        <f>calendário!D16</f>
        <v>fase II</v>
      </c>
      <c r="E17" s="169">
        <f>IF($D17="fase II",SUMIF('input salário'!$Y:$Y,"MO diretaproduto",'input salário'!$R:$R),IF($D17="fase III",SUMIF('input salário'!$Y:$Y,"MO diretaproduto",'input salário'!$S:$S),IF($D17="fase IV",SUMIF('input salário'!$Y:$Y,"MO diretaproduto",'input salário'!$T:$T),IF($D17="fase V",SUMIF('input salário'!$Y:$Y,"MO diretaproduto",'input salário'!$U:$U), "0"))))</f>
        <v>22563.216</v>
      </c>
      <c r="F17" s="163">
        <f>IF($D17="fase I",SUMIF('input salário'!$Y:$Y,"MO indiretaproduto",'input salário'!$Q:$Q),IF($D17="fase II",SUMIF('input salário'!$Y:$Y,"MO indiretaproduto",'input salário'!$R:$R),IF($D17="fase III",SUMIF('input salário'!$Y:$Y,"MO indiretaproduto",'input salário'!$S:$S),IF($D17="fase IV",SUMIF('input salário'!$Y:$Y,"MO indiretaproduto",'input salário'!$T:$T),IF($D17="fase V",SUMIF('input salário'!$Y:$Y,"MO indiretaproduto",'input salário'!$U:$U),"inserir fase")))))</f>
        <v>57818.560000000005</v>
      </c>
      <c r="G17" s="120"/>
      <c r="H17" s="120"/>
      <c r="I17" s="163">
        <f t="shared" si="0"/>
        <v>22563.216</v>
      </c>
      <c r="J17" s="163">
        <f t="shared" si="1"/>
        <v>57818.560000000005</v>
      </c>
      <c r="K17" s="163">
        <f t="shared" si="2"/>
        <v>80381.776000000013</v>
      </c>
      <c r="L17" s="169">
        <f>IF($D17="fase II",SUMIF('input salário'!$Y:$Y,"MO diretaserviço",'input salário'!$R:$R),IF($D17="fase III",SUMIF('input salário'!$Y:$Y,"MO diretaserviço",'input salário'!$S:$S),IF($D17="fase IV",SUMIF('input salário'!$Y:$Y,"MO diretaserviço",'input salário'!$T:$T),IF($D17="fase V",SUMIF('input salário'!$Y:$Y,"MO diretaserviço",'input salário'!$U:$U), "0"))))</f>
        <v>0</v>
      </c>
      <c r="M17" s="169">
        <f>IF($D17="fase II",SUMIF('input salário'!$Y:$Y,"MO indiretaserviço",'input salário'!$R:$R),IF($D17="fase III",SUMIF('input salário'!$Y:$Y,"MO indiretaserviço",'input salário'!$S:$S),IF($D17="fase IV",SUMIF('input salário'!$Y:$Y,"MO indiretaserviço",'input salário'!$T:$T),IF($D17="fase V",SUMIF('input salário'!$Y:$Y,"MO indiretaserviço",'input salário'!$U:$U), "0"))))</f>
        <v>8024.64</v>
      </c>
      <c r="N17" s="185"/>
      <c r="O17" s="185"/>
      <c r="P17" s="163">
        <f t="shared" si="3"/>
        <v>0</v>
      </c>
      <c r="Q17" s="163">
        <f t="shared" si="4"/>
        <v>8024.64</v>
      </c>
      <c r="R17" s="163">
        <f t="shared" si="5"/>
        <v>8024.64</v>
      </c>
    </row>
    <row r="18" spans="1:18" ht="17.25" thickBot="1" x14ac:dyDescent="0.35">
      <c r="A18" s="40">
        <f>calendário!A17</f>
        <v>16</v>
      </c>
      <c r="B18" s="40">
        <f>calendário!B17</f>
        <v>2</v>
      </c>
      <c r="C18" s="43">
        <f>calendário!C17</f>
        <v>42375</v>
      </c>
      <c r="D18" s="42" t="str">
        <f>calendário!D17</f>
        <v>fase II</v>
      </c>
      <c r="E18" s="169">
        <f>IF($D18="fase II",SUMIF('input salário'!$Y:$Y,"MO diretaproduto",'input salário'!$R:$R),IF($D18="fase III",SUMIF('input salário'!$Y:$Y,"MO diretaproduto",'input salário'!$S:$S),IF($D18="fase IV",SUMIF('input salário'!$Y:$Y,"MO diretaproduto",'input salário'!$T:$T),IF($D18="fase V",SUMIF('input salário'!$Y:$Y,"MO diretaproduto",'input salário'!$U:$U), "0"))))</f>
        <v>22563.216</v>
      </c>
      <c r="F18" s="163">
        <f>IF($D18="fase I",SUMIF('input salário'!$Y:$Y,"MO indiretaproduto",'input salário'!$Q:$Q),IF($D18="fase II",SUMIF('input salário'!$Y:$Y,"MO indiretaproduto",'input salário'!$R:$R),IF($D18="fase III",SUMIF('input salário'!$Y:$Y,"MO indiretaproduto",'input salário'!$S:$S),IF($D18="fase IV",SUMIF('input salário'!$Y:$Y,"MO indiretaproduto",'input salário'!$T:$T),IF($D18="fase V",SUMIF('input salário'!$Y:$Y,"MO indiretaproduto",'input salário'!$U:$U),"inserir fase")))))</f>
        <v>57818.560000000005</v>
      </c>
      <c r="G18" s="120"/>
      <c r="H18" s="120"/>
      <c r="I18" s="163">
        <f t="shared" si="0"/>
        <v>22563.216</v>
      </c>
      <c r="J18" s="163">
        <f t="shared" si="1"/>
        <v>57818.560000000005</v>
      </c>
      <c r="K18" s="163">
        <f t="shared" si="2"/>
        <v>80381.776000000013</v>
      </c>
      <c r="L18" s="169">
        <f>IF($D18="fase II",SUMIF('input salário'!$Y:$Y,"MO diretaserviço",'input salário'!$R:$R),IF($D18="fase III",SUMIF('input salário'!$Y:$Y,"MO diretaserviço",'input salário'!$S:$S),IF($D18="fase IV",SUMIF('input salário'!$Y:$Y,"MO diretaserviço",'input salário'!$T:$T),IF($D18="fase V",SUMIF('input salário'!$Y:$Y,"MO diretaserviço",'input salário'!$U:$U), "0"))))</f>
        <v>0</v>
      </c>
      <c r="M18" s="169">
        <f>IF($D18="fase II",SUMIF('input salário'!$Y:$Y,"MO indiretaserviço",'input salário'!$R:$R),IF($D18="fase III",SUMIF('input salário'!$Y:$Y,"MO indiretaserviço",'input salário'!$S:$S),IF($D18="fase IV",SUMIF('input salário'!$Y:$Y,"MO indiretaserviço",'input salário'!$T:$T),IF($D18="fase V",SUMIF('input salário'!$Y:$Y,"MO indiretaserviço",'input salário'!$U:$U), "0"))))</f>
        <v>8024.64</v>
      </c>
      <c r="N18" s="185"/>
      <c r="O18" s="185"/>
      <c r="P18" s="163">
        <f t="shared" si="3"/>
        <v>0</v>
      </c>
      <c r="Q18" s="163">
        <f t="shared" si="4"/>
        <v>8024.64</v>
      </c>
      <c r="R18" s="163">
        <f t="shared" si="5"/>
        <v>8024.64</v>
      </c>
    </row>
    <row r="19" spans="1:18" ht="17.25" thickBot="1" x14ac:dyDescent="0.35">
      <c r="A19" s="40">
        <f>calendário!A18</f>
        <v>17</v>
      </c>
      <c r="B19" s="40">
        <f>calendário!B18</f>
        <v>2</v>
      </c>
      <c r="C19" s="41">
        <f>calendário!C18</f>
        <v>42406</v>
      </c>
      <c r="D19" s="42" t="str">
        <f>calendário!D18</f>
        <v>fase II</v>
      </c>
      <c r="E19" s="169">
        <f>IF($D19="fase II",SUMIF('input salário'!$Y:$Y,"MO diretaproduto",'input salário'!$R:$R),IF($D19="fase III",SUMIF('input salário'!$Y:$Y,"MO diretaproduto",'input salário'!$S:$S),IF($D19="fase IV",SUMIF('input salário'!$Y:$Y,"MO diretaproduto",'input salário'!$T:$T),IF($D19="fase V",SUMIF('input salário'!$Y:$Y,"MO diretaproduto",'input salário'!$U:$U), "0"))))</f>
        <v>22563.216</v>
      </c>
      <c r="F19" s="163">
        <f>IF($D19="fase I",SUMIF('input salário'!$Y:$Y,"MO indiretaproduto",'input salário'!$Q:$Q),IF($D19="fase II",SUMIF('input salário'!$Y:$Y,"MO indiretaproduto",'input salário'!$R:$R),IF($D19="fase III",SUMIF('input salário'!$Y:$Y,"MO indiretaproduto",'input salário'!$S:$S),IF($D19="fase IV",SUMIF('input salário'!$Y:$Y,"MO indiretaproduto",'input salário'!$T:$T),IF($D19="fase V",SUMIF('input salário'!$Y:$Y,"MO indiretaproduto",'input salário'!$U:$U),"inserir fase")))))</f>
        <v>57818.560000000005</v>
      </c>
      <c r="G19" s="120"/>
      <c r="H19" s="120"/>
      <c r="I19" s="163">
        <f t="shared" si="0"/>
        <v>22563.216</v>
      </c>
      <c r="J19" s="163">
        <f t="shared" si="1"/>
        <v>57818.560000000005</v>
      </c>
      <c r="K19" s="163">
        <f t="shared" si="2"/>
        <v>80381.776000000013</v>
      </c>
      <c r="L19" s="169">
        <f>IF($D19="fase II",SUMIF('input salário'!$Y:$Y,"MO diretaserviço",'input salário'!$R:$R),IF($D19="fase III",SUMIF('input salário'!$Y:$Y,"MO diretaserviço",'input salário'!$S:$S),IF($D19="fase IV",SUMIF('input salário'!$Y:$Y,"MO diretaserviço",'input salário'!$T:$T),IF($D19="fase V",SUMIF('input salário'!$Y:$Y,"MO diretaserviço",'input salário'!$U:$U), "0"))))</f>
        <v>0</v>
      </c>
      <c r="M19" s="169">
        <f>IF($D19="fase II",SUMIF('input salário'!$Y:$Y,"MO indiretaserviço",'input salário'!$R:$R),IF($D19="fase III",SUMIF('input salário'!$Y:$Y,"MO indiretaserviço",'input salário'!$S:$S),IF($D19="fase IV",SUMIF('input salário'!$Y:$Y,"MO indiretaserviço",'input salário'!$T:$T),IF($D19="fase V",SUMIF('input salário'!$Y:$Y,"MO indiretaserviço",'input salário'!$U:$U), "0"))))</f>
        <v>8024.64</v>
      </c>
      <c r="N19" s="185"/>
      <c r="O19" s="185"/>
      <c r="P19" s="163">
        <f t="shared" si="3"/>
        <v>0</v>
      </c>
      <c r="Q19" s="163">
        <f t="shared" si="4"/>
        <v>8024.64</v>
      </c>
      <c r="R19" s="163">
        <f t="shared" si="5"/>
        <v>8024.64</v>
      </c>
    </row>
    <row r="20" spans="1:18" ht="17.25" thickBot="1" x14ac:dyDescent="0.35">
      <c r="A20" s="40">
        <f>calendário!A19</f>
        <v>18</v>
      </c>
      <c r="B20" s="40">
        <f>calendário!B19</f>
        <v>2</v>
      </c>
      <c r="C20" s="43">
        <f>calendário!C19</f>
        <v>42435</v>
      </c>
      <c r="D20" s="42" t="str">
        <f>calendário!D19</f>
        <v>fase II</v>
      </c>
      <c r="E20" s="169">
        <f>IF($D20="fase II",SUMIF('input salário'!$Y:$Y,"MO diretaproduto",'input salário'!$R:$R),IF($D20="fase III",SUMIF('input salário'!$Y:$Y,"MO diretaproduto",'input salário'!$S:$S),IF($D20="fase IV",SUMIF('input salário'!$Y:$Y,"MO diretaproduto",'input salário'!$T:$T),IF($D20="fase V",SUMIF('input salário'!$Y:$Y,"MO diretaproduto",'input salário'!$U:$U), "0"))))</f>
        <v>22563.216</v>
      </c>
      <c r="F20" s="163">
        <f>IF($D20="fase I",SUMIF('input salário'!$Y:$Y,"MO indiretaproduto",'input salário'!$Q:$Q),IF($D20="fase II",SUMIF('input salário'!$Y:$Y,"MO indiretaproduto",'input salário'!$R:$R),IF($D20="fase III",SUMIF('input salário'!$Y:$Y,"MO indiretaproduto",'input salário'!$S:$S),IF($D20="fase IV",SUMIF('input salário'!$Y:$Y,"MO indiretaproduto",'input salário'!$T:$T),IF($D20="fase V",SUMIF('input salário'!$Y:$Y,"MO indiretaproduto",'input salário'!$U:$U),"inserir fase")))))</f>
        <v>57818.560000000005</v>
      </c>
      <c r="G20" s="120"/>
      <c r="H20" s="120"/>
      <c r="I20" s="163">
        <f t="shared" si="0"/>
        <v>22563.216</v>
      </c>
      <c r="J20" s="163">
        <f t="shared" si="1"/>
        <v>57818.560000000005</v>
      </c>
      <c r="K20" s="163">
        <f t="shared" si="2"/>
        <v>80381.776000000013</v>
      </c>
      <c r="L20" s="169">
        <f>IF($D20="fase II",SUMIF('input salário'!$Y:$Y,"MO diretaserviço",'input salário'!$R:$R),IF($D20="fase III",SUMIF('input salário'!$Y:$Y,"MO diretaserviço",'input salário'!$S:$S),IF($D20="fase IV",SUMIF('input salário'!$Y:$Y,"MO diretaserviço",'input salário'!$T:$T),IF($D20="fase V",SUMIF('input salário'!$Y:$Y,"MO diretaserviço",'input salário'!$U:$U), "0"))))</f>
        <v>0</v>
      </c>
      <c r="M20" s="169">
        <f>IF($D20="fase II",SUMIF('input salário'!$Y:$Y,"MO indiretaserviço",'input salário'!$R:$R),IF($D20="fase III",SUMIF('input salário'!$Y:$Y,"MO indiretaserviço",'input salário'!$S:$S),IF($D20="fase IV",SUMIF('input salário'!$Y:$Y,"MO indiretaserviço",'input salário'!$T:$T),IF($D20="fase V",SUMIF('input salário'!$Y:$Y,"MO indiretaserviço",'input salário'!$U:$U), "0"))))</f>
        <v>8024.64</v>
      </c>
      <c r="N20" s="185"/>
      <c r="O20" s="185"/>
      <c r="P20" s="163">
        <f t="shared" si="3"/>
        <v>0</v>
      </c>
      <c r="Q20" s="163">
        <f t="shared" si="4"/>
        <v>8024.64</v>
      </c>
      <c r="R20" s="163">
        <f t="shared" si="5"/>
        <v>8024.64</v>
      </c>
    </row>
    <row r="21" spans="1:18" ht="17.25" thickBot="1" x14ac:dyDescent="0.35">
      <c r="A21" s="40">
        <f>calendário!A20</f>
        <v>19</v>
      </c>
      <c r="B21" s="40">
        <f>calendário!B20</f>
        <v>2</v>
      </c>
      <c r="C21" s="41">
        <f>calendário!C20</f>
        <v>42466</v>
      </c>
      <c r="D21" s="42" t="str">
        <f>calendário!D20</f>
        <v>fase II</v>
      </c>
      <c r="E21" s="169">
        <f>IF($D21="fase II",SUMIF('input salário'!$Y:$Y,"MO diretaproduto",'input salário'!$R:$R),IF($D21="fase III",SUMIF('input salário'!$Y:$Y,"MO diretaproduto",'input salário'!$S:$S),IF($D21="fase IV",SUMIF('input salário'!$Y:$Y,"MO diretaproduto",'input salário'!$T:$T),IF($D21="fase V",SUMIF('input salário'!$Y:$Y,"MO diretaproduto",'input salário'!$U:$U), "0"))))</f>
        <v>22563.216</v>
      </c>
      <c r="F21" s="163">
        <f>IF($D21="fase I",SUMIF('input salário'!$Y:$Y,"MO indiretaproduto",'input salário'!$Q:$Q),IF($D21="fase II",SUMIF('input salário'!$Y:$Y,"MO indiretaproduto",'input salário'!$R:$R),IF($D21="fase III",SUMIF('input salário'!$Y:$Y,"MO indiretaproduto",'input salário'!$S:$S),IF($D21="fase IV",SUMIF('input salário'!$Y:$Y,"MO indiretaproduto",'input salário'!$T:$T),IF($D21="fase V",SUMIF('input salário'!$Y:$Y,"MO indiretaproduto",'input salário'!$U:$U),"inserir fase")))))</f>
        <v>57818.560000000005</v>
      </c>
      <c r="G21" s="120"/>
      <c r="H21" s="120"/>
      <c r="I21" s="163">
        <f t="shared" si="0"/>
        <v>22563.216</v>
      </c>
      <c r="J21" s="163">
        <f t="shared" si="1"/>
        <v>57818.560000000005</v>
      </c>
      <c r="K21" s="163">
        <f t="shared" si="2"/>
        <v>80381.776000000013</v>
      </c>
      <c r="L21" s="169">
        <f>IF($D21="fase II",SUMIF('input salário'!$Y:$Y,"MO diretaserviço",'input salário'!$R:$R),IF($D21="fase III",SUMIF('input salário'!$Y:$Y,"MO diretaserviço",'input salário'!$S:$S),IF($D21="fase IV",SUMIF('input salário'!$Y:$Y,"MO diretaserviço",'input salário'!$T:$T),IF($D21="fase V",SUMIF('input salário'!$Y:$Y,"MO diretaserviço",'input salário'!$U:$U), "0"))))</f>
        <v>0</v>
      </c>
      <c r="M21" s="169">
        <f>IF($D21="fase II",SUMIF('input salário'!$Y:$Y,"MO indiretaserviço",'input salário'!$R:$R),IF($D21="fase III",SUMIF('input salário'!$Y:$Y,"MO indiretaserviço",'input salário'!$S:$S),IF($D21="fase IV",SUMIF('input salário'!$Y:$Y,"MO indiretaserviço",'input salário'!$T:$T),IF($D21="fase V",SUMIF('input salário'!$Y:$Y,"MO indiretaserviço",'input salário'!$U:$U), "0"))))</f>
        <v>8024.64</v>
      </c>
      <c r="N21" s="185"/>
      <c r="O21" s="185"/>
      <c r="P21" s="163">
        <f t="shared" si="3"/>
        <v>0</v>
      </c>
      <c r="Q21" s="163">
        <f t="shared" si="4"/>
        <v>8024.64</v>
      </c>
      <c r="R21" s="163">
        <f t="shared" si="5"/>
        <v>8024.64</v>
      </c>
    </row>
    <row r="22" spans="1:18" ht="17.25" thickBot="1" x14ac:dyDescent="0.35">
      <c r="A22" s="40">
        <f>calendário!A21</f>
        <v>20</v>
      </c>
      <c r="B22" s="40">
        <f>calendário!B21</f>
        <v>2</v>
      </c>
      <c r="C22" s="43">
        <f>calendário!C21</f>
        <v>42496</v>
      </c>
      <c r="D22" s="42" t="str">
        <f>calendário!D21</f>
        <v>fase II</v>
      </c>
      <c r="E22" s="169">
        <f>IF($D22="fase II",SUMIF('input salário'!$Y:$Y,"MO diretaproduto",'input salário'!$R:$R),IF($D22="fase III",SUMIF('input salário'!$Y:$Y,"MO diretaproduto",'input salário'!$S:$S),IF($D22="fase IV",SUMIF('input salário'!$Y:$Y,"MO diretaproduto",'input salário'!$T:$T),IF($D22="fase V",SUMIF('input salário'!$Y:$Y,"MO diretaproduto",'input salário'!$U:$U), "0"))))</f>
        <v>22563.216</v>
      </c>
      <c r="F22" s="163">
        <f>IF($D22="fase I",SUMIF('input salário'!$Y:$Y,"MO indiretaproduto",'input salário'!$Q:$Q),IF($D22="fase II",SUMIF('input salário'!$Y:$Y,"MO indiretaproduto",'input salário'!$R:$R),IF($D22="fase III",SUMIF('input salário'!$Y:$Y,"MO indiretaproduto",'input salário'!$S:$S),IF($D22="fase IV",SUMIF('input salário'!$Y:$Y,"MO indiretaproduto",'input salário'!$T:$T),IF($D22="fase V",SUMIF('input salário'!$Y:$Y,"MO indiretaproduto",'input salário'!$U:$U),"inserir fase")))))</f>
        <v>57818.560000000005</v>
      </c>
      <c r="G22" s="120"/>
      <c r="H22" s="120"/>
      <c r="I22" s="163">
        <f t="shared" si="0"/>
        <v>22563.216</v>
      </c>
      <c r="J22" s="163">
        <f t="shared" si="1"/>
        <v>57818.560000000005</v>
      </c>
      <c r="K22" s="163">
        <f t="shared" si="2"/>
        <v>80381.776000000013</v>
      </c>
      <c r="L22" s="169">
        <f>IF($D22="fase II",SUMIF('input salário'!$Y:$Y,"MO diretaserviço",'input salário'!$R:$R),IF($D22="fase III",SUMIF('input salário'!$Y:$Y,"MO diretaserviço",'input salário'!$S:$S),IF($D22="fase IV",SUMIF('input salário'!$Y:$Y,"MO diretaserviço",'input salário'!$T:$T),IF($D22="fase V",SUMIF('input salário'!$Y:$Y,"MO diretaserviço",'input salário'!$U:$U), "0"))))</f>
        <v>0</v>
      </c>
      <c r="M22" s="169">
        <f>IF($D22="fase II",SUMIF('input salário'!$Y:$Y,"MO indiretaserviço",'input salário'!$R:$R),IF($D22="fase III",SUMIF('input salário'!$Y:$Y,"MO indiretaserviço",'input salário'!$S:$S),IF($D22="fase IV",SUMIF('input salário'!$Y:$Y,"MO indiretaserviço",'input salário'!$T:$T),IF($D22="fase V",SUMIF('input salário'!$Y:$Y,"MO indiretaserviço",'input salário'!$U:$U), "0"))))</f>
        <v>8024.64</v>
      </c>
      <c r="N22" s="185"/>
      <c r="O22" s="185"/>
      <c r="P22" s="163">
        <f t="shared" si="3"/>
        <v>0</v>
      </c>
      <c r="Q22" s="163">
        <f t="shared" si="4"/>
        <v>8024.64</v>
      </c>
      <c r="R22" s="163">
        <f t="shared" si="5"/>
        <v>8024.64</v>
      </c>
    </row>
    <row r="23" spans="1:18" ht="17.25" thickBot="1" x14ac:dyDescent="0.35">
      <c r="A23" s="40">
        <f>calendário!A22</f>
        <v>21</v>
      </c>
      <c r="B23" s="40">
        <f>calendário!B22</f>
        <v>2</v>
      </c>
      <c r="C23" s="41">
        <f>calendário!C22</f>
        <v>42527</v>
      </c>
      <c r="D23" s="42" t="str">
        <f>calendário!D22</f>
        <v>fase II</v>
      </c>
      <c r="E23" s="169">
        <f>IF($D23="fase II",SUMIF('input salário'!$Y:$Y,"MO diretaproduto",'input salário'!$R:$R),IF($D23="fase III",SUMIF('input salário'!$Y:$Y,"MO diretaproduto",'input salário'!$S:$S),IF($D23="fase IV",SUMIF('input salário'!$Y:$Y,"MO diretaproduto",'input salário'!$T:$T),IF($D23="fase V",SUMIF('input salário'!$Y:$Y,"MO diretaproduto",'input salário'!$U:$U), "0"))))</f>
        <v>22563.216</v>
      </c>
      <c r="F23" s="163">
        <f>IF($D23="fase I",SUMIF('input salário'!$Y:$Y,"MO indiretaproduto",'input salário'!$Q:$Q),IF($D23="fase II",SUMIF('input salário'!$Y:$Y,"MO indiretaproduto",'input salário'!$R:$R),IF($D23="fase III",SUMIF('input salário'!$Y:$Y,"MO indiretaproduto",'input salário'!$S:$S),IF($D23="fase IV",SUMIF('input salário'!$Y:$Y,"MO indiretaproduto",'input salário'!$T:$T),IF($D23="fase V",SUMIF('input salário'!$Y:$Y,"MO indiretaproduto",'input salário'!$U:$U),"inserir fase")))))</f>
        <v>57818.560000000005</v>
      </c>
      <c r="G23" s="120"/>
      <c r="H23" s="120"/>
      <c r="I23" s="163">
        <f t="shared" si="0"/>
        <v>22563.216</v>
      </c>
      <c r="J23" s="163">
        <f t="shared" si="1"/>
        <v>57818.560000000005</v>
      </c>
      <c r="K23" s="163">
        <f t="shared" si="2"/>
        <v>80381.776000000013</v>
      </c>
      <c r="L23" s="169">
        <f>IF($D23="fase II",SUMIF('input salário'!$Y:$Y,"MO diretaserviço",'input salário'!$R:$R),IF($D23="fase III",SUMIF('input salário'!$Y:$Y,"MO diretaserviço",'input salário'!$S:$S),IF($D23="fase IV",SUMIF('input salário'!$Y:$Y,"MO diretaserviço",'input salário'!$T:$T),IF($D23="fase V",SUMIF('input salário'!$Y:$Y,"MO diretaserviço",'input salário'!$U:$U), "0"))))</f>
        <v>0</v>
      </c>
      <c r="M23" s="169">
        <f>IF($D23="fase II",SUMIF('input salário'!$Y:$Y,"MO indiretaserviço",'input salário'!$R:$R),IF($D23="fase III",SUMIF('input salário'!$Y:$Y,"MO indiretaserviço",'input salário'!$S:$S),IF($D23="fase IV",SUMIF('input salário'!$Y:$Y,"MO indiretaserviço",'input salário'!$T:$T),IF($D23="fase V",SUMIF('input salário'!$Y:$Y,"MO indiretaserviço",'input salário'!$U:$U), "0"))))</f>
        <v>8024.64</v>
      </c>
      <c r="N23" s="185"/>
      <c r="O23" s="185"/>
      <c r="P23" s="163">
        <f t="shared" si="3"/>
        <v>0</v>
      </c>
      <c r="Q23" s="163">
        <f t="shared" si="4"/>
        <v>8024.64</v>
      </c>
      <c r="R23" s="163">
        <f t="shared" si="5"/>
        <v>8024.64</v>
      </c>
    </row>
    <row r="24" spans="1:18" ht="17.25" thickBot="1" x14ac:dyDescent="0.35">
      <c r="A24" s="40">
        <f>calendário!A23</f>
        <v>22</v>
      </c>
      <c r="B24" s="40">
        <f>calendário!B23</f>
        <v>2</v>
      </c>
      <c r="C24" s="43">
        <f>calendário!C23</f>
        <v>42557</v>
      </c>
      <c r="D24" s="42" t="str">
        <f>calendário!D23</f>
        <v>fase II</v>
      </c>
      <c r="E24" s="169">
        <f>IF($D24="fase II",SUMIF('input salário'!$Y:$Y,"MO diretaproduto",'input salário'!$R:$R),IF($D24="fase III",SUMIF('input salário'!$Y:$Y,"MO diretaproduto",'input salário'!$S:$S),IF($D24="fase IV",SUMIF('input salário'!$Y:$Y,"MO diretaproduto",'input salário'!$T:$T),IF($D24="fase V",SUMIF('input salário'!$Y:$Y,"MO diretaproduto",'input salário'!$U:$U), "0"))))</f>
        <v>22563.216</v>
      </c>
      <c r="F24" s="163">
        <f>IF($D24="fase I",SUMIF('input salário'!$Y:$Y,"MO indiretaproduto",'input salário'!$Q:$Q),IF($D24="fase II",SUMIF('input salário'!$Y:$Y,"MO indiretaproduto",'input salário'!$R:$R),IF($D24="fase III",SUMIF('input salário'!$Y:$Y,"MO indiretaproduto",'input salário'!$S:$S),IF($D24="fase IV",SUMIF('input salário'!$Y:$Y,"MO indiretaproduto",'input salário'!$T:$T),IF($D24="fase V",SUMIF('input salário'!$Y:$Y,"MO indiretaproduto",'input salário'!$U:$U),"inserir fase")))))</f>
        <v>57818.560000000005</v>
      </c>
      <c r="G24" s="120"/>
      <c r="H24" s="120"/>
      <c r="I24" s="163">
        <f t="shared" si="0"/>
        <v>22563.216</v>
      </c>
      <c r="J24" s="163">
        <f t="shared" si="1"/>
        <v>57818.560000000005</v>
      </c>
      <c r="K24" s="163">
        <f t="shared" si="2"/>
        <v>80381.776000000013</v>
      </c>
      <c r="L24" s="169">
        <f>IF($D24="fase II",SUMIF('input salário'!$Y:$Y,"MO diretaserviço",'input salário'!$R:$R),IF($D24="fase III",SUMIF('input salário'!$Y:$Y,"MO diretaserviço",'input salário'!$S:$S),IF($D24="fase IV",SUMIF('input salário'!$Y:$Y,"MO diretaserviço",'input salário'!$T:$T),IF($D24="fase V",SUMIF('input salário'!$Y:$Y,"MO diretaserviço",'input salário'!$U:$U), "0"))))</f>
        <v>0</v>
      </c>
      <c r="M24" s="169">
        <f>IF($D24="fase II",SUMIF('input salário'!$Y:$Y,"MO indiretaserviço",'input salário'!$R:$R),IF($D24="fase III",SUMIF('input salário'!$Y:$Y,"MO indiretaserviço",'input salário'!$S:$S),IF($D24="fase IV",SUMIF('input salário'!$Y:$Y,"MO indiretaserviço",'input salário'!$T:$T),IF($D24="fase V",SUMIF('input salário'!$Y:$Y,"MO indiretaserviço",'input salário'!$U:$U), "0"))))</f>
        <v>8024.64</v>
      </c>
      <c r="N24" s="185"/>
      <c r="O24" s="185"/>
      <c r="P24" s="163">
        <f t="shared" si="3"/>
        <v>0</v>
      </c>
      <c r="Q24" s="163">
        <f t="shared" si="4"/>
        <v>8024.64</v>
      </c>
      <c r="R24" s="163">
        <f t="shared" si="5"/>
        <v>8024.64</v>
      </c>
    </row>
    <row r="25" spans="1:18" ht="17.25" thickBot="1" x14ac:dyDescent="0.35">
      <c r="A25" s="40">
        <f>calendário!A24</f>
        <v>23</v>
      </c>
      <c r="B25" s="40">
        <f>calendário!B24</f>
        <v>2</v>
      </c>
      <c r="C25" s="41">
        <f>calendário!C24</f>
        <v>42588</v>
      </c>
      <c r="D25" s="42" t="str">
        <f>calendário!D24</f>
        <v>fase II</v>
      </c>
      <c r="E25" s="169">
        <f>IF($D25="fase II",SUMIF('input salário'!$Y:$Y,"MO diretaproduto",'input salário'!$R:$R),IF($D25="fase III",SUMIF('input salário'!$Y:$Y,"MO diretaproduto",'input salário'!$S:$S),IF($D25="fase IV",SUMIF('input salário'!$Y:$Y,"MO diretaproduto",'input salário'!$T:$T),IF($D25="fase V",SUMIF('input salário'!$Y:$Y,"MO diretaproduto",'input salário'!$U:$U), "0"))))</f>
        <v>22563.216</v>
      </c>
      <c r="F25" s="163">
        <f>IF($D25="fase I",SUMIF('input salário'!$Y:$Y,"MO indiretaproduto",'input salário'!$Q:$Q),IF($D25="fase II",SUMIF('input salário'!$Y:$Y,"MO indiretaproduto",'input salário'!$R:$R),IF($D25="fase III",SUMIF('input salário'!$Y:$Y,"MO indiretaproduto",'input salário'!$S:$S),IF($D25="fase IV",SUMIF('input salário'!$Y:$Y,"MO indiretaproduto",'input salário'!$T:$T),IF($D25="fase V",SUMIF('input salário'!$Y:$Y,"MO indiretaproduto",'input salário'!$U:$U),"inserir fase")))))</f>
        <v>57818.560000000005</v>
      </c>
      <c r="G25" s="120"/>
      <c r="H25" s="120"/>
      <c r="I25" s="163">
        <f t="shared" si="0"/>
        <v>22563.216</v>
      </c>
      <c r="J25" s="163">
        <f t="shared" si="1"/>
        <v>57818.560000000005</v>
      </c>
      <c r="K25" s="163">
        <f t="shared" si="2"/>
        <v>80381.776000000013</v>
      </c>
      <c r="L25" s="169">
        <f>IF($D25="fase II",SUMIF('input salário'!$Y:$Y,"MO diretaserviço",'input salário'!$R:$R),IF($D25="fase III",SUMIF('input salário'!$Y:$Y,"MO diretaserviço",'input salário'!$S:$S),IF($D25="fase IV",SUMIF('input salário'!$Y:$Y,"MO diretaserviço",'input salário'!$T:$T),IF($D25="fase V",SUMIF('input salário'!$Y:$Y,"MO diretaserviço",'input salário'!$U:$U), "0"))))</f>
        <v>0</v>
      </c>
      <c r="M25" s="169">
        <f>IF($D25="fase II",SUMIF('input salário'!$Y:$Y,"MO indiretaserviço",'input salário'!$R:$R),IF($D25="fase III",SUMIF('input salário'!$Y:$Y,"MO indiretaserviço",'input salário'!$S:$S),IF($D25="fase IV",SUMIF('input salário'!$Y:$Y,"MO indiretaserviço",'input salário'!$T:$T),IF($D25="fase V",SUMIF('input salário'!$Y:$Y,"MO indiretaserviço",'input salário'!$U:$U), "0"))))</f>
        <v>8024.64</v>
      </c>
      <c r="N25" s="185"/>
      <c r="O25" s="185"/>
      <c r="P25" s="163">
        <f t="shared" si="3"/>
        <v>0</v>
      </c>
      <c r="Q25" s="163">
        <f t="shared" si="4"/>
        <v>8024.64</v>
      </c>
      <c r="R25" s="163">
        <f t="shared" si="5"/>
        <v>8024.64</v>
      </c>
    </row>
    <row r="26" spans="1:18" ht="17.25" thickBot="1" x14ac:dyDescent="0.35">
      <c r="A26" s="40">
        <f>calendário!A25</f>
        <v>24</v>
      </c>
      <c r="B26" s="40">
        <f>calendário!B25</f>
        <v>2</v>
      </c>
      <c r="C26" s="43">
        <f>calendário!C25</f>
        <v>42619</v>
      </c>
      <c r="D26" s="42" t="str">
        <f>calendário!D25</f>
        <v>fase II</v>
      </c>
      <c r="E26" s="169">
        <f>IF($D26="fase II",SUMIF('input salário'!$Y:$Y,"MO diretaproduto",'input salário'!$R:$R),IF($D26="fase III",SUMIF('input salário'!$Y:$Y,"MO diretaproduto",'input salário'!$S:$S),IF($D26="fase IV",SUMIF('input salário'!$Y:$Y,"MO diretaproduto",'input salário'!$T:$T),IF($D26="fase V",SUMIF('input salário'!$Y:$Y,"MO diretaproduto",'input salário'!$U:$U), "0"))))</f>
        <v>22563.216</v>
      </c>
      <c r="F26" s="163">
        <f>IF($D26="fase I",SUMIF('input salário'!$Y:$Y,"MO indiretaproduto",'input salário'!$Q:$Q),IF($D26="fase II",SUMIF('input salário'!$Y:$Y,"MO indiretaproduto",'input salário'!$R:$R),IF($D26="fase III",SUMIF('input salário'!$Y:$Y,"MO indiretaproduto",'input salário'!$S:$S),IF($D26="fase IV",SUMIF('input salário'!$Y:$Y,"MO indiretaproduto",'input salário'!$T:$T),IF($D26="fase V",SUMIF('input salário'!$Y:$Y,"MO indiretaproduto",'input salário'!$U:$U),"inserir fase")))))</f>
        <v>57818.560000000005</v>
      </c>
      <c r="G26" s="120"/>
      <c r="H26" s="120"/>
      <c r="I26" s="163">
        <f t="shared" si="0"/>
        <v>22563.216</v>
      </c>
      <c r="J26" s="163">
        <f t="shared" si="1"/>
        <v>57818.560000000005</v>
      </c>
      <c r="K26" s="163">
        <f t="shared" si="2"/>
        <v>80381.776000000013</v>
      </c>
      <c r="L26" s="169">
        <f>IF($D26="fase II",SUMIF('input salário'!$Y:$Y,"MO diretaserviço",'input salário'!$R:$R),IF($D26="fase III",SUMIF('input salário'!$Y:$Y,"MO diretaserviço",'input salário'!$S:$S),IF($D26="fase IV",SUMIF('input salário'!$Y:$Y,"MO diretaserviço",'input salário'!$T:$T),IF($D26="fase V",SUMIF('input salário'!$Y:$Y,"MO diretaserviço",'input salário'!$U:$U), "0"))))</f>
        <v>0</v>
      </c>
      <c r="M26" s="169">
        <f>IF($D26="fase II",SUMIF('input salário'!$Y:$Y,"MO indiretaserviço",'input salário'!$R:$R),IF($D26="fase III",SUMIF('input salário'!$Y:$Y,"MO indiretaserviço",'input salário'!$S:$S),IF($D26="fase IV",SUMIF('input salário'!$Y:$Y,"MO indiretaserviço",'input salário'!$T:$T),IF($D26="fase V",SUMIF('input salário'!$Y:$Y,"MO indiretaserviço",'input salário'!$U:$U), "0"))))</f>
        <v>8024.64</v>
      </c>
      <c r="N26" s="185"/>
      <c r="O26" s="185"/>
      <c r="P26" s="163">
        <f t="shared" si="3"/>
        <v>0</v>
      </c>
      <c r="Q26" s="163">
        <f t="shared" si="4"/>
        <v>8024.64</v>
      </c>
      <c r="R26" s="163">
        <f t="shared" si="5"/>
        <v>8024.64</v>
      </c>
    </row>
    <row r="27" spans="1:18" ht="17.25" thickBot="1" x14ac:dyDescent="0.35">
      <c r="A27" s="40">
        <f>calendário!A26</f>
        <v>25</v>
      </c>
      <c r="B27" s="40">
        <f>calendário!B26</f>
        <v>3</v>
      </c>
      <c r="C27" s="41">
        <f>calendário!C26</f>
        <v>42649</v>
      </c>
      <c r="D27" s="42" t="str">
        <f>calendário!D26</f>
        <v>fase II</v>
      </c>
      <c r="E27" s="169">
        <f>IF($D27="fase II",SUMIF('input salário'!$Y:$Y,"MO diretaproduto",'input salário'!$R:$R),IF($D27="fase III",SUMIF('input salário'!$Y:$Y,"MO diretaproduto",'input salário'!$S:$S),IF($D27="fase IV",SUMIF('input salário'!$Y:$Y,"MO diretaproduto",'input salário'!$T:$T),IF($D27="fase V",SUMIF('input salário'!$Y:$Y,"MO diretaproduto",'input salário'!$U:$U), "0"))))</f>
        <v>22563.216</v>
      </c>
      <c r="F27" s="163">
        <f>IF($D27="fase I",SUMIF('input salário'!$Y:$Y,"MO indiretaproduto",'input salário'!$Q:$Q),IF($D27="fase II",SUMIF('input salário'!$Y:$Y,"MO indiretaproduto",'input salário'!$R:$R),IF($D27="fase III",SUMIF('input salário'!$Y:$Y,"MO indiretaproduto",'input salário'!$S:$S),IF($D27="fase IV",SUMIF('input salário'!$Y:$Y,"MO indiretaproduto",'input salário'!$T:$T),IF($D27="fase V",SUMIF('input salário'!$Y:$Y,"MO indiretaproduto",'input salário'!$U:$U),"inserir fase")))))</f>
        <v>57818.560000000005</v>
      </c>
      <c r="G27" s="120"/>
      <c r="H27" s="120"/>
      <c r="I27" s="163">
        <f t="shared" si="0"/>
        <v>22563.216</v>
      </c>
      <c r="J27" s="163">
        <f t="shared" si="1"/>
        <v>57818.560000000005</v>
      </c>
      <c r="K27" s="163">
        <f t="shared" si="2"/>
        <v>80381.776000000013</v>
      </c>
      <c r="L27" s="169">
        <f>IF($D27="fase II",SUMIF('input salário'!$Y:$Y,"MO diretaserviço",'input salário'!$R:$R),IF($D27="fase III",SUMIF('input salário'!$Y:$Y,"MO diretaserviço",'input salário'!$S:$S),IF($D27="fase IV",SUMIF('input salário'!$Y:$Y,"MO diretaserviço",'input salário'!$T:$T),IF($D27="fase V",SUMIF('input salário'!$Y:$Y,"MO diretaserviço",'input salário'!$U:$U), "0"))))</f>
        <v>0</v>
      </c>
      <c r="M27" s="169">
        <f>IF($D27="fase II",SUMIF('input salário'!$Y:$Y,"MO indiretaserviço",'input salário'!$R:$R),IF($D27="fase III",SUMIF('input salário'!$Y:$Y,"MO indiretaserviço",'input salário'!$S:$S),IF($D27="fase IV",SUMIF('input salário'!$Y:$Y,"MO indiretaserviço",'input salário'!$T:$T),IF($D27="fase V",SUMIF('input salário'!$Y:$Y,"MO indiretaserviço",'input salário'!$U:$U), "0"))))</f>
        <v>8024.64</v>
      </c>
      <c r="N27" s="185"/>
      <c r="O27" s="185"/>
      <c r="P27" s="163">
        <f t="shared" si="3"/>
        <v>0</v>
      </c>
      <c r="Q27" s="163">
        <f t="shared" si="4"/>
        <v>8024.64</v>
      </c>
      <c r="R27" s="163">
        <f t="shared" si="5"/>
        <v>8024.64</v>
      </c>
    </row>
    <row r="28" spans="1:18" ht="17.25" thickBot="1" x14ac:dyDescent="0.35">
      <c r="A28" s="40">
        <f>calendário!A27</f>
        <v>26</v>
      </c>
      <c r="B28" s="40">
        <f>calendário!B27</f>
        <v>3</v>
      </c>
      <c r="C28" s="43">
        <f>calendário!C27</f>
        <v>42680</v>
      </c>
      <c r="D28" s="42" t="str">
        <f>calendário!D27</f>
        <v>fase II</v>
      </c>
      <c r="E28" s="169">
        <f>IF($D28="fase II",SUMIF('input salário'!$Y:$Y,"MO diretaproduto",'input salário'!$R:$R),IF($D28="fase III",SUMIF('input salário'!$Y:$Y,"MO diretaproduto",'input salário'!$S:$S),IF($D28="fase IV",SUMIF('input salário'!$Y:$Y,"MO diretaproduto",'input salário'!$T:$T),IF($D28="fase V",SUMIF('input salário'!$Y:$Y,"MO diretaproduto",'input salário'!$U:$U), "0"))))</f>
        <v>22563.216</v>
      </c>
      <c r="F28" s="163">
        <f>IF($D28="fase I",SUMIF('input salário'!$Y:$Y,"MO indiretaproduto",'input salário'!$Q:$Q),IF($D28="fase II",SUMIF('input salário'!$Y:$Y,"MO indiretaproduto",'input salário'!$R:$R),IF($D28="fase III",SUMIF('input salário'!$Y:$Y,"MO indiretaproduto",'input salário'!$S:$S),IF($D28="fase IV",SUMIF('input salário'!$Y:$Y,"MO indiretaproduto",'input salário'!$T:$T),IF($D28="fase V",SUMIF('input salário'!$Y:$Y,"MO indiretaproduto",'input salário'!$U:$U),"inserir fase")))))</f>
        <v>57818.560000000005</v>
      </c>
      <c r="G28" s="120"/>
      <c r="H28" s="120"/>
      <c r="I28" s="163">
        <f t="shared" si="0"/>
        <v>22563.216</v>
      </c>
      <c r="J28" s="163">
        <f t="shared" si="1"/>
        <v>57818.560000000005</v>
      </c>
      <c r="K28" s="163">
        <f t="shared" si="2"/>
        <v>80381.776000000013</v>
      </c>
      <c r="L28" s="169">
        <f>IF($D28="fase II",SUMIF('input salário'!$Y:$Y,"MO diretaserviço",'input salário'!$R:$R),IF($D28="fase III",SUMIF('input salário'!$Y:$Y,"MO diretaserviço",'input salário'!$S:$S),IF($D28="fase IV",SUMIF('input salário'!$Y:$Y,"MO diretaserviço",'input salário'!$T:$T),IF($D28="fase V",SUMIF('input salário'!$Y:$Y,"MO diretaserviço",'input salário'!$U:$U), "0"))))</f>
        <v>0</v>
      </c>
      <c r="M28" s="169">
        <f>IF($D28="fase II",SUMIF('input salário'!$Y:$Y,"MO indiretaserviço",'input salário'!$R:$R),IF($D28="fase III",SUMIF('input salário'!$Y:$Y,"MO indiretaserviço",'input salário'!$S:$S),IF($D28="fase IV",SUMIF('input salário'!$Y:$Y,"MO indiretaserviço",'input salário'!$T:$T),IF($D28="fase V",SUMIF('input salário'!$Y:$Y,"MO indiretaserviço",'input salário'!$U:$U), "0"))))</f>
        <v>8024.64</v>
      </c>
      <c r="N28" s="185"/>
      <c r="O28" s="185"/>
      <c r="P28" s="163">
        <f t="shared" si="3"/>
        <v>0</v>
      </c>
      <c r="Q28" s="163">
        <f t="shared" si="4"/>
        <v>8024.64</v>
      </c>
      <c r="R28" s="163">
        <f t="shared" si="5"/>
        <v>8024.64</v>
      </c>
    </row>
    <row r="29" spans="1:18" ht="17.25" thickBot="1" x14ac:dyDescent="0.35">
      <c r="A29" s="40">
        <f>calendário!A28</f>
        <v>27</v>
      </c>
      <c r="B29" s="40">
        <f>calendário!B28</f>
        <v>3</v>
      </c>
      <c r="C29" s="41">
        <f>calendário!C28</f>
        <v>42710</v>
      </c>
      <c r="D29" s="42" t="str">
        <f>calendário!D28</f>
        <v>fase II</v>
      </c>
      <c r="E29" s="169">
        <f>IF($D29="fase II",SUMIF('input salário'!$Y:$Y,"MO diretaproduto",'input salário'!$R:$R),IF($D29="fase III",SUMIF('input salário'!$Y:$Y,"MO diretaproduto",'input salário'!$S:$S),IF($D29="fase IV",SUMIF('input salário'!$Y:$Y,"MO diretaproduto",'input salário'!$T:$T),IF($D29="fase V",SUMIF('input salário'!$Y:$Y,"MO diretaproduto",'input salário'!$U:$U), "0"))))</f>
        <v>22563.216</v>
      </c>
      <c r="F29" s="163">
        <f>IF($D29="fase I",SUMIF('input salário'!$Y:$Y,"MO indiretaproduto",'input salário'!$Q:$Q),IF($D29="fase II",SUMIF('input salário'!$Y:$Y,"MO indiretaproduto",'input salário'!$R:$R),IF($D29="fase III",SUMIF('input salário'!$Y:$Y,"MO indiretaproduto",'input salário'!$S:$S),IF($D29="fase IV",SUMIF('input salário'!$Y:$Y,"MO indiretaproduto",'input salário'!$T:$T),IF($D29="fase V",SUMIF('input salário'!$Y:$Y,"MO indiretaproduto",'input salário'!$U:$U),"inserir fase")))))</f>
        <v>57818.560000000005</v>
      </c>
      <c r="G29" s="120"/>
      <c r="H29" s="120"/>
      <c r="I29" s="163">
        <f t="shared" si="0"/>
        <v>22563.216</v>
      </c>
      <c r="J29" s="163">
        <f t="shared" si="1"/>
        <v>57818.560000000005</v>
      </c>
      <c r="K29" s="163">
        <f t="shared" si="2"/>
        <v>80381.776000000013</v>
      </c>
      <c r="L29" s="169">
        <f>IF($D29="fase II",SUMIF('input salário'!$Y:$Y,"MO diretaserviço",'input salário'!$R:$R),IF($D29="fase III",SUMIF('input salário'!$Y:$Y,"MO diretaserviço",'input salário'!$S:$S),IF($D29="fase IV",SUMIF('input salário'!$Y:$Y,"MO diretaserviço",'input salário'!$T:$T),IF($D29="fase V",SUMIF('input salário'!$Y:$Y,"MO diretaserviço",'input salário'!$U:$U), "0"))))</f>
        <v>0</v>
      </c>
      <c r="M29" s="169">
        <f>IF($D29="fase II",SUMIF('input salário'!$Y:$Y,"MO indiretaserviço",'input salário'!$R:$R),IF($D29="fase III",SUMIF('input salário'!$Y:$Y,"MO indiretaserviço",'input salário'!$S:$S),IF($D29="fase IV",SUMIF('input salário'!$Y:$Y,"MO indiretaserviço",'input salário'!$T:$T),IF($D29="fase V",SUMIF('input salário'!$Y:$Y,"MO indiretaserviço",'input salário'!$U:$U), "0"))))</f>
        <v>8024.64</v>
      </c>
      <c r="N29" s="185"/>
      <c r="O29" s="185"/>
      <c r="P29" s="163">
        <f t="shared" si="3"/>
        <v>0</v>
      </c>
      <c r="Q29" s="163">
        <f t="shared" si="4"/>
        <v>8024.64</v>
      </c>
      <c r="R29" s="163">
        <f t="shared" si="5"/>
        <v>8024.64</v>
      </c>
    </row>
    <row r="30" spans="1:18" ht="17.25" thickBot="1" x14ac:dyDescent="0.35">
      <c r="A30" s="40">
        <f>calendário!A29</f>
        <v>28</v>
      </c>
      <c r="B30" s="40">
        <f>calendário!B29</f>
        <v>3</v>
      </c>
      <c r="C30" s="43">
        <f>calendário!C29</f>
        <v>42741</v>
      </c>
      <c r="D30" s="42" t="str">
        <f>calendário!D29</f>
        <v>fase II</v>
      </c>
      <c r="E30" s="169">
        <f>IF($D30="fase II",SUMIF('input salário'!$Y:$Y,"MO diretaproduto",'input salário'!$R:$R),IF($D30="fase III",SUMIF('input salário'!$Y:$Y,"MO diretaproduto",'input salário'!$S:$S),IF($D30="fase IV",SUMIF('input salário'!$Y:$Y,"MO diretaproduto",'input salário'!$T:$T),IF($D30="fase V",SUMIF('input salário'!$Y:$Y,"MO diretaproduto",'input salário'!$U:$U), "0"))))</f>
        <v>22563.216</v>
      </c>
      <c r="F30" s="163">
        <f>IF($D30="fase I",SUMIF('input salário'!$Y:$Y,"MO indiretaproduto",'input salário'!$Q:$Q),IF($D30="fase II",SUMIF('input salário'!$Y:$Y,"MO indiretaproduto",'input salário'!$R:$R),IF($D30="fase III",SUMIF('input salário'!$Y:$Y,"MO indiretaproduto",'input salário'!$S:$S),IF($D30="fase IV",SUMIF('input salário'!$Y:$Y,"MO indiretaproduto",'input salário'!$T:$T),IF($D30="fase V",SUMIF('input salário'!$Y:$Y,"MO indiretaproduto",'input salário'!$U:$U),"inserir fase")))))</f>
        <v>57818.560000000005</v>
      </c>
      <c r="G30" s="120"/>
      <c r="H30" s="120"/>
      <c r="I30" s="163">
        <f t="shared" si="0"/>
        <v>22563.216</v>
      </c>
      <c r="J30" s="163">
        <f t="shared" si="1"/>
        <v>57818.560000000005</v>
      </c>
      <c r="K30" s="163">
        <f t="shared" si="2"/>
        <v>80381.776000000013</v>
      </c>
      <c r="L30" s="169">
        <f>IF($D30="fase II",SUMIF('input salário'!$Y:$Y,"MO diretaserviço",'input salário'!$R:$R),IF($D30="fase III",SUMIF('input salário'!$Y:$Y,"MO diretaserviço",'input salário'!$S:$S),IF($D30="fase IV",SUMIF('input salário'!$Y:$Y,"MO diretaserviço",'input salário'!$T:$T),IF($D30="fase V",SUMIF('input salário'!$Y:$Y,"MO diretaserviço",'input salário'!$U:$U), "0"))))</f>
        <v>0</v>
      </c>
      <c r="M30" s="169">
        <f>IF($D30="fase II",SUMIF('input salário'!$Y:$Y,"MO indiretaserviço",'input salário'!$R:$R),IF($D30="fase III",SUMIF('input salário'!$Y:$Y,"MO indiretaserviço",'input salário'!$S:$S),IF($D30="fase IV",SUMIF('input salário'!$Y:$Y,"MO indiretaserviço",'input salário'!$T:$T),IF($D30="fase V",SUMIF('input salário'!$Y:$Y,"MO indiretaserviço",'input salário'!$U:$U), "0"))))</f>
        <v>8024.64</v>
      </c>
      <c r="N30" s="185"/>
      <c r="O30" s="185"/>
      <c r="P30" s="163">
        <f t="shared" si="3"/>
        <v>0</v>
      </c>
      <c r="Q30" s="163">
        <f t="shared" si="4"/>
        <v>8024.64</v>
      </c>
      <c r="R30" s="163">
        <f t="shared" si="5"/>
        <v>8024.64</v>
      </c>
    </row>
    <row r="31" spans="1:18" ht="17.25" thickBot="1" x14ac:dyDescent="0.35">
      <c r="A31" s="40">
        <f>calendário!A30</f>
        <v>29</v>
      </c>
      <c r="B31" s="40">
        <f>calendário!B30</f>
        <v>3</v>
      </c>
      <c r="C31" s="41">
        <f>calendário!C30</f>
        <v>42772</v>
      </c>
      <c r="D31" s="42" t="str">
        <f>calendário!D30</f>
        <v>fase II</v>
      </c>
      <c r="E31" s="169">
        <f>IF($D31="fase II",SUMIF('input salário'!$Y:$Y,"MO diretaproduto",'input salário'!$R:$R),IF($D31="fase III",SUMIF('input salário'!$Y:$Y,"MO diretaproduto",'input salário'!$S:$S),IF($D31="fase IV",SUMIF('input salário'!$Y:$Y,"MO diretaproduto",'input salário'!$T:$T),IF($D31="fase V",SUMIF('input salário'!$Y:$Y,"MO diretaproduto",'input salário'!$U:$U), "0"))))</f>
        <v>22563.216</v>
      </c>
      <c r="F31" s="163">
        <f>IF($D31="fase I",SUMIF('input salário'!$Y:$Y,"MO indiretaproduto",'input salário'!$Q:$Q),IF($D31="fase II",SUMIF('input salário'!$Y:$Y,"MO indiretaproduto",'input salário'!$R:$R),IF($D31="fase III",SUMIF('input salário'!$Y:$Y,"MO indiretaproduto",'input salário'!$S:$S),IF($D31="fase IV",SUMIF('input salário'!$Y:$Y,"MO indiretaproduto",'input salário'!$T:$T),IF($D31="fase V",SUMIF('input salário'!$Y:$Y,"MO indiretaproduto",'input salário'!$U:$U),"inserir fase")))))</f>
        <v>57818.560000000005</v>
      </c>
      <c r="G31" s="120"/>
      <c r="H31" s="120"/>
      <c r="I31" s="163">
        <f t="shared" si="0"/>
        <v>22563.216</v>
      </c>
      <c r="J31" s="163">
        <f t="shared" si="1"/>
        <v>57818.560000000005</v>
      </c>
      <c r="K31" s="163">
        <f t="shared" si="2"/>
        <v>80381.776000000013</v>
      </c>
      <c r="L31" s="169">
        <f>IF($D31="fase II",SUMIF('input salário'!$Y:$Y,"MO diretaserviço",'input salário'!$R:$R),IF($D31="fase III",SUMIF('input salário'!$Y:$Y,"MO diretaserviço",'input salário'!$S:$S),IF($D31="fase IV",SUMIF('input salário'!$Y:$Y,"MO diretaserviço",'input salário'!$T:$T),IF($D31="fase V",SUMIF('input salário'!$Y:$Y,"MO diretaserviço",'input salário'!$U:$U), "0"))))</f>
        <v>0</v>
      </c>
      <c r="M31" s="169">
        <f>IF($D31="fase II",SUMIF('input salário'!$Y:$Y,"MO indiretaserviço",'input salário'!$R:$R),IF($D31="fase III",SUMIF('input salário'!$Y:$Y,"MO indiretaserviço",'input salário'!$S:$S),IF($D31="fase IV",SUMIF('input salário'!$Y:$Y,"MO indiretaserviço",'input salário'!$T:$T),IF($D31="fase V",SUMIF('input salário'!$Y:$Y,"MO indiretaserviço",'input salário'!$U:$U), "0"))))</f>
        <v>8024.64</v>
      </c>
      <c r="N31" s="185"/>
      <c r="O31" s="185"/>
      <c r="P31" s="163">
        <f t="shared" si="3"/>
        <v>0</v>
      </c>
      <c r="Q31" s="163">
        <f t="shared" si="4"/>
        <v>8024.64</v>
      </c>
      <c r="R31" s="163">
        <f t="shared" si="5"/>
        <v>8024.64</v>
      </c>
    </row>
    <row r="32" spans="1:18" ht="17.25" thickBot="1" x14ac:dyDescent="0.35">
      <c r="A32" s="40">
        <f>calendário!A31</f>
        <v>30</v>
      </c>
      <c r="B32" s="40">
        <f>calendário!B31</f>
        <v>3</v>
      </c>
      <c r="C32" s="43">
        <f>calendário!C31</f>
        <v>42800</v>
      </c>
      <c r="D32" s="42" t="str">
        <f>calendário!D31</f>
        <v>fase II</v>
      </c>
      <c r="E32" s="169">
        <f>IF($D32="fase II",SUMIF('input salário'!$Y:$Y,"MO diretaproduto",'input salário'!$R:$R),IF($D32="fase III",SUMIF('input salário'!$Y:$Y,"MO diretaproduto",'input salário'!$S:$S),IF($D32="fase IV",SUMIF('input salário'!$Y:$Y,"MO diretaproduto",'input salário'!$T:$T),IF($D32="fase V",SUMIF('input salário'!$Y:$Y,"MO diretaproduto",'input salário'!$U:$U), "0"))))</f>
        <v>22563.216</v>
      </c>
      <c r="F32" s="163">
        <f>IF($D32="fase I",SUMIF('input salário'!$Y:$Y,"MO indiretaproduto",'input salário'!$Q:$Q),IF($D32="fase II",SUMIF('input salário'!$Y:$Y,"MO indiretaproduto",'input salário'!$R:$R),IF($D32="fase III",SUMIF('input salário'!$Y:$Y,"MO indiretaproduto",'input salário'!$S:$S),IF($D32="fase IV",SUMIF('input salário'!$Y:$Y,"MO indiretaproduto",'input salário'!$T:$T),IF($D32="fase V",SUMIF('input salário'!$Y:$Y,"MO indiretaproduto",'input salário'!$U:$U),"inserir fase")))))</f>
        <v>57818.560000000005</v>
      </c>
      <c r="G32" s="120"/>
      <c r="H32" s="120"/>
      <c r="I32" s="163">
        <f t="shared" si="0"/>
        <v>22563.216</v>
      </c>
      <c r="J32" s="163">
        <f t="shared" si="1"/>
        <v>57818.560000000005</v>
      </c>
      <c r="K32" s="163">
        <f t="shared" si="2"/>
        <v>80381.776000000013</v>
      </c>
      <c r="L32" s="169">
        <f>IF($D32="fase II",SUMIF('input salário'!$Y:$Y,"MO diretaserviço",'input salário'!$R:$R),IF($D32="fase III",SUMIF('input salário'!$Y:$Y,"MO diretaserviço",'input salário'!$S:$S),IF($D32="fase IV",SUMIF('input salário'!$Y:$Y,"MO diretaserviço",'input salário'!$T:$T),IF($D32="fase V",SUMIF('input salário'!$Y:$Y,"MO diretaserviço",'input salário'!$U:$U), "0"))))</f>
        <v>0</v>
      </c>
      <c r="M32" s="169">
        <f>IF($D32="fase II",SUMIF('input salário'!$Y:$Y,"MO indiretaserviço",'input salário'!$R:$R),IF($D32="fase III",SUMIF('input salário'!$Y:$Y,"MO indiretaserviço",'input salário'!$S:$S),IF($D32="fase IV",SUMIF('input salário'!$Y:$Y,"MO indiretaserviço",'input salário'!$T:$T),IF($D32="fase V",SUMIF('input salário'!$Y:$Y,"MO indiretaserviço",'input salário'!$U:$U), "0"))))</f>
        <v>8024.64</v>
      </c>
      <c r="N32" s="185"/>
      <c r="O32" s="185"/>
      <c r="P32" s="163">
        <f t="shared" si="3"/>
        <v>0</v>
      </c>
      <c r="Q32" s="163">
        <f t="shared" si="4"/>
        <v>8024.64</v>
      </c>
      <c r="R32" s="163">
        <f t="shared" si="5"/>
        <v>8024.64</v>
      </c>
    </row>
    <row r="33" spans="1:18" ht="17.25" thickBot="1" x14ac:dyDescent="0.35">
      <c r="A33" s="40">
        <f>calendário!A32</f>
        <v>31</v>
      </c>
      <c r="B33" s="40">
        <f>calendário!B32</f>
        <v>3</v>
      </c>
      <c r="C33" s="41">
        <f>calendário!C32</f>
        <v>42831</v>
      </c>
      <c r="D33" s="42" t="str">
        <f>calendário!D32</f>
        <v>fase II</v>
      </c>
      <c r="E33" s="169">
        <f>IF($D33="fase II",SUMIF('input salário'!$Y:$Y,"MO diretaproduto",'input salário'!$R:$R),IF($D33="fase III",SUMIF('input salário'!$Y:$Y,"MO diretaproduto",'input salário'!$S:$S),IF($D33="fase IV",SUMIF('input salário'!$Y:$Y,"MO diretaproduto",'input salário'!$T:$T),IF($D33="fase V",SUMIF('input salário'!$Y:$Y,"MO diretaproduto",'input salário'!$U:$U), "0"))))</f>
        <v>22563.216</v>
      </c>
      <c r="F33" s="163">
        <f>IF($D33="fase I",SUMIF('input salário'!$Y:$Y,"MO indiretaproduto",'input salário'!$Q:$Q),IF($D33="fase II",SUMIF('input salário'!$Y:$Y,"MO indiretaproduto",'input salário'!$R:$R),IF($D33="fase III",SUMIF('input salário'!$Y:$Y,"MO indiretaproduto",'input salário'!$S:$S),IF($D33="fase IV",SUMIF('input salário'!$Y:$Y,"MO indiretaproduto",'input salário'!$T:$T),IF($D33="fase V",SUMIF('input salário'!$Y:$Y,"MO indiretaproduto",'input salário'!$U:$U),"inserir fase")))))</f>
        <v>57818.560000000005</v>
      </c>
      <c r="G33" s="120"/>
      <c r="H33" s="120"/>
      <c r="I33" s="163">
        <f t="shared" si="0"/>
        <v>22563.216</v>
      </c>
      <c r="J33" s="163">
        <f t="shared" si="1"/>
        <v>57818.560000000005</v>
      </c>
      <c r="K33" s="163">
        <f t="shared" si="2"/>
        <v>80381.776000000013</v>
      </c>
      <c r="L33" s="169">
        <f>IF($D33="fase II",SUMIF('input salário'!$Y:$Y,"MO diretaserviço",'input salário'!$R:$R),IF($D33="fase III",SUMIF('input salário'!$Y:$Y,"MO diretaserviço",'input salário'!$S:$S),IF($D33="fase IV",SUMIF('input salário'!$Y:$Y,"MO diretaserviço",'input salário'!$T:$T),IF($D33="fase V",SUMIF('input salário'!$Y:$Y,"MO diretaserviço",'input salário'!$U:$U), "0"))))</f>
        <v>0</v>
      </c>
      <c r="M33" s="169">
        <f>IF($D33="fase II",SUMIF('input salário'!$Y:$Y,"MO indiretaserviço",'input salário'!$R:$R),IF($D33="fase III",SUMIF('input salário'!$Y:$Y,"MO indiretaserviço",'input salário'!$S:$S),IF($D33="fase IV",SUMIF('input salário'!$Y:$Y,"MO indiretaserviço",'input salário'!$T:$T),IF($D33="fase V",SUMIF('input salário'!$Y:$Y,"MO indiretaserviço",'input salário'!$U:$U), "0"))))</f>
        <v>8024.64</v>
      </c>
      <c r="N33" s="185"/>
      <c r="O33" s="185"/>
      <c r="P33" s="163">
        <f t="shared" si="3"/>
        <v>0</v>
      </c>
      <c r="Q33" s="163">
        <f t="shared" si="4"/>
        <v>8024.64</v>
      </c>
      <c r="R33" s="163">
        <f t="shared" si="5"/>
        <v>8024.64</v>
      </c>
    </row>
    <row r="34" spans="1:18" ht="17.25" thickBot="1" x14ac:dyDescent="0.35">
      <c r="A34" s="40">
        <f>calendário!A33</f>
        <v>32</v>
      </c>
      <c r="B34" s="40">
        <f>calendário!B33</f>
        <v>3</v>
      </c>
      <c r="C34" s="43">
        <f>calendário!C33</f>
        <v>42861</v>
      </c>
      <c r="D34" s="42" t="str">
        <f>calendário!D33</f>
        <v>fase II</v>
      </c>
      <c r="E34" s="169">
        <f>IF($D34="fase II",SUMIF('input salário'!$Y:$Y,"MO diretaproduto",'input salário'!$R:$R),IF($D34="fase III",SUMIF('input salário'!$Y:$Y,"MO diretaproduto",'input salário'!$S:$S),IF($D34="fase IV",SUMIF('input salário'!$Y:$Y,"MO diretaproduto",'input salário'!$T:$T),IF($D34="fase V",SUMIF('input salário'!$Y:$Y,"MO diretaproduto",'input salário'!$U:$U), "0"))))</f>
        <v>22563.216</v>
      </c>
      <c r="F34" s="163">
        <f>IF($D34="fase I",SUMIF('input salário'!$Y:$Y,"MO indiretaproduto",'input salário'!$Q:$Q),IF($D34="fase II",SUMIF('input salário'!$Y:$Y,"MO indiretaproduto",'input salário'!$R:$R),IF($D34="fase III",SUMIF('input salário'!$Y:$Y,"MO indiretaproduto",'input salário'!$S:$S),IF($D34="fase IV",SUMIF('input salário'!$Y:$Y,"MO indiretaproduto",'input salário'!$T:$T),IF($D34="fase V",SUMIF('input salário'!$Y:$Y,"MO indiretaproduto",'input salário'!$U:$U),"inserir fase")))))</f>
        <v>57818.560000000005</v>
      </c>
      <c r="G34" s="120"/>
      <c r="H34" s="120"/>
      <c r="I34" s="163">
        <f t="shared" si="0"/>
        <v>22563.216</v>
      </c>
      <c r="J34" s="163">
        <f t="shared" si="1"/>
        <v>57818.560000000005</v>
      </c>
      <c r="K34" s="163">
        <f t="shared" si="2"/>
        <v>80381.776000000013</v>
      </c>
      <c r="L34" s="169">
        <f>IF($D34="fase II",SUMIF('input salário'!$Y:$Y,"MO diretaserviço",'input salário'!$R:$R),IF($D34="fase III",SUMIF('input salário'!$Y:$Y,"MO diretaserviço",'input salário'!$S:$S),IF($D34="fase IV",SUMIF('input salário'!$Y:$Y,"MO diretaserviço",'input salário'!$T:$T),IF($D34="fase V",SUMIF('input salário'!$Y:$Y,"MO diretaserviço",'input salário'!$U:$U), "0"))))</f>
        <v>0</v>
      </c>
      <c r="M34" s="169">
        <f>IF($D34="fase II",SUMIF('input salário'!$Y:$Y,"MO indiretaserviço",'input salário'!$R:$R),IF($D34="fase III",SUMIF('input salário'!$Y:$Y,"MO indiretaserviço",'input salário'!$S:$S),IF($D34="fase IV",SUMIF('input salário'!$Y:$Y,"MO indiretaserviço",'input salário'!$T:$T),IF($D34="fase V",SUMIF('input salário'!$Y:$Y,"MO indiretaserviço",'input salário'!$U:$U), "0"))))</f>
        <v>8024.64</v>
      </c>
      <c r="N34" s="185"/>
      <c r="O34" s="185"/>
      <c r="P34" s="163">
        <f t="shared" si="3"/>
        <v>0</v>
      </c>
      <c r="Q34" s="163">
        <f t="shared" si="4"/>
        <v>8024.64</v>
      </c>
      <c r="R34" s="163">
        <f t="shared" si="5"/>
        <v>8024.64</v>
      </c>
    </row>
    <row r="35" spans="1:18" ht="17.25" thickBot="1" x14ac:dyDescent="0.35">
      <c r="A35" s="40">
        <f>calendário!A34</f>
        <v>33</v>
      </c>
      <c r="B35" s="40">
        <f>calendário!B34</f>
        <v>3</v>
      </c>
      <c r="C35" s="41">
        <f>calendário!C34</f>
        <v>42892</v>
      </c>
      <c r="D35" s="42" t="str">
        <f>calendário!D34</f>
        <v>fase II</v>
      </c>
      <c r="E35" s="169">
        <f>IF($D35="fase II",SUMIF('input salário'!$Y:$Y,"MO diretaproduto",'input salário'!$R:$R),IF($D35="fase III",SUMIF('input salário'!$Y:$Y,"MO diretaproduto",'input salário'!$S:$S),IF($D35="fase IV",SUMIF('input salário'!$Y:$Y,"MO diretaproduto",'input salário'!$T:$T),IF($D35="fase V",SUMIF('input salário'!$Y:$Y,"MO diretaproduto",'input salário'!$U:$U), "0"))))</f>
        <v>22563.216</v>
      </c>
      <c r="F35" s="163">
        <f>IF($D35="fase I",SUMIF('input salário'!$Y:$Y,"MO indiretaproduto",'input salário'!$Q:$Q),IF($D35="fase II",SUMIF('input salário'!$Y:$Y,"MO indiretaproduto",'input salário'!$R:$R),IF($D35="fase III",SUMIF('input salário'!$Y:$Y,"MO indiretaproduto",'input salário'!$S:$S),IF($D35="fase IV",SUMIF('input salário'!$Y:$Y,"MO indiretaproduto",'input salário'!$T:$T),IF($D35="fase V",SUMIF('input salário'!$Y:$Y,"MO indiretaproduto",'input salário'!$U:$U),"inserir fase")))))</f>
        <v>57818.560000000005</v>
      </c>
      <c r="G35" s="120"/>
      <c r="H35" s="120"/>
      <c r="I35" s="163">
        <f t="shared" ref="I35:I66" si="6">E35*(1+G35)</f>
        <v>22563.216</v>
      </c>
      <c r="J35" s="163">
        <f t="shared" ref="J35:J66" si="7">F35*(1+H35)</f>
        <v>57818.560000000005</v>
      </c>
      <c r="K35" s="163">
        <f t="shared" ref="K35:K66" si="8">SUM(I35:J35)</f>
        <v>80381.776000000013</v>
      </c>
      <c r="L35" s="169">
        <f>IF($D35="fase II",SUMIF('input salário'!$Y:$Y,"MO diretaserviço",'input salário'!$R:$R),IF($D35="fase III",SUMIF('input salário'!$Y:$Y,"MO diretaserviço",'input salário'!$S:$S),IF($D35="fase IV",SUMIF('input salário'!$Y:$Y,"MO diretaserviço",'input salário'!$T:$T),IF($D35="fase V",SUMIF('input salário'!$Y:$Y,"MO diretaserviço",'input salário'!$U:$U), "0"))))</f>
        <v>0</v>
      </c>
      <c r="M35" s="169">
        <f>IF($D35="fase II",SUMIF('input salário'!$Y:$Y,"MO indiretaserviço",'input salário'!$R:$R),IF($D35="fase III",SUMIF('input salário'!$Y:$Y,"MO indiretaserviço",'input salário'!$S:$S),IF($D35="fase IV",SUMIF('input salário'!$Y:$Y,"MO indiretaserviço",'input salário'!$T:$T),IF($D35="fase V",SUMIF('input salário'!$Y:$Y,"MO indiretaserviço",'input salário'!$U:$U), "0"))))</f>
        <v>8024.64</v>
      </c>
      <c r="N35" s="185"/>
      <c r="O35" s="185"/>
      <c r="P35" s="163">
        <f t="shared" si="3"/>
        <v>0</v>
      </c>
      <c r="Q35" s="163">
        <f t="shared" si="4"/>
        <v>8024.64</v>
      </c>
      <c r="R35" s="163">
        <f t="shared" si="5"/>
        <v>8024.64</v>
      </c>
    </row>
    <row r="36" spans="1:18" ht="17.25" thickBot="1" x14ac:dyDescent="0.35">
      <c r="A36" s="40">
        <f>calendário!A35</f>
        <v>34</v>
      </c>
      <c r="B36" s="40">
        <f>calendário!B35</f>
        <v>3</v>
      </c>
      <c r="C36" s="43">
        <f>calendário!C35</f>
        <v>42922</v>
      </c>
      <c r="D36" s="42" t="str">
        <f>calendário!D35</f>
        <v>fase II</v>
      </c>
      <c r="E36" s="169">
        <f>IF($D36="fase II",SUMIF('input salário'!$Y:$Y,"MO diretaproduto",'input salário'!$R:$R),IF($D36="fase III",SUMIF('input salário'!$Y:$Y,"MO diretaproduto",'input salário'!$S:$S),IF($D36="fase IV",SUMIF('input salário'!$Y:$Y,"MO diretaproduto",'input salário'!$T:$T),IF($D36="fase V",SUMIF('input salário'!$Y:$Y,"MO diretaproduto",'input salário'!$U:$U), "0"))))</f>
        <v>22563.216</v>
      </c>
      <c r="F36" s="163">
        <f>IF($D36="fase I",SUMIF('input salário'!$Y:$Y,"MO indiretaproduto",'input salário'!$Q:$Q),IF($D36="fase II",SUMIF('input salário'!$Y:$Y,"MO indiretaproduto",'input salário'!$R:$R),IF($D36="fase III",SUMIF('input salário'!$Y:$Y,"MO indiretaproduto",'input salário'!$S:$S),IF($D36="fase IV",SUMIF('input salário'!$Y:$Y,"MO indiretaproduto",'input salário'!$T:$T),IF($D36="fase V",SUMIF('input salário'!$Y:$Y,"MO indiretaproduto",'input salário'!$U:$U),"inserir fase")))))</f>
        <v>57818.560000000005</v>
      </c>
      <c r="G36" s="120"/>
      <c r="H36" s="120"/>
      <c r="I36" s="163">
        <f t="shared" si="6"/>
        <v>22563.216</v>
      </c>
      <c r="J36" s="163">
        <f t="shared" si="7"/>
        <v>57818.560000000005</v>
      </c>
      <c r="K36" s="163">
        <f t="shared" si="8"/>
        <v>80381.776000000013</v>
      </c>
      <c r="L36" s="169">
        <f>IF($D36="fase II",SUMIF('input salário'!$Y:$Y,"MO diretaserviço",'input salário'!$R:$R),IF($D36="fase III",SUMIF('input salário'!$Y:$Y,"MO diretaserviço",'input salário'!$S:$S),IF($D36="fase IV",SUMIF('input salário'!$Y:$Y,"MO diretaserviço",'input salário'!$T:$T),IF($D36="fase V",SUMIF('input salário'!$Y:$Y,"MO diretaserviço",'input salário'!$U:$U), "0"))))</f>
        <v>0</v>
      </c>
      <c r="M36" s="169">
        <f>IF($D36="fase II",SUMIF('input salário'!$Y:$Y,"MO indiretaserviço",'input salário'!$R:$R),IF($D36="fase III",SUMIF('input salário'!$Y:$Y,"MO indiretaserviço",'input salário'!$S:$S),IF($D36="fase IV",SUMIF('input salário'!$Y:$Y,"MO indiretaserviço",'input salário'!$T:$T),IF($D36="fase V",SUMIF('input salário'!$Y:$Y,"MO indiretaserviço",'input salário'!$U:$U), "0"))))</f>
        <v>8024.64</v>
      </c>
      <c r="N36" s="185"/>
      <c r="O36" s="185"/>
      <c r="P36" s="163">
        <f t="shared" si="3"/>
        <v>0</v>
      </c>
      <c r="Q36" s="163">
        <f t="shared" si="4"/>
        <v>8024.64</v>
      </c>
      <c r="R36" s="163">
        <f t="shared" si="5"/>
        <v>8024.64</v>
      </c>
    </row>
    <row r="37" spans="1:18" ht="17.25" thickBot="1" x14ac:dyDescent="0.35">
      <c r="A37" s="40">
        <f>calendário!A36</f>
        <v>35</v>
      </c>
      <c r="B37" s="40">
        <f>calendário!B36</f>
        <v>3</v>
      </c>
      <c r="C37" s="41">
        <f>calendário!C36</f>
        <v>42953</v>
      </c>
      <c r="D37" s="42" t="str">
        <f>calendário!D36</f>
        <v>fase II</v>
      </c>
      <c r="E37" s="169">
        <f>IF($D37="fase II",SUMIF('input salário'!$Y:$Y,"MO diretaproduto",'input salário'!$R:$R),IF($D37="fase III",SUMIF('input salário'!$Y:$Y,"MO diretaproduto",'input salário'!$S:$S),IF($D37="fase IV",SUMIF('input salário'!$Y:$Y,"MO diretaproduto",'input salário'!$T:$T),IF($D37="fase V",SUMIF('input salário'!$Y:$Y,"MO diretaproduto",'input salário'!$U:$U), "0"))))</f>
        <v>22563.216</v>
      </c>
      <c r="F37" s="163">
        <f>IF($D37="fase I",SUMIF('input salário'!$Y:$Y,"MO indiretaproduto",'input salário'!$Q:$Q),IF($D37="fase II",SUMIF('input salário'!$Y:$Y,"MO indiretaproduto",'input salário'!$R:$R),IF($D37="fase III",SUMIF('input salário'!$Y:$Y,"MO indiretaproduto",'input salário'!$S:$S),IF($D37="fase IV",SUMIF('input salário'!$Y:$Y,"MO indiretaproduto",'input salário'!$T:$T),IF($D37="fase V",SUMIF('input salário'!$Y:$Y,"MO indiretaproduto",'input salário'!$U:$U),"inserir fase")))))</f>
        <v>57818.560000000005</v>
      </c>
      <c r="G37" s="120"/>
      <c r="H37" s="120"/>
      <c r="I37" s="163">
        <f t="shared" si="6"/>
        <v>22563.216</v>
      </c>
      <c r="J37" s="163">
        <f t="shared" si="7"/>
        <v>57818.560000000005</v>
      </c>
      <c r="K37" s="163">
        <f t="shared" si="8"/>
        <v>80381.776000000013</v>
      </c>
      <c r="L37" s="169">
        <f>IF($D37="fase II",SUMIF('input salário'!$Y:$Y,"MO diretaserviço",'input salário'!$R:$R),IF($D37="fase III",SUMIF('input salário'!$Y:$Y,"MO diretaserviço",'input salário'!$S:$S),IF($D37="fase IV",SUMIF('input salário'!$Y:$Y,"MO diretaserviço",'input salário'!$T:$T),IF($D37="fase V",SUMIF('input salário'!$Y:$Y,"MO diretaserviço",'input salário'!$U:$U), "0"))))</f>
        <v>0</v>
      </c>
      <c r="M37" s="169">
        <f>IF($D37="fase II",SUMIF('input salário'!$Y:$Y,"MO indiretaserviço",'input salário'!$R:$R),IF($D37="fase III",SUMIF('input salário'!$Y:$Y,"MO indiretaserviço",'input salário'!$S:$S),IF($D37="fase IV",SUMIF('input salário'!$Y:$Y,"MO indiretaserviço",'input salário'!$T:$T),IF($D37="fase V",SUMIF('input salário'!$Y:$Y,"MO indiretaserviço",'input salário'!$U:$U), "0"))))</f>
        <v>8024.64</v>
      </c>
      <c r="N37" s="185"/>
      <c r="O37" s="185"/>
      <c r="P37" s="163">
        <f t="shared" si="3"/>
        <v>0</v>
      </c>
      <c r="Q37" s="163">
        <f t="shared" si="4"/>
        <v>8024.64</v>
      </c>
      <c r="R37" s="163">
        <f t="shared" si="5"/>
        <v>8024.64</v>
      </c>
    </row>
    <row r="38" spans="1:18" ht="17.25" thickBot="1" x14ac:dyDescent="0.35">
      <c r="A38" s="40">
        <f>calendário!A37</f>
        <v>36</v>
      </c>
      <c r="B38" s="40">
        <f>calendário!B37</f>
        <v>3</v>
      </c>
      <c r="C38" s="43">
        <f>calendário!C37</f>
        <v>42984</v>
      </c>
      <c r="D38" s="42" t="str">
        <f>calendário!D37</f>
        <v>fase II</v>
      </c>
      <c r="E38" s="169">
        <f>IF($D38="fase II",SUMIF('input salário'!$Y:$Y,"MO diretaproduto",'input salário'!$R:$R),IF($D38="fase III",SUMIF('input salário'!$Y:$Y,"MO diretaproduto",'input salário'!$S:$S),IF($D38="fase IV",SUMIF('input salário'!$Y:$Y,"MO diretaproduto",'input salário'!$T:$T),IF($D38="fase V",SUMIF('input salário'!$Y:$Y,"MO diretaproduto",'input salário'!$U:$U), "0"))))</f>
        <v>22563.216</v>
      </c>
      <c r="F38" s="163">
        <f>IF($D38="fase I",SUMIF('input salário'!$Y:$Y,"MO indiretaproduto",'input salário'!$Q:$Q),IF($D38="fase II",SUMIF('input salário'!$Y:$Y,"MO indiretaproduto",'input salário'!$R:$R),IF($D38="fase III",SUMIF('input salário'!$Y:$Y,"MO indiretaproduto",'input salário'!$S:$S),IF($D38="fase IV",SUMIF('input salário'!$Y:$Y,"MO indiretaproduto",'input salário'!$T:$T),IF($D38="fase V",SUMIF('input salário'!$Y:$Y,"MO indiretaproduto",'input salário'!$U:$U),"inserir fase")))))</f>
        <v>57818.560000000005</v>
      </c>
      <c r="G38" s="120"/>
      <c r="H38" s="120"/>
      <c r="I38" s="163">
        <f t="shared" si="6"/>
        <v>22563.216</v>
      </c>
      <c r="J38" s="163">
        <f t="shared" si="7"/>
        <v>57818.560000000005</v>
      </c>
      <c r="K38" s="163">
        <f t="shared" si="8"/>
        <v>80381.776000000013</v>
      </c>
      <c r="L38" s="169">
        <f>IF($D38="fase II",SUMIF('input salário'!$Y:$Y,"MO diretaserviço",'input salário'!$R:$R),IF($D38="fase III",SUMIF('input salário'!$Y:$Y,"MO diretaserviço",'input salário'!$S:$S),IF($D38="fase IV",SUMIF('input salário'!$Y:$Y,"MO diretaserviço",'input salário'!$T:$T),IF($D38="fase V",SUMIF('input salário'!$Y:$Y,"MO diretaserviço",'input salário'!$U:$U), "0"))))</f>
        <v>0</v>
      </c>
      <c r="M38" s="169">
        <f>IF($D38="fase II",SUMIF('input salário'!$Y:$Y,"MO indiretaserviço",'input salário'!$R:$R),IF($D38="fase III",SUMIF('input salário'!$Y:$Y,"MO indiretaserviço",'input salário'!$S:$S),IF($D38="fase IV",SUMIF('input salário'!$Y:$Y,"MO indiretaserviço",'input salário'!$T:$T),IF($D38="fase V",SUMIF('input salário'!$Y:$Y,"MO indiretaserviço",'input salário'!$U:$U), "0"))))</f>
        <v>8024.64</v>
      </c>
      <c r="N38" s="185"/>
      <c r="O38" s="185"/>
      <c r="P38" s="163">
        <f t="shared" si="3"/>
        <v>0</v>
      </c>
      <c r="Q38" s="163">
        <f t="shared" si="4"/>
        <v>8024.64</v>
      </c>
      <c r="R38" s="163">
        <f t="shared" si="5"/>
        <v>8024.64</v>
      </c>
    </row>
    <row r="39" spans="1:18" ht="17.25" thickBot="1" x14ac:dyDescent="0.35">
      <c r="A39" s="40">
        <f>calendário!A38</f>
        <v>37</v>
      </c>
      <c r="B39" s="40">
        <f>calendário!B38</f>
        <v>4</v>
      </c>
      <c r="C39" s="41">
        <f>calendário!C38</f>
        <v>43014</v>
      </c>
      <c r="D39" s="42" t="str">
        <f>calendário!D38</f>
        <v>fase III</v>
      </c>
      <c r="E39" s="169">
        <f>IF($D39="fase II",SUMIF('input salário'!$Y:$Y,"MO diretaproduto",'input salário'!$R:$R),IF($D39="fase III",SUMIF('input salário'!$Y:$Y,"MO diretaproduto",'input salário'!$S:$S),IF($D39="fase IV",SUMIF('input salário'!$Y:$Y,"MO diretaproduto",'input salário'!$T:$T),IF($D39="fase V",SUMIF('input salário'!$Y:$Y,"MO diretaproduto",'input salário'!$U:$U), "0"))))</f>
        <v>30084.288</v>
      </c>
      <c r="F39" s="163">
        <f>IF($D39="fase I",SUMIF('input salário'!$Y:$Y,"MO indiretaproduto",'input salário'!$Q:$Q),IF($D39="fase II",SUMIF('input salário'!$Y:$Y,"MO indiretaproduto",'input salário'!$R:$R),IF($D39="fase III",SUMIF('input salário'!$Y:$Y,"MO indiretaproduto",'input salário'!$S:$S),IF($D39="fase IV",SUMIF('input salário'!$Y:$Y,"MO indiretaproduto",'input salário'!$T:$T),IF($D39="fase V",SUMIF('input salário'!$Y:$Y,"MO indiretaproduto",'input salário'!$U:$U),"inserir fase")))))</f>
        <v>65843.200000000012</v>
      </c>
      <c r="G39" s="120"/>
      <c r="H39" s="120"/>
      <c r="I39" s="163">
        <f t="shared" si="6"/>
        <v>30084.288</v>
      </c>
      <c r="J39" s="163">
        <f t="shared" si="7"/>
        <v>65843.200000000012</v>
      </c>
      <c r="K39" s="163">
        <f t="shared" si="8"/>
        <v>95927.488000000012</v>
      </c>
      <c r="L39" s="169">
        <f>IF($D39="fase II",SUMIF('input salário'!$Y:$Y,"MO diretaserviço",'input salário'!$R:$R),IF($D39="fase III",SUMIF('input salário'!$Y:$Y,"MO diretaserviço",'input salário'!$S:$S),IF($D39="fase IV",SUMIF('input salário'!$Y:$Y,"MO diretaserviço",'input salário'!$T:$T),IF($D39="fase V",SUMIF('input salário'!$Y:$Y,"MO diretaserviço",'input salário'!$U:$U), "0"))))</f>
        <v>0</v>
      </c>
      <c r="M39" s="169">
        <f>IF($D39="fase II",SUMIF('input salário'!$Y:$Y,"MO indiretaserviço",'input salário'!$R:$R),IF($D39="fase III",SUMIF('input salário'!$Y:$Y,"MO indiretaserviço",'input salário'!$S:$S),IF($D39="fase IV",SUMIF('input salário'!$Y:$Y,"MO indiretaserviço",'input salário'!$T:$T),IF($D39="fase V",SUMIF('input salário'!$Y:$Y,"MO indiretaserviço",'input salário'!$U:$U), "0"))))</f>
        <v>12036.960000000001</v>
      </c>
      <c r="N39" s="185"/>
      <c r="O39" s="185"/>
      <c r="P39" s="163">
        <f t="shared" si="3"/>
        <v>0</v>
      </c>
      <c r="Q39" s="163">
        <f t="shared" si="4"/>
        <v>12036.960000000001</v>
      </c>
      <c r="R39" s="163">
        <f t="shared" si="5"/>
        <v>12036.960000000001</v>
      </c>
    </row>
    <row r="40" spans="1:18" ht="17.25" thickBot="1" x14ac:dyDescent="0.35">
      <c r="A40" s="40">
        <f>calendário!A39</f>
        <v>38</v>
      </c>
      <c r="B40" s="40">
        <f>calendário!B39</f>
        <v>4</v>
      </c>
      <c r="C40" s="43">
        <f>calendário!C39</f>
        <v>43045</v>
      </c>
      <c r="D40" s="42" t="str">
        <f>calendário!D39</f>
        <v>fase III</v>
      </c>
      <c r="E40" s="169">
        <f>IF($D40="fase II",SUMIF('input salário'!$Y:$Y,"MO diretaproduto",'input salário'!$R:$R),IF($D40="fase III",SUMIF('input salário'!$Y:$Y,"MO diretaproduto",'input salário'!$S:$S),IF($D40="fase IV",SUMIF('input salário'!$Y:$Y,"MO diretaproduto",'input salário'!$T:$T),IF($D40="fase V",SUMIF('input salário'!$Y:$Y,"MO diretaproduto",'input salário'!$U:$U), "0"))))</f>
        <v>30084.288</v>
      </c>
      <c r="F40" s="163">
        <f>IF($D40="fase I",SUMIF('input salário'!$Y:$Y,"MO indiretaproduto",'input salário'!$Q:$Q),IF($D40="fase II",SUMIF('input salário'!$Y:$Y,"MO indiretaproduto",'input salário'!$R:$R),IF($D40="fase III",SUMIF('input salário'!$Y:$Y,"MO indiretaproduto",'input salário'!$S:$S),IF($D40="fase IV",SUMIF('input salário'!$Y:$Y,"MO indiretaproduto",'input salário'!$T:$T),IF($D40="fase V",SUMIF('input salário'!$Y:$Y,"MO indiretaproduto",'input salário'!$U:$U),"inserir fase")))))</f>
        <v>65843.200000000012</v>
      </c>
      <c r="G40" s="120"/>
      <c r="H40" s="120"/>
      <c r="I40" s="163">
        <f t="shared" si="6"/>
        <v>30084.288</v>
      </c>
      <c r="J40" s="163">
        <f t="shared" si="7"/>
        <v>65843.200000000012</v>
      </c>
      <c r="K40" s="163">
        <f t="shared" si="8"/>
        <v>95927.488000000012</v>
      </c>
      <c r="L40" s="169">
        <f>IF($D40="fase II",SUMIF('input salário'!$Y:$Y,"MO diretaserviço",'input salário'!$R:$R),IF($D40="fase III",SUMIF('input salário'!$Y:$Y,"MO diretaserviço",'input salário'!$S:$S),IF($D40="fase IV",SUMIF('input salário'!$Y:$Y,"MO diretaserviço",'input salário'!$T:$T),IF($D40="fase V",SUMIF('input salário'!$Y:$Y,"MO diretaserviço",'input salário'!$U:$U), "0"))))</f>
        <v>0</v>
      </c>
      <c r="M40" s="169">
        <f>IF($D40="fase II",SUMIF('input salário'!$Y:$Y,"MO indiretaserviço",'input salário'!$R:$R),IF($D40="fase III",SUMIF('input salário'!$Y:$Y,"MO indiretaserviço",'input salário'!$S:$S),IF($D40="fase IV",SUMIF('input salário'!$Y:$Y,"MO indiretaserviço",'input salário'!$T:$T),IF($D40="fase V",SUMIF('input salário'!$Y:$Y,"MO indiretaserviço",'input salário'!$U:$U), "0"))))</f>
        <v>12036.960000000001</v>
      </c>
      <c r="N40" s="185"/>
      <c r="O40" s="185"/>
      <c r="P40" s="163">
        <f t="shared" si="3"/>
        <v>0</v>
      </c>
      <c r="Q40" s="163">
        <f t="shared" si="4"/>
        <v>12036.960000000001</v>
      </c>
      <c r="R40" s="163">
        <f t="shared" si="5"/>
        <v>12036.960000000001</v>
      </c>
    </row>
    <row r="41" spans="1:18" ht="17.25" thickBot="1" x14ac:dyDescent="0.35">
      <c r="A41" s="40">
        <f>calendário!A40</f>
        <v>39</v>
      </c>
      <c r="B41" s="40">
        <f>calendário!B40</f>
        <v>4</v>
      </c>
      <c r="C41" s="41">
        <f>calendário!C40</f>
        <v>43075</v>
      </c>
      <c r="D41" s="42" t="str">
        <f>calendário!D40</f>
        <v>fase III</v>
      </c>
      <c r="E41" s="169">
        <f>IF($D41="fase II",SUMIF('input salário'!$Y:$Y,"MO diretaproduto",'input salário'!$R:$R),IF($D41="fase III",SUMIF('input salário'!$Y:$Y,"MO diretaproduto",'input salário'!$S:$S),IF($D41="fase IV",SUMIF('input salário'!$Y:$Y,"MO diretaproduto",'input salário'!$T:$T),IF($D41="fase V",SUMIF('input salário'!$Y:$Y,"MO diretaproduto",'input salário'!$U:$U), "0"))))</f>
        <v>30084.288</v>
      </c>
      <c r="F41" s="163">
        <f>IF($D41="fase I",SUMIF('input salário'!$Y:$Y,"MO indiretaproduto",'input salário'!$Q:$Q),IF($D41="fase II",SUMIF('input salário'!$Y:$Y,"MO indiretaproduto",'input salário'!$R:$R),IF($D41="fase III",SUMIF('input salário'!$Y:$Y,"MO indiretaproduto",'input salário'!$S:$S),IF($D41="fase IV",SUMIF('input salário'!$Y:$Y,"MO indiretaproduto",'input salário'!$T:$T),IF($D41="fase V",SUMIF('input salário'!$Y:$Y,"MO indiretaproduto",'input salário'!$U:$U),"inserir fase")))))</f>
        <v>65843.200000000012</v>
      </c>
      <c r="G41" s="120"/>
      <c r="H41" s="120"/>
      <c r="I41" s="163">
        <f t="shared" si="6"/>
        <v>30084.288</v>
      </c>
      <c r="J41" s="163">
        <f t="shared" si="7"/>
        <v>65843.200000000012</v>
      </c>
      <c r="K41" s="163">
        <f t="shared" si="8"/>
        <v>95927.488000000012</v>
      </c>
      <c r="L41" s="169">
        <f>IF($D41="fase II",SUMIF('input salário'!$Y:$Y,"MO diretaserviço",'input salário'!$R:$R),IF($D41="fase III",SUMIF('input salário'!$Y:$Y,"MO diretaserviço",'input salário'!$S:$S),IF($D41="fase IV",SUMIF('input salário'!$Y:$Y,"MO diretaserviço",'input salário'!$T:$T),IF($D41="fase V",SUMIF('input salário'!$Y:$Y,"MO diretaserviço",'input salário'!$U:$U), "0"))))</f>
        <v>0</v>
      </c>
      <c r="M41" s="169">
        <f>IF($D41="fase II",SUMIF('input salário'!$Y:$Y,"MO indiretaserviço",'input salário'!$R:$R),IF($D41="fase III",SUMIF('input salário'!$Y:$Y,"MO indiretaserviço",'input salário'!$S:$S),IF($D41="fase IV",SUMIF('input salário'!$Y:$Y,"MO indiretaserviço",'input salário'!$T:$T),IF($D41="fase V",SUMIF('input salário'!$Y:$Y,"MO indiretaserviço",'input salário'!$U:$U), "0"))))</f>
        <v>12036.960000000001</v>
      </c>
      <c r="N41" s="185"/>
      <c r="O41" s="185"/>
      <c r="P41" s="163">
        <f t="shared" si="3"/>
        <v>0</v>
      </c>
      <c r="Q41" s="163">
        <f t="shared" si="4"/>
        <v>12036.960000000001</v>
      </c>
      <c r="R41" s="163">
        <f t="shared" si="5"/>
        <v>12036.960000000001</v>
      </c>
    </row>
    <row r="42" spans="1:18" ht="17.25" thickBot="1" x14ac:dyDescent="0.35">
      <c r="A42" s="40">
        <f>calendário!A41</f>
        <v>40</v>
      </c>
      <c r="B42" s="40">
        <f>calendário!B41</f>
        <v>4</v>
      </c>
      <c r="C42" s="43">
        <f>calendário!C41</f>
        <v>43106</v>
      </c>
      <c r="D42" s="42" t="str">
        <f>calendário!D41</f>
        <v>fase III</v>
      </c>
      <c r="E42" s="169">
        <f>IF($D42="fase II",SUMIF('input salário'!$Y:$Y,"MO diretaproduto",'input salário'!$R:$R),IF($D42="fase III",SUMIF('input salário'!$Y:$Y,"MO diretaproduto",'input salário'!$S:$S),IF($D42="fase IV",SUMIF('input salário'!$Y:$Y,"MO diretaproduto",'input salário'!$T:$T),IF($D42="fase V",SUMIF('input salário'!$Y:$Y,"MO diretaproduto",'input salário'!$U:$U), "0"))))</f>
        <v>30084.288</v>
      </c>
      <c r="F42" s="163">
        <f>IF($D42="fase I",SUMIF('input salário'!$Y:$Y,"MO indiretaproduto",'input salário'!$Q:$Q),IF($D42="fase II",SUMIF('input salário'!$Y:$Y,"MO indiretaproduto",'input salário'!$R:$R),IF($D42="fase III",SUMIF('input salário'!$Y:$Y,"MO indiretaproduto",'input salário'!$S:$S),IF($D42="fase IV",SUMIF('input salário'!$Y:$Y,"MO indiretaproduto",'input salário'!$T:$T),IF($D42="fase V",SUMIF('input salário'!$Y:$Y,"MO indiretaproduto",'input salário'!$U:$U),"inserir fase")))))</f>
        <v>65843.200000000012</v>
      </c>
      <c r="G42" s="120"/>
      <c r="H42" s="120"/>
      <c r="I42" s="163">
        <f t="shared" si="6"/>
        <v>30084.288</v>
      </c>
      <c r="J42" s="163">
        <f t="shared" si="7"/>
        <v>65843.200000000012</v>
      </c>
      <c r="K42" s="163">
        <f t="shared" si="8"/>
        <v>95927.488000000012</v>
      </c>
      <c r="L42" s="169">
        <f>IF($D42="fase II",SUMIF('input salário'!$Y:$Y,"MO diretaserviço",'input salário'!$R:$R),IF($D42="fase III",SUMIF('input salário'!$Y:$Y,"MO diretaserviço",'input salário'!$S:$S),IF($D42="fase IV",SUMIF('input salário'!$Y:$Y,"MO diretaserviço",'input salário'!$T:$T),IF($D42="fase V",SUMIF('input salário'!$Y:$Y,"MO diretaserviço",'input salário'!$U:$U), "0"))))</f>
        <v>0</v>
      </c>
      <c r="M42" s="169">
        <f>IF($D42="fase II",SUMIF('input salário'!$Y:$Y,"MO indiretaserviço",'input salário'!$R:$R),IF($D42="fase III",SUMIF('input salário'!$Y:$Y,"MO indiretaserviço",'input salário'!$S:$S),IF($D42="fase IV",SUMIF('input salário'!$Y:$Y,"MO indiretaserviço",'input salário'!$T:$T),IF($D42="fase V",SUMIF('input salário'!$Y:$Y,"MO indiretaserviço",'input salário'!$U:$U), "0"))))</f>
        <v>12036.960000000001</v>
      </c>
      <c r="N42" s="185"/>
      <c r="O42" s="185"/>
      <c r="P42" s="163">
        <f t="shared" si="3"/>
        <v>0</v>
      </c>
      <c r="Q42" s="163">
        <f t="shared" si="4"/>
        <v>12036.960000000001</v>
      </c>
      <c r="R42" s="163">
        <f t="shared" si="5"/>
        <v>12036.960000000001</v>
      </c>
    </row>
    <row r="43" spans="1:18" ht="17.25" thickBot="1" x14ac:dyDescent="0.35">
      <c r="A43" s="40">
        <f>calendário!A42</f>
        <v>41</v>
      </c>
      <c r="B43" s="40">
        <f>calendário!B42</f>
        <v>4</v>
      </c>
      <c r="C43" s="41">
        <f>calendário!C42</f>
        <v>43137</v>
      </c>
      <c r="D43" s="42" t="str">
        <f>calendário!D42</f>
        <v>fase III</v>
      </c>
      <c r="E43" s="169">
        <f>IF($D43="fase II",SUMIF('input salário'!$Y:$Y,"MO diretaproduto",'input salário'!$R:$R),IF($D43="fase III",SUMIF('input salário'!$Y:$Y,"MO diretaproduto",'input salário'!$S:$S),IF($D43="fase IV",SUMIF('input salário'!$Y:$Y,"MO diretaproduto",'input salário'!$T:$T),IF($D43="fase V",SUMIF('input salário'!$Y:$Y,"MO diretaproduto",'input salário'!$U:$U), "0"))))</f>
        <v>30084.288</v>
      </c>
      <c r="F43" s="163">
        <f>IF($D43="fase I",SUMIF('input salário'!$Y:$Y,"MO indiretaproduto",'input salário'!$Q:$Q),IF($D43="fase II",SUMIF('input salário'!$Y:$Y,"MO indiretaproduto",'input salário'!$R:$R),IF($D43="fase III",SUMIF('input salário'!$Y:$Y,"MO indiretaproduto",'input salário'!$S:$S),IF($D43="fase IV",SUMIF('input salário'!$Y:$Y,"MO indiretaproduto",'input salário'!$T:$T),IF($D43="fase V",SUMIF('input salário'!$Y:$Y,"MO indiretaproduto",'input salário'!$U:$U),"inserir fase")))))</f>
        <v>65843.200000000012</v>
      </c>
      <c r="G43" s="120"/>
      <c r="H43" s="120"/>
      <c r="I43" s="163">
        <f t="shared" si="6"/>
        <v>30084.288</v>
      </c>
      <c r="J43" s="163">
        <f t="shared" si="7"/>
        <v>65843.200000000012</v>
      </c>
      <c r="K43" s="163">
        <f t="shared" si="8"/>
        <v>95927.488000000012</v>
      </c>
      <c r="L43" s="169">
        <f>IF($D43="fase II",SUMIF('input salário'!$Y:$Y,"MO diretaserviço",'input salário'!$R:$R),IF($D43="fase III",SUMIF('input salário'!$Y:$Y,"MO diretaserviço",'input salário'!$S:$S),IF($D43="fase IV",SUMIF('input salário'!$Y:$Y,"MO diretaserviço",'input salário'!$T:$T),IF($D43="fase V",SUMIF('input salário'!$Y:$Y,"MO diretaserviço",'input salário'!$U:$U), "0"))))</f>
        <v>0</v>
      </c>
      <c r="M43" s="169">
        <f>IF($D43="fase II",SUMIF('input salário'!$Y:$Y,"MO indiretaserviço",'input salário'!$R:$R),IF($D43="fase III",SUMIF('input salário'!$Y:$Y,"MO indiretaserviço",'input salário'!$S:$S),IF($D43="fase IV",SUMIF('input salário'!$Y:$Y,"MO indiretaserviço",'input salário'!$T:$T),IF($D43="fase V",SUMIF('input salário'!$Y:$Y,"MO indiretaserviço",'input salário'!$U:$U), "0"))))</f>
        <v>12036.960000000001</v>
      </c>
      <c r="N43" s="185"/>
      <c r="O43" s="185"/>
      <c r="P43" s="163">
        <f t="shared" si="3"/>
        <v>0</v>
      </c>
      <c r="Q43" s="163">
        <f t="shared" si="4"/>
        <v>12036.960000000001</v>
      </c>
      <c r="R43" s="163">
        <f t="shared" si="5"/>
        <v>12036.960000000001</v>
      </c>
    </row>
    <row r="44" spans="1:18" ht="17.25" thickBot="1" x14ac:dyDescent="0.35">
      <c r="A44" s="40">
        <f>calendário!A43</f>
        <v>42</v>
      </c>
      <c r="B44" s="40">
        <f>calendário!B43</f>
        <v>4</v>
      </c>
      <c r="C44" s="43">
        <f>calendário!C43</f>
        <v>43165</v>
      </c>
      <c r="D44" s="42" t="str">
        <f>calendário!D43</f>
        <v>fase III</v>
      </c>
      <c r="E44" s="169">
        <f>IF($D44="fase II",SUMIF('input salário'!$Y:$Y,"MO diretaproduto",'input salário'!$R:$R),IF($D44="fase III",SUMIF('input salário'!$Y:$Y,"MO diretaproduto",'input salário'!$S:$S),IF($D44="fase IV",SUMIF('input salário'!$Y:$Y,"MO diretaproduto",'input salário'!$T:$T),IF($D44="fase V",SUMIF('input salário'!$Y:$Y,"MO diretaproduto",'input salário'!$U:$U), "0"))))</f>
        <v>30084.288</v>
      </c>
      <c r="F44" s="163">
        <f>IF($D44="fase I",SUMIF('input salário'!$Y:$Y,"MO indiretaproduto",'input salário'!$Q:$Q),IF($D44="fase II",SUMIF('input salário'!$Y:$Y,"MO indiretaproduto",'input salário'!$R:$R),IF($D44="fase III",SUMIF('input salário'!$Y:$Y,"MO indiretaproduto",'input salário'!$S:$S),IF($D44="fase IV",SUMIF('input salário'!$Y:$Y,"MO indiretaproduto",'input salário'!$T:$T),IF($D44="fase V",SUMIF('input salário'!$Y:$Y,"MO indiretaproduto",'input salário'!$U:$U),"inserir fase")))))</f>
        <v>65843.200000000012</v>
      </c>
      <c r="G44" s="120"/>
      <c r="H44" s="120"/>
      <c r="I44" s="163">
        <f t="shared" si="6"/>
        <v>30084.288</v>
      </c>
      <c r="J44" s="163">
        <f t="shared" si="7"/>
        <v>65843.200000000012</v>
      </c>
      <c r="K44" s="163">
        <f t="shared" si="8"/>
        <v>95927.488000000012</v>
      </c>
      <c r="L44" s="169">
        <f>IF($D44="fase II",SUMIF('input salário'!$Y:$Y,"MO diretaserviço",'input salário'!$R:$R),IF($D44="fase III",SUMIF('input salário'!$Y:$Y,"MO diretaserviço",'input salário'!$S:$S),IF($D44="fase IV",SUMIF('input salário'!$Y:$Y,"MO diretaserviço",'input salário'!$T:$T),IF($D44="fase V",SUMIF('input salário'!$Y:$Y,"MO diretaserviço",'input salário'!$U:$U), "0"))))</f>
        <v>0</v>
      </c>
      <c r="M44" s="169">
        <f>IF($D44="fase II",SUMIF('input salário'!$Y:$Y,"MO indiretaserviço",'input salário'!$R:$R),IF($D44="fase III",SUMIF('input salário'!$Y:$Y,"MO indiretaserviço",'input salário'!$S:$S),IF($D44="fase IV",SUMIF('input salário'!$Y:$Y,"MO indiretaserviço",'input salário'!$T:$T),IF($D44="fase V",SUMIF('input salário'!$Y:$Y,"MO indiretaserviço",'input salário'!$U:$U), "0"))))</f>
        <v>12036.960000000001</v>
      </c>
      <c r="N44" s="185"/>
      <c r="O44" s="185"/>
      <c r="P44" s="163">
        <f t="shared" si="3"/>
        <v>0</v>
      </c>
      <c r="Q44" s="163">
        <f t="shared" si="4"/>
        <v>12036.960000000001</v>
      </c>
      <c r="R44" s="163">
        <f t="shared" si="5"/>
        <v>12036.960000000001</v>
      </c>
    </row>
    <row r="45" spans="1:18" ht="17.25" thickBot="1" x14ac:dyDescent="0.35">
      <c r="A45" s="40">
        <f>calendário!A44</f>
        <v>43</v>
      </c>
      <c r="B45" s="40">
        <f>calendário!B44</f>
        <v>4</v>
      </c>
      <c r="C45" s="41">
        <f>calendário!C44</f>
        <v>43196</v>
      </c>
      <c r="D45" s="42" t="str">
        <f>calendário!D44</f>
        <v>fase III</v>
      </c>
      <c r="E45" s="169">
        <f>IF($D45="fase II",SUMIF('input salário'!$Y:$Y,"MO diretaproduto",'input salário'!$R:$R),IF($D45="fase III",SUMIF('input salário'!$Y:$Y,"MO diretaproduto",'input salário'!$S:$S),IF($D45="fase IV",SUMIF('input salário'!$Y:$Y,"MO diretaproduto",'input salário'!$T:$T),IF($D45="fase V",SUMIF('input salário'!$Y:$Y,"MO diretaproduto",'input salário'!$U:$U), "0"))))</f>
        <v>30084.288</v>
      </c>
      <c r="F45" s="163">
        <f>IF($D45="fase I",SUMIF('input salário'!$Y:$Y,"MO indiretaproduto",'input salário'!$Q:$Q),IF($D45="fase II",SUMIF('input salário'!$Y:$Y,"MO indiretaproduto",'input salário'!$R:$R),IF($D45="fase III",SUMIF('input salário'!$Y:$Y,"MO indiretaproduto",'input salário'!$S:$S),IF($D45="fase IV",SUMIF('input salário'!$Y:$Y,"MO indiretaproduto",'input salário'!$T:$T),IF($D45="fase V",SUMIF('input salário'!$Y:$Y,"MO indiretaproduto",'input salário'!$U:$U),"inserir fase")))))</f>
        <v>65843.200000000012</v>
      </c>
      <c r="G45" s="120"/>
      <c r="H45" s="120"/>
      <c r="I45" s="163">
        <f t="shared" si="6"/>
        <v>30084.288</v>
      </c>
      <c r="J45" s="163">
        <f t="shared" si="7"/>
        <v>65843.200000000012</v>
      </c>
      <c r="K45" s="163">
        <f t="shared" si="8"/>
        <v>95927.488000000012</v>
      </c>
      <c r="L45" s="169">
        <f>IF($D45="fase II",SUMIF('input salário'!$Y:$Y,"MO diretaserviço",'input salário'!$R:$R),IF($D45="fase III",SUMIF('input salário'!$Y:$Y,"MO diretaserviço",'input salário'!$S:$S),IF($D45="fase IV",SUMIF('input salário'!$Y:$Y,"MO diretaserviço",'input salário'!$T:$T),IF($D45="fase V",SUMIF('input salário'!$Y:$Y,"MO diretaserviço",'input salário'!$U:$U), "0"))))</f>
        <v>0</v>
      </c>
      <c r="M45" s="169">
        <f>IF($D45="fase II",SUMIF('input salário'!$Y:$Y,"MO indiretaserviço",'input salário'!$R:$R),IF($D45="fase III",SUMIF('input salário'!$Y:$Y,"MO indiretaserviço",'input salário'!$S:$S),IF($D45="fase IV",SUMIF('input salário'!$Y:$Y,"MO indiretaserviço",'input salário'!$T:$T),IF($D45="fase V",SUMIF('input salário'!$Y:$Y,"MO indiretaserviço",'input salário'!$U:$U), "0"))))</f>
        <v>12036.960000000001</v>
      </c>
      <c r="N45" s="185"/>
      <c r="O45" s="185"/>
      <c r="P45" s="163">
        <f t="shared" si="3"/>
        <v>0</v>
      </c>
      <c r="Q45" s="163">
        <f t="shared" si="4"/>
        <v>12036.960000000001</v>
      </c>
      <c r="R45" s="163">
        <f t="shared" si="5"/>
        <v>12036.960000000001</v>
      </c>
    </row>
    <row r="46" spans="1:18" ht="17.25" thickBot="1" x14ac:dyDescent="0.35">
      <c r="A46" s="40">
        <f>calendário!A45</f>
        <v>44</v>
      </c>
      <c r="B46" s="40">
        <f>calendário!B45</f>
        <v>4</v>
      </c>
      <c r="C46" s="43">
        <f>calendário!C45</f>
        <v>43226</v>
      </c>
      <c r="D46" s="42" t="str">
        <f>calendário!D45</f>
        <v>fase III</v>
      </c>
      <c r="E46" s="169">
        <f>IF($D46="fase II",SUMIF('input salário'!$Y:$Y,"MO diretaproduto",'input salário'!$R:$R),IF($D46="fase III",SUMIF('input salário'!$Y:$Y,"MO diretaproduto",'input salário'!$S:$S),IF($D46="fase IV",SUMIF('input salário'!$Y:$Y,"MO diretaproduto",'input salário'!$T:$T),IF($D46="fase V",SUMIF('input salário'!$Y:$Y,"MO diretaproduto",'input salário'!$U:$U), "0"))))</f>
        <v>30084.288</v>
      </c>
      <c r="F46" s="163">
        <f>IF($D46="fase I",SUMIF('input salário'!$Y:$Y,"MO indiretaproduto",'input salário'!$Q:$Q),IF($D46="fase II",SUMIF('input salário'!$Y:$Y,"MO indiretaproduto",'input salário'!$R:$R),IF($D46="fase III",SUMIF('input salário'!$Y:$Y,"MO indiretaproduto",'input salário'!$S:$S),IF($D46="fase IV",SUMIF('input salário'!$Y:$Y,"MO indiretaproduto",'input salário'!$T:$T),IF($D46="fase V",SUMIF('input salário'!$Y:$Y,"MO indiretaproduto",'input salário'!$U:$U),"inserir fase")))))</f>
        <v>65843.200000000012</v>
      </c>
      <c r="G46" s="120"/>
      <c r="H46" s="120"/>
      <c r="I46" s="163">
        <f t="shared" si="6"/>
        <v>30084.288</v>
      </c>
      <c r="J46" s="163">
        <f t="shared" si="7"/>
        <v>65843.200000000012</v>
      </c>
      <c r="K46" s="163">
        <f t="shared" si="8"/>
        <v>95927.488000000012</v>
      </c>
      <c r="L46" s="169">
        <f>IF($D46="fase II",SUMIF('input salário'!$Y:$Y,"MO diretaserviço",'input salário'!$R:$R),IF($D46="fase III",SUMIF('input salário'!$Y:$Y,"MO diretaserviço",'input salário'!$S:$S),IF($D46="fase IV",SUMIF('input salário'!$Y:$Y,"MO diretaserviço",'input salário'!$T:$T),IF($D46="fase V",SUMIF('input salário'!$Y:$Y,"MO diretaserviço",'input salário'!$U:$U), "0"))))</f>
        <v>0</v>
      </c>
      <c r="M46" s="169">
        <f>IF($D46="fase II",SUMIF('input salário'!$Y:$Y,"MO indiretaserviço",'input salário'!$R:$R),IF($D46="fase III",SUMIF('input salário'!$Y:$Y,"MO indiretaserviço",'input salário'!$S:$S),IF($D46="fase IV",SUMIF('input salário'!$Y:$Y,"MO indiretaserviço",'input salário'!$T:$T),IF($D46="fase V",SUMIF('input salário'!$Y:$Y,"MO indiretaserviço",'input salário'!$U:$U), "0"))))</f>
        <v>12036.960000000001</v>
      </c>
      <c r="N46" s="185"/>
      <c r="O46" s="185"/>
      <c r="P46" s="163">
        <f t="shared" si="3"/>
        <v>0</v>
      </c>
      <c r="Q46" s="163">
        <f t="shared" si="4"/>
        <v>12036.960000000001</v>
      </c>
      <c r="R46" s="163">
        <f t="shared" si="5"/>
        <v>12036.960000000001</v>
      </c>
    </row>
    <row r="47" spans="1:18" ht="17.25" thickBot="1" x14ac:dyDescent="0.35">
      <c r="A47" s="40">
        <f>calendário!A46</f>
        <v>45</v>
      </c>
      <c r="B47" s="40">
        <f>calendário!B46</f>
        <v>4</v>
      </c>
      <c r="C47" s="41">
        <f>calendário!C46</f>
        <v>43257</v>
      </c>
      <c r="D47" s="42" t="str">
        <f>calendário!D46</f>
        <v>fase III</v>
      </c>
      <c r="E47" s="169">
        <f>IF($D47="fase II",SUMIF('input salário'!$Y:$Y,"MO diretaproduto",'input salário'!$R:$R),IF($D47="fase III",SUMIF('input salário'!$Y:$Y,"MO diretaproduto",'input salário'!$S:$S),IF($D47="fase IV",SUMIF('input salário'!$Y:$Y,"MO diretaproduto",'input salário'!$T:$T),IF($D47="fase V",SUMIF('input salário'!$Y:$Y,"MO diretaproduto",'input salário'!$U:$U), "0"))))</f>
        <v>30084.288</v>
      </c>
      <c r="F47" s="163">
        <f>IF($D47="fase I",SUMIF('input salário'!$Y:$Y,"MO indiretaproduto",'input salário'!$Q:$Q),IF($D47="fase II",SUMIF('input salário'!$Y:$Y,"MO indiretaproduto",'input salário'!$R:$R),IF($D47="fase III",SUMIF('input salário'!$Y:$Y,"MO indiretaproduto",'input salário'!$S:$S),IF($D47="fase IV",SUMIF('input salário'!$Y:$Y,"MO indiretaproduto",'input salário'!$T:$T),IF($D47="fase V",SUMIF('input salário'!$Y:$Y,"MO indiretaproduto",'input salário'!$U:$U),"inserir fase")))))</f>
        <v>65843.200000000012</v>
      </c>
      <c r="G47" s="120"/>
      <c r="H47" s="120"/>
      <c r="I47" s="163">
        <f t="shared" si="6"/>
        <v>30084.288</v>
      </c>
      <c r="J47" s="163">
        <f t="shared" si="7"/>
        <v>65843.200000000012</v>
      </c>
      <c r="K47" s="163">
        <f t="shared" si="8"/>
        <v>95927.488000000012</v>
      </c>
      <c r="L47" s="169">
        <f>IF($D47="fase II",SUMIF('input salário'!$Y:$Y,"MO diretaserviço",'input salário'!$R:$R),IF($D47="fase III",SUMIF('input salário'!$Y:$Y,"MO diretaserviço",'input salário'!$S:$S),IF($D47="fase IV",SUMIF('input salário'!$Y:$Y,"MO diretaserviço",'input salário'!$T:$T),IF($D47="fase V",SUMIF('input salário'!$Y:$Y,"MO diretaserviço",'input salário'!$U:$U), "0"))))</f>
        <v>0</v>
      </c>
      <c r="M47" s="169">
        <f>IF($D47="fase II",SUMIF('input salário'!$Y:$Y,"MO indiretaserviço",'input salário'!$R:$R),IF($D47="fase III",SUMIF('input salário'!$Y:$Y,"MO indiretaserviço",'input salário'!$S:$S),IF($D47="fase IV",SUMIF('input salário'!$Y:$Y,"MO indiretaserviço",'input salário'!$T:$T),IF($D47="fase V",SUMIF('input salário'!$Y:$Y,"MO indiretaserviço",'input salário'!$U:$U), "0"))))</f>
        <v>12036.960000000001</v>
      </c>
      <c r="N47" s="185"/>
      <c r="O47" s="185"/>
      <c r="P47" s="163">
        <f t="shared" si="3"/>
        <v>0</v>
      </c>
      <c r="Q47" s="163">
        <f t="shared" si="4"/>
        <v>12036.960000000001</v>
      </c>
      <c r="R47" s="163">
        <f t="shared" si="5"/>
        <v>12036.960000000001</v>
      </c>
    </row>
    <row r="48" spans="1:18" ht="17.25" thickBot="1" x14ac:dyDescent="0.35">
      <c r="A48" s="40">
        <f>calendário!A47</f>
        <v>46</v>
      </c>
      <c r="B48" s="40">
        <f>calendário!B47</f>
        <v>4</v>
      </c>
      <c r="C48" s="43">
        <f>calendário!C47</f>
        <v>43287</v>
      </c>
      <c r="D48" s="42" t="str">
        <f>calendário!D47</f>
        <v>fase III</v>
      </c>
      <c r="E48" s="169">
        <f>IF($D48="fase II",SUMIF('input salário'!$Y:$Y,"MO diretaproduto",'input salário'!$R:$R),IF($D48="fase III",SUMIF('input salário'!$Y:$Y,"MO diretaproduto",'input salário'!$S:$S),IF($D48="fase IV",SUMIF('input salário'!$Y:$Y,"MO diretaproduto",'input salário'!$T:$T),IF($D48="fase V",SUMIF('input salário'!$Y:$Y,"MO diretaproduto",'input salário'!$U:$U), "0"))))</f>
        <v>30084.288</v>
      </c>
      <c r="F48" s="163">
        <f>IF($D48="fase I",SUMIF('input salário'!$Y:$Y,"MO indiretaproduto",'input salário'!$Q:$Q),IF($D48="fase II",SUMIF('input salário'!$Y:$Y,"MO indiretaproduto",'input salário'!$R:$R),IF($D48="fase III",SUMIF('input salário'!$Y:$Y,"MO indiretaproduto",'input salário'!$S:$S),IF($D48="fase IV",SUMIF('input salário'!$Y:$Y,"MO indiretaproduto",'input salário'!$T:$T),IF($D48="fase V",SUMIF('input salário'!$Y:$Y,"MO indiretaproduto",'input salário'!$U:$U),"inserir fase")))))</f>
        <v>65843.200000000012</v>
      </c>
      <c r="G48" s="120"/>
      <c r="H48" s="120"/>
      <c r="I48" s="163">
        <f t="shared" si="6"/>
        <v>30084.288</v>
      </c>
      <c r="J48" s="163">
        <f t="shared" si="7"/>
        <v>65843.200000000012</v>
      </c>
      <c r="K48" s="163">
        <f t="shared" si="8"/>
        <v>95927.488000000012</v>
      </c>
      <c r="L48" s="169">
        <f>IF($D48="fase II",SUMIF('input salário'!$Y:$Y,"MO diretaserviço",'input salário'!$R:$R),IF($D48="fase III",SUMIF('input salário'!$Y:$Y,"MO diretaserviço",'input salário'!$S:$S),IF($D48="fase IV",SUMIF('input salário'!$Y:$Y,"MO diretaserviço",'input salário'!$T:$T),IF($D48="fase V",SUMIF('input salário'!$Y:$Y,"MO diretaserviço",'input salário'!$U:$U), "0"))))</f>
        <v>0</v>
      </c>
      <c r="M48" s="169">
        <f>IF($D48="fase II",SUMIF('input salário'!$Y:$Y,"MO indiretaserviço",'input salário'!$R:$R),IF($D48="fase III",SUMIF('input salário'!$Y:$Y,"MO indiretaserviço",'input salário'!$S:$S),IF($D48="fase IV",SUMIF('input salário'!$Y:$Y,"MO indiretaserviço",'input salário'!$T:$T),IF($D48="fase V",SUMIF('input salário'!$Y:$Y,"MO indiretaserviço",'input salário'!$U:$U), "0"))))</f>
        <v>12036.960000000001</v>
      </c>
      <c r="N48" s="185"/>
      <c r="O48" s="185"/>
      <c r="P48" s="163">
        <f t="shared" si="3"/>
        <v>0</v>
      </c>
      <c r="Q48" s="163">
        <f t="shared" si="4"/>
        <v>12036.960000000001</v>
      </c>
      <c r="R48" s="163">
        <f t="shared" si="5"/>
        <v>12036.960000000001</v>
      </c>
    </row>
    <row r="49" spans="1:18" ht="17.25" thickBot="1" x14ac:dyDescent="0.35">
      <c r="A49" s="40">
        <f>calendário!A48</f>
        <v>47</v>
      </c>
      <c r="B49" s="40">
        <f>calendário!B48</f>
        <v>4</v>
      </c>
      <c r="C49" s="41">
        <f>calendário!C48</f>
        <v>43318</v>
      </c>
      <c r="D49" s="42" t="str">
        <f>calendário!D48</f>
        <v>fase III</v>
      </c>
      <c r="E49" s="169">
        <f>IF($D49="fase II",SUMIF('input salário'!$Y:$Y,"MO diretaproduto",'input salário'!$R:$R),IF($D49="fase III",SUMIF('input salário'!$Y:$Y,"MO diretaproduto",'input salário'!$S:$S),IF($D49="fase IV",SUMIF('input salário'!$Y:$Y,"MO diretaproduto",'input salário'!$T:$T),IF($D49="fase V",SUMIF('input salário'!$Y:$Y,"MO diretaproduto",'input salário'!$U:$U), "0"))))</f>
        <v>30084.288</v>
      </c>
      <c r="F49" s="163">
        <f>IF($D49="fase I",SUMIF('input salário'!$Y:$Y,"MO indiretaproduto",'input salário'!$Q:$Q),IF($D49="fase II",SUMIF('input salário'!$Y:$Y,"MO indiretaproduto",'input salário'!$R:$R),IF($D49="fase III",SUMIF('input salário'!$Y:$Y,"MO indiretaproduto",'input salário'!$S:$S),IF($D49="fase IV",SUMIF('input salário'!$Y:$Y,"MO indiretaproduto",'input salário'!$T:$T),IF($D49="fase V",SUMIF('input salário'!$Y:$Y,"MO indiretaproduto",'input salário'!$U:$U),"inserir fase")))))</f>
        <v>65843.200000000012</v>
      </c>
      <c r="G49" s="120"/>
      <c r="H49" s="120"/>
      <c r="I49" s="163">
        <f t="shared" si="6"/>
        <v>30084.288</v>
      </c>
      <c r="J49" s="163">
        <f t="shared" si="7"/>
        <v>65843.200000000012</v>
      </c>
      <c r="K49" s="163">
        <f t="shared" si="8"/>
        <v>95927.488000000012</v>
      </c>
      <c r="L49" s="169">
        <f>IF($D49="fase II",SUMIF('input salário'!$Y:$Y,"MO diretaserviço",'input salário'!$R:$R),IF($D49="fase III",SUMIF('input salário'!$Y:$Y,"MO diretaserviço",'input salário'!$S:$S),IF($D49="fase IV",SUMIF('input salário'!$Y:$Y,"MO diretaserviço",'input salário'!$T:$T),IF($D49="fase V",SUMIF('input salário'!$Y:$Y,"MO diretaserviço",'input salário'!$U:$U), "0"))))</f>
        <v>0</v>
      </c>
      <c r="M49" s="169">
        <f>IF($D49="fase II",SUMIF('input salário'!$Y:$Y,"MO indiretaserviço",'input salário'!$R:$R),IF($D49="fase III",SUMIF('input salário'!$Y:$Y,"MO indiretaserviço",'input salário'!$S:$S),IF($D49="fase IV",SUMIF('input salário'!$Y:$Y,"MO indiretaserviço",'input salário'!$T:$T),IF($D49="fase V",SUMIF('input salário'!$Y:$Y,"MO indiretaserviço",'input salário'!$U:$U), "0"))))</f>
        <v>12036.960000000001</v>
      </c>
      <c r="N49" s="185"/>
      <c r="O49" s="185"/>
      <c r="P49" s="163">
        <f t="shared" si="3"/>
        <v>0</v>
      </c>
      <c r="Q49" s="163">
        <f t="shared" si="4"/>
        <v>12036.960000000001</v>
      </c>
      <c r="R49" s="163">
        <f t="shared" si="5"/>
        <v>12036.960000000001</v>
      </c>
    </row>
    <row r="50" spans="1:18" ht="17.25" thickBot="1" x14ac:dyDescent="0.35">
      <c r="A50" s="40">
        <f>calendário!A49</f>
        <v>48</v>
      </c>
      <c r="B50" s="40">
        <f>calendário!B49</f>
        <v>4</v>
      </c>
      <c r="C50" s="43">
        <f>calendário!C49</f>
        <v>43349</v>
      </c>
      <c r="D50" s="42" t="str">
        <f>calendário!D49</f>
        <v>fase III</v>
      </c>
      <c r="E50" s="169">
        <f>IF($D50="fase II",SUMIF('input salário'!$Y:$Y,"MO diretaproduto",'input salário'!$R:$R),IF($D50="fase III",SUMIF('input salário'!$Y:$Y,"MO diretaproduto",'input salário'!$S:$S),IF($D50="fase IV",SUMIF('input salário'!$Y:$Y,"MO diretaproduto",'input salário'!$T:$T),IF($D50="fase V",SUMIF('input salário'!$Y:$Y,"MO diretaproduto",'input salário'!$U:$U), "0"))))</f>
        <v>30084.288</v>
      </c>
      <c r="F50" s="163">
        <f>IF($D50="fase I",SUMIF('input salário'!$Y:$Y,"MO indiretaproduto",'input salário'!$Q:$Q),IF($D50="fase II",SUMIF('input salário'!$Y:$Y,"MO indiretaproduto",'input salário'!$R:$R),IF($D50="fase III",SUMIF('input salário'!$Y:$Y,"MO indiretaproduto",'input salário'!$S:$S),IF($D50="fase IV",SUMIF('input salário'!$Y:$Y,"MO indiretaproduto",'input salário'!$T:$T),IF($D50="fase V",SUMIF('input salário'!$Y:$Y,"MO indiretaproduto",'input salário'!$U:$U),"inserir fase")))))</f>
        <v>65843.200000000012</v>
      </c>
      <c r="G50" s="120"/>
      <c r="H50" s="120"/>
      <c r="I50" s="163">
        <f t="shared" si="6"/>
        <v>30084.288</v>
      </c>
      <c r="J50" s="163">
        <f t="shared" si="7"/>
        <v>65843.200000000012</v>
      </c>
      <c r="K50" s="163">
        <f t="shared" si="8"/>
        <v>95927.488000000012</v>
      </c>
      <c r="L50" s="169">
        <f>IF($D50="fase II",SUMIF('input salário'!$Y:$Y,"MO diretaserviço",'input salário'!$R:$R),IF($D50="fase III",SUMIF('input salário'!$Y:$Y,"MO diretaserviço",'input salário'!$S:$S),IF($D50="fase IV",SUMIF('input salário'!$Y:$Y,"MO diretaserviço",'input salário'!$T:$T),IF($D50="fase V",SUMIF('input salário'!$Y:$Y,"MO diretaserviço",'input salário'!$U:$U), "0"))))</f>
        <v>0</v>
      </c>
      <c r="M50" s="169">
        <f>IF($D50="fase II",SUMIF('input salário'!$Y:$Y,"MO indiretaserviço",'input salário'!$R:$R),IF($D50="fase III",SUMIF('input salário'!$Y:$Y,"MO indiretaserviço",'input salário'!$S:$S),IF($D50="fase IV",SUMIF('input salário'!$Y:$Y,"MO indiretaserviço",'input salário'!$T:$T),IF($D50="fase V",SUMIF('input salário'!$Y:$Y,"MO indiretaserviço",'input salário'!$U:$U), "0"))))</f>
        <v>12036.960000000001</v>
      </c>
      <c r="N50" s="185"/>
      <c r="O50" s="185"/>
      <c r="P50" s="163">
        <f t="shared" si="3"/>
        <v>0</v>
      </c>
      <c r="Q50" s="163">
        <f t="shared" si="4"/>
        <v>12036.960000000001</v>
      </c>
      <c r="R50" s="163">
        <f t="shared" si="5"/>
        <v>12036.960000000001</v>
      </c>
    </row>
    <row r="51" spans="1:18" ht="17.25" thickBot="1" x14ac:dyDescent="0.35">
      <c r="A51" s="40">
        <f>calendário!A50</f>
        <v>49</v>
      </c>
      <c r="B51" s="40">
        <f>calendário!B50</f>
        <v>5</v>
      </c>
      <c r="C51" s="41">
        <f>calendário!C50</f>
        <v>43379</v>
      </c>
      <c r="D51" s="42" t="str">
        <f>calendário!D50</f>
        <v>fase III</v>
      </c>
      <c r="E51" s="169">
        <f>IF($D51="fase II",SUMIF('input salário'!$Y:$Y,"MO diretaproduto",'input salário'!$R:$R),IF($D51="fase III",SUMIF('input salário'!$Y:$Y,"MO diretaproduto",'input salário'!$S:$S),IF($D51="fase IV",SUMIF('input salário'!$Y:$Y,"MO diretaproduto",'input salário'!$T:$T),IF($D51="fase V",SUMIF('input salário'!$Y:$Y,"MO diretaproduto",'input salário'!$U:$U), "0"))))</f>
        <v>30084.288</v>
      </c>
      <c r="F51" s="163">
        <f>IF($D51="fase I",SUMIF('input salário'!$Y:$Y,"MO indiretaproduto",'input salário'!$Q:$Q),IF($D51="fase II",SUMIF('input salário'!$Y:$Y,"MO indiretaproduto",'input salário'!$R:$R),IF($D51="fase III",SUMIF('input salário'!$Y:$Y,"MO indiretaproduto",'input salário'!$S:$S),IF($D51="fase IV",SUMIF('input salário'!$Y:$Y,"MO indiretaproduto",'input salário'!$T:$T),IF($D51="fase V",SUMIF('input salário'!$Y:$Y,"MO indiretaproduto",'input salário'!$U:$U),"inserir fase")))))</f>
        <v>65843.200000000012</v>
      </c>
      <c r="G51" s="120"/>
      <c r="H51" s="120"/>
      <c r="I51" s="163">
        <f t="shared" si="6"/>
        <v>30084.288</v>
      </c>
      <c r="J51" s="163">
        <f t="shared" si="7"/>
        <v>65843.200000000012</v>
      </c>
      <c r="K51" s="163">
        <f t="shared" si="8"/>
        <v>95927.488000000012</v>
      </c>
      <c r="L51" s="169">
        <f>IF($D51="fase II",SUMIF('input salário'!$Y:$Y,"MO diretaserviço",'input salário'!$R:$R),IF($D51="fase III",SUMIF('input salário'!$Y:$Y,"MO diretaserviço",'input salário'!$S:$S),IF($D51="fase IV",SUMIF('input salário'!$Y:$Y,"MO diretaserviço",'input salário'!$T:$T),IF($D51="fase V",SUMIF('input salário'!$Y:$Y,"MO diretaserviço",'input salário'!$U:$U), "0"))))</f>
        <v>0</v>
      </c>
      <c r="M51" s="169">
        <f>IF($D51="fase II",SUMIF('input salário'!$Y:$Y,"MO indiretaserviço",'input salário'!$R:$R),IF($D51="fase III",SUMIF('input salário'!$Y:$Y,"MO indiretaserviço",'input salário'!$S:$S),IF($D51="fase IV",SUMIF('input salário'!$Y:$Y,"MO indiretaserviço",'input salário'!$T:$T),IF($D51="fase V",SUMIF('input salário'!$Y:$Y,"MO indiretaserviço",'input salário'!$U:$U), "0"))))</f>
        <v>12036.960000000001</v>
      </c>
      <c r="N51" s="185"/>
      <c r="O51" s="185"/>
      <c r="P51" s="163">
        <f t="shared" si="3"/>
        <v>0</v>
      </c>
      <c r="Q51" s="163">
        <f t="shared" si="4"/>
        <v>12036.960000000001</v>
      </c>
      <c r="R51" s="163">
        <f t="shared" si="5"/>
        <v>12036.960000000001</v>
      </c>
    </row>
    <row r="52" spans="1:18" ht="17.25" thickBot="1" x14ac:dyDescent="0.35">
      <c r="A52" s="40">
        <f>calendário!A51</f>
        <v>50</v>
      </c>
      <c r="B52" s="40">
        <f>calendário!B51</f>
        <v>5</v>
      </c>
      <c r="C52" s="43">
        <f>calendário!C51</f>
        <v>43410</v>
      </c>
      <c r="D52" s="42" t="str">
        <f>calendário!D51</f>
        <v>fase III</v>
      </c>
      <c r="E52" s="169">
        <f>IF($D52="fase II",SUMIF('input salário'!$Y:$Y,"MO diretaproduto",'input salário'!$R:$R),IF($D52="fase III",SUMIF('input salário'!$Y:$Y,"MO diretaproduto",'input salário'!$S:$S),IF($D52="fase IV",SUMIF('input salário'!$Y:$Y,"MO diretaproduto",'input salário'!$T:$T),IF($D52="fase V",SUMIF('input salário'!$Y:$Y,"MO diretaproduto",'input salário'!$U:$U), "0"))))</f>
        <v>30084.288</v>
      </c>
      <c r="F52" s="163">
        <f>IF($D52="fase I",SUMIF('input salário'!$Y:$Y,"MO indiretaproduto",'input salário'!$Q:$Q),IF($D52="fase II",SUMIF('input salário'!$Y:$Y,"MO indiretaproduto",'input salário'!$R:$R),IF($D52="fase III",SUMIF('input salário'!$Y:$Y,"MO indiretaproduto",'input salário'!$S:$S),IF($D52="fase IV",SUMIF('input salário'!$Y:$Y,"MO indiretaproduto",'input salário'!$T:$T),IF($D52="fase V",SUMIF('input salário'!$Y:$Y,"MO indiretaproduto",'input salário'!$U:$U),"inserir fase")))))</f>
        <v>65843.200000000012</v>
      </c>
      <c r="G52" s="120"/>
      <c r="H52" s="120"/>
      <c r="I52" s="163">
        <f t="shared" si="6"/>
        <v>30084.288</v>
      </c>
      <c r="J52" s="163">
        <f t="shared" si="7"/>
        <v>65843.200000000012</v>
      </c>
      <c r="K52" s="163">
        <f t="shared" si="8"/>
        <v>95927.488000000012</v>
      </c>
      <c r="L52" s="169">
        <f>IF($D52="fase II",SUMIF('input salário'!$Y:$Y,"MO diretaserviço",'input salário'!$R:$R),IF($D52="fase III",SUMIF('input salário'!$Y:$Y,"MO diretaserviço",'input salário'!$S:$S),IF($D52="fase IV",SUMIF('input salário'!$Y:$Y,"MO diretaserviço",'input salário'!$T:$T),IF($D52="fase V",SUMIF('input salário'!$Y:$Y,"MO diretaserviço",'input salário'!$U:$U), "0"))))</f>
        <v>0</v>
      </c>
      <c r="M52" s="169">
        <f>IF($D52="fase II",SUMIF('input salário'!$Y:$Y,"MO indiretaserviço",'input salário'!$R:$R),IF($D52="fase III",SUMIF('input salário'!$Y:$Y,"MO indiretaserviço",'input salário'!$S:$S),IF($D52="fase IV",SUMIF('input salário'!$Y:$Y,"MO indiretaserviço",'input salário'!$T:$T),IF($D52="fase V",SUMIF('input salário'!$Y:$Y,"MO indiretaserviço",'input salário'!$U:$U), "0"))))</f>
        <v>12036.960000000001</v>
      </c>
      <c r="N52" s="185"/>
      <c r="O52" s="185"/>
      <c r="P52" s="163">
        <f t="shared" si="3"/>
        <v>0</v>
      </c>
      <c r="Q52" s="163">
        <f t="shared" si="4"/>
        <v>12036.960000000001</v>
      </c>
      <c r="R52" s="163">
        <f t="shared" si="5"/>
        <v>12036.960000000001</v>
      </c>
    </row>
    <row r="53" spans="1:18" ht="17.25" thickBot="1" x14ac:dyDescent="0.35">
      <c r="A53" s="40">
        <f>calendário!A52</f>
        <v>51</v>
      </c>
      <c r="B53" s="40">
        <f>calendário!B52</f>
        <v>5</v>
      </c>
      <c r="C53" s="41">
        <f>calendário!C52</f>
        <v>43440</v>
      </c>
      <c r="D53" s="42" t="str">
        <f>calendário!D52</f>
        <v>fase III</v>
      </c>
      <c r="E53" s="169">
        <f>IF($D53="fase II",SUMIF('input salário'!$Y:$Y,"MO diretaproduto",'input salário'!$R:$R),IF($D53="fase III",SUMIF('input salário'!$Y:$Y,"MO diretaproduto",'input salário'!$S:$S),IF($D53="fase IV",SUMIF('input salário'!$Y:$Y,"MO diretaproduto",'input salário'!$T:$T),IF($D53="fase V",SUMIF('input salário'!$Y:$Y,"MO diretaproduto",'input salário'!$U:$U), "0"))))</f>
        <v>30084.288</v>
      </c>
      <c r="F53" s="163">
        <f>IF($D53="fase I",SUMIF('input salário'!$Y:$Y,"MO indiretaproduto",'input salário'!$Q:$Q),IF($D53="fase II",SUMIF('input salário'!$Y:$Y,"MO indiretaproduto",'input salário'!$R:$R),IF($D53="fase III",SUMIF('input salário'!$Y:$Y,"MO indiretaproduto",'input salário'!$S:$S),IF($D53="fase IV",SUMIF('input salário'!$Y:$Y,"MO indiretaproduto",'input salário'!$T:$T),IF($D53="fase V",SUMIF('input salário'!$Y:$Y,"MO indiretaproduto",'input salário'!$U:$U),"inserir fase")))))</f>
        <v>65843.200000000012</v>
      </c>
      <c r="G53" s="120"/>
      <c r="H53" s="120"/>
      <c r="I53" s="163">
        <f t="shared" si="6"/>
        <v>30084.288</v>
      </c>
      <c r="J53" s="163">
        <f t="shared" si="7"/>
        <v>65843.200000000012</v>
      </c>
      <c r="K53" s="163">
        <f t="shared" si="8"/>
        <v>95927.488000000012</v>
      </c>
      <c r="L53" s="169">
        <f>IF($D53="fase II",SUMIF('input salário'!$Y:$Y,"MO diretaserviço",'input salário'!$R:$R),IF($D53="fase III",SUMIF('input salário'!$Y:$Y,"MO diretaserviço",'input salário'!$S:$S),IF($D53="fase IV",SUMIF('input salário'!$Y:$Y,"MO diretaserviço",'input salário'!$T:$T),IF($D53="fase V",SUMIF('input salário'!$Y:$Y,"MO diretaserviço",'input salário'!$U:$U), "0"))))</f>
        <v>0</v>
      </c>
      <c r="M53" s="169">
        <f>IF($D53="fase II",SUMIF('input salário'!$Y:$Y,"MO indiretaserviço",'input salário'!$R:$R),IF($D53="fase III",SUMIF('input salário'!$Y:$Y,"MO indiretaserviço",'input salário'!$S:$S),IF($D53="fase IV",SUMIF('input salário'!$Y:$Y,"MO indiretaserviço",'input salário'!$T:$T),IF($D53="fase V",SUMIF('input salário'!$Y:$Y,"MO indiretaserviço",'input salário'!$U:$U), "0"))))</f>
        <v>12036.960000000001</v>
      </c>
      <c r="N53" s="185"/>
      <c r="O53" s="185"/>
      <c r="P53" s="163">
        <f t="shared" si="3"/>
        <v>0</v>
      </c>
      <c r="Q53" s="163">
        <f t="shared" si="4"/>
        <v>12036.960000000001</v>
      </c>
      <c r="R53" s="163">
        <f t="shared" si="5"/>
        <v>12036.960000000001</v>
      </c>
    </row>
    <row r="54" spans="1:18" ht="17.25" thickBot="1" x14ac:dyDescent="0.35">
      <c r="A54" s="40">
        <f>calendário!A53</f>
        <v>52</v>
      </c>
      <c r="B54" s="40">
        <f>calendário!B53</f>
        <v>5</v>
      </c>
      <c r="C54" s="43">
        <f>calendário!C53</f>
        <v>43471</v>
      </c>
      <c r="D54" s="42" t="str">
        <f>calendário!D53</f>
        <v>fase III</v>
      </c>
      <c r="E54" s="169">
        <f>IF($D54="fase II",SUMIF('input salário'!$Y:$Y,"MO diretaproduto",'input salário'!$R:$R),IF($D54="fase III",SUMIF('input salário'!$Y:$Y,"MO diretaproduto",'input salário'!$S:$S),IF($D54="fase IV",SUMIF('input salário'!$Y:$Y,"MO diretaproduto",'input salário'!$T:$T),IF($D54="fase V",SUMIF('input salário'!$Y:$Y,"MO diretaproduto",'input salário'!$U:$U), "0"))))</f>
        <v>30084.288</v>
      </c>
      <c r="F54" s="163">
        <f>IF($D54="fase I",SUMIF('input salário'!$Y:$Y,"MO indiretaproduto",'input salário'!$Q:$Q),IF($D54="fase II",SUMIF('input salário'!$Y:$Y,"MO indiretaproduto",'input salário'!$R:$R),IF($D54="fase III",SUMIF('input salário'!$Y:$Y,"MO indiretaproduto",'input salário'!$S:$S),IF($D54="fase IV",SUMIF('input salário'!$Y:$Y,"MO indiretaproduto",'input salário'!$T:$T),IF($D54="fase V",SUMIF('input salário'!$Y:$Y,"MO indiretaproduto",'input salário'!$U:$U),"inserir fase")))))</f>
        <v>65843.200000000012</v>
      </c>
      <c r="G54" s="120"/>
      <c r="H54" s="120"/>
      <c r="I54" s="163">
        <f t="shared" si="6"/>
        <v>30084.288</v>
      </c>
      <c r="J54" s="163">
        <f t="shared" si="7"/>
        <v>65843.200000000012</v>
      </c>
      <c r="K54" s="163">
        <f t="shared" si="8"/>
        <v>95927.488000000012</v>
      </c>
      <c r="L54" s="169">
        <f>IF($D54="fase II",SUMIF('input salário'!$Y:$Y,"MO diretaserviço",'input salário'!$R:$R),IF($D54="fase III",SUMIF('input salário'!$Y:$Y,"MO diretaserviço",'input salário'!$S:$S),IF($D54="fase IV",SUMIF('input salário'!$Y:$Y,"MO diretaserviço",'input salário'!$T:$T),IF($D54="fase V",SUMIF('input salário'!$Y:$Y,"MO diretaserviço",'input salário'!$U:$U), "0"))))</f>
        <v>0</v>
      </c>
      <c r="M54" s="169">
        <f>IF($D54="fase II",SUMIF('input salário'!$Y:$Y,"MO indiretaserviço",'input salário'!$R:$R),IF($D54="fase III",SUMIF('input salário'!$Y:$Y,"MO indiretaserviço",'input salário'!$S:$S),IF($D54="fase IV",SUMIF('input salário'!$Y:$Y,"MO indiretaserviço",'input salário'!$T:$T),IF($D54="fase V",SUMIF('input salário'!$Y:$Y,"MO indiretaserviço",'input salário'!$U:$U), "0"))))</f>
        <v>12036.960000000001</v>
      </c>
      <c r="N54" s="185"/>
      <c r="O54" s="185"/>
      <c r="P54" s="163">
        <f t="shared" si="3"/>
        <v>0</v>
      </c>
      <c r="Q54" s="163">
        <f t="shared" si="4"/>
        <v>12036.960000000001</v>
      </c>
      <c r="R54" s="163">
        <f t="shared" si="5"/>
        <v>12036.960000000001</v>
      </c>
    </row>
    <row r="55" spans="1:18" ht="17.25" thickBot="1" x14ac:dyDescent="0.35">
      <c r="A55" s="40">
        <f>calendário!A54</f>
        <v>53</v>
      </c>
      <c r="B55" s="40">
        <f>calendário!B54</f>
        <v>5</v>
      </c>
      <c r="C55" s="41">
        <f>calendário!C54</f>
        <v>43502</v>
      </c>
      <c r="D55" s="42" t="str">
        <f>calendário!D54</f>
        <v>fase III</v>
      </c>
      <c r="E55" s="169">
        <f>IF($D55="fase II",SUMIF('input salário'!$Y:$Y,"MO diretaproduto",'input salário'!$R:$R),IF($D55="fase III",SUMIF('input salário'!$Y:$Y,"MO diretaproduto",'input salário'!$S:$S),IF($D55="fase IV",SUMIF('input salário'!$Y:$Y,"MO diretaproduto",'input salário'!$T:$T),IF($D55="fase V",SUMIF('input salário'!$Y:$Y,"MO diretaproduto",'input salário'!$U:$U), "0"))))</f>
        <v>30084.288</v>
      </c>
      <c r="F55" s="163">
        <f>IF($D55="fase I",SUMIF('input salário'!$Y:$Y,"MO indiretaproduto",'input salário'!$Q:$Q),IF($D55="fase II",SUMIF('input salário'!$Y:$Y,"MO indiretaproduto",'input salário'!$R:$R),IF($D55="fase III",SUMIF('input salário'!$Y:$Y,"MO indiretaproduto",'input salário'!$S:$S),IF($D55="fase IV",SUMIF('input salário'!$Y:$Y,"MO indiretaproduto",'input salário'!$T:$T),IF($D55="fase V",SUMIF('input salário'!$Y:$Y,"MO indiretaproduto",'input salário'!$U:$U),"inserir fase")))))</f>
        <v>65843.200000000012</v>
      </c>
      <c r="G55" s="120"/>
      <c r="H55" s="120"/>
      <c r="I55" s="163">
        <f t="shared" si="6"/>
        <v>30084.288</v>
      </c>
      <c r="J55" s="163">
        <f t="shared" si="7"/>
        <v>65843.200000000012</v>
      </c>
      <c r="K55" s="163">
        <f t="shared" si="8"/>
        <v>95927.488000000012</v>
      </c>
      <c r="L55" s="169">
        <f>IF($D55="fase II",SUMIF('input salário'!$Y:$Y,"MO diretaserviço",'input salário'!$R:$R),IF($D55="fase III",SUMIF('input salário'!$Y:$Y,"MO diretaserviço",'input salário'!$S:$S),IF($D55="fase IV",SUMIF('input salário'!$Y:$Y,"MO diretaserviço",'input salário'!$T:$T),IF($D55="fase V",SUMIF('input salário'!$Y:$Y,"MO diretaserviço",'input salário'!$U:$U), "0"))))</f>
        <v>0</v>
      </c>
      <c r="M55" s="169">
        <f>IF($D55="fase II",SUMIF('input salário'!$Y:$Y,"MO indiretaserviço",'input salário'!$R:$R),IF($D55="fase III",SUMIF('input salário'!$Y:$Y,"MO indiretaserviço",'input salário'!$S:$S),IF($D55="fase IV",SUMIF('input salário'!$Y:$Y,"MO indiretaserviço",'input salário'!$T:$T),IF($D55="fase V",SUMIF('input salário'!$Y:$Y,"MO indiretaserviço",'input salário'!$U:$U), "0"))))</f>
        <v>12036.960000000001</v>
      </c>
      <c r="N55" s="185"/>
      <c r="O55" s="185"/>
      <c r="P55" s="163">
        <f t="shared" si="3"/>
        <v>0</v>
      </c>
      <c r="Q55" s="163">
        <f t="shared" si="4"/>
        <v>12036.960000000001</v>
      </c>
      <c r="R55" s="163">
        <f t="shared" si="5"/>
        <v>12036.960000000001</v>
      </c>
    </row>
    <row r="56" spans="1:18" ht="17.25" thickBot="1" x14ac:dyDescent="0.35">
      <c r="A56" s="40">
        <f>calendário!A55</f>
        <v>54</v>
      </c>
      <c r="B56" s="40">
        <f>calendário!B55</f>
        <v>5</v>
      </c>
      <c r="C56" s="43">
        <f>calendário!C55</f>
        <v>43530</v>
      </c>
      <c r="D56" s="42" t="str">
        <f>calendário!D55</f>
        <v>fase III</v>
      </c>
      <c r="E56" s="169">
        <f>IF($D56="fase II",SUMIF('input salário'!$Y:$Y,"MO diretaproduto",'input salário'!$R:$R),IF($D56="fase III",SUMIF('input salário'!$Y:$Y,"MO diretaproduto",'input salário'!$S:$S),IF($D56="fase IV",SUMIF('input salário'!$Y:$Y,"MO diretaproduto",'input salário'!$T:$T),IF($D56="fase V",SUMIF('input salário'!$Y:$Y,"MO diretaproduto",'input salário'!$U:$U), "0"))))</f>
        <v>30084.288</v>
      </c>
      <c r="F56" s="163">
        <f>IF($D56="fase I",SUMIF('input salário'!$Y:$Y,"MO indiretaproduto",'input salário'!$Q:$Q),IF($D56="fase II",SUMIF('input salário'!$Y:$Y,"MO indiretaproduto",'input salário'!$R:$R),IF($D56="fase III",SUMIF('input salário'!$Y:$Y,"MO indiretaproduto",'input salário'!$S:$S),IF($D56="fase IV",SUMIF('input salário'!$Y:$Y,"MO indiretaproduto",'input salário'!$T:$T),IF($D56="fase V",SUMIF('input salário'!$Y:$Y,"MO indiretaproduto",'input salário'!$U:$U),"inserir fase")))))</f>
        <v>65843.200000000012</v>
      </c>
      <c r="G56" s="120"/>
      <c r="H56" s="120"/>
      <c r="I56" s="163">
        <f t="shared" si="6"/>
        <v>30084.288</v>
      </c>
      <c r="J56" s="163">
        <f t="shared" si="7"/>
        <v>65843.200000000012</v>
      </c>
      <c r="K56" s="163">
        <f t="shared" si="8"/>
        <v>95927.488000000012</v>
      </c>
      <c r="L56" s="169">
        <f>IF($D56="fase II",SUMIF('input salário'!$Y:$Y,"MO diretaserviço",'input salário'!$R:$R),IF($D56="fase III",SUMIF('input salário'!$Y:$Y,"MO diretaserviço",'input salário'!$S:$S),IF($D56="fase IV",SUMIF('input salário'!$Y:$Y,"MO diretaserviço",'input salário'!$T:$T),IF($D56="fase V",SUMIF('input salário'!$Y:$Y,"MO diretaserviço",'input salário'!$U:$U), "0"))))</f>
        <v>0</v>
      </c>
      <c r="M56" s="169">
        <f>IF($D56="fase II",SUMIF('input salário'!$Y:$Y,"MO indiretaserviço",'input salário'!$R:$R),IF($D56="fase III",SUMIF('input salário'!$Y:$Y,"MO indiretaserviço",'input salário'!$S:$S),IF($D56="fase IV",SUMIF('input salário'!$Y:$Y,"MO indiretaserviço",'input salário'!$T:$T),IF($D56="fase V",SUMIF('input salário'!$Y:$Y,"MO indiretaserviço",'input salário'!$U:$U), "0"))))</f>
        <v>12036.960000000001</v>
      </c>
      <c r="N56" s="185"/>
      <c r="O56" s="185"/>
      <c r="P56" s="163">
        <f t="shared" si="3"/>
        <v>0</v>
      </c>
      <c r="Q56" s="163">
        <f t="shared" si="4"/>
        <v>12036.960000000001</v>
      </c>
      <c r="R56" s="163">
        <f t="shared" si="5"/>
        <v>12036.960000000001</v>
      </c>
    </row>
    <row r="57" spans="1:18" ht="17.25" thickBot="1" x14ac:dyDescent="0.35">
      <c r="A57" s="40">
        <f>calendário!A56</f>
        <v>55</v>
      </c>
      <c r="B57" s="40">
        <f>calendário!B56</f>
        <v>5</v>
      </c>
      <c r="C57" s="41">
        <f>calendário!C56</f>
        <v>43561</v>
      </c>
      <c r="D57" s="42" t="str">
        <f>calendário!D56</f>
        <v>fase III</v>
      </c>
      <c r="E57" s="169">
        <f>IF($D57="fase II",SUMIF('input salário'!$Y:$Y,"MO diretaproduto",'input salário'!$R:$R),IF($D57="fase III",SUMIF('input salário'!$Y:$Y,"MO diretaproduto",'input salário'!$S:$S),IF($D57="fase IV",SUMIF('input salário'!$Y:$Y,"MO diretaproduto",'input salário'!$T:$T),IF($D57="fase V",SUMIF('input salário'!$Y:$Y,"MO diretaproduto",'input salário'!$U:$U), "0"))))</f>
        <v>30084.288</v>
      </c>
      <c r="F57" s="163">
        <f>IF($D57="fase I",SUMIF('input salário'!$Y:$Y,"MO indiretaproduto",'input salário'!$Q:$Q),IF($D57="fase II",SUMIF('input salário'!$Y:$Y,"MO indiretaproduto",'input salário'!$R:$R),IF($D57="fase III",SUMIF('input salário'!$Y:$Y,"MO indiretaproduto",'input salário'!$S:$S),IF($D57="fase IV",SUMIF('input salário'!$Y:$Y,"MO indiretaproduto",'input salário'!$T:$T),IF($D57="fase V",SUMIF('input salário'!$Y:$Y,"MO indiretaproduto",'input salário'!$U:$U),"inserir fase")))))</f>
        <v>65843.200000000012</v>
      </c>
      <c r="G57" s="120"/>
      <c r="H57" s="120"/>
      <c r="I57" s="163">
        <f t="shared" si="6"/>
        <v>30084.288</v>
      </c>
      <c r="J57" s="163">
        <f t="shared" si="7"/>
        <v>65843.200000000012</v>
      </c>
      <c r="K57" s="163">
        <f t="shared" si="8"/>
        <v>95927.488000000012</v>
      </c>
      <c r="L57" s="169">
        <f>IF($D57="fase II",SUMIF('input salário'!$Y:$Y,"MO diretaserviço",'input salário'!$R:$R),IF($D57="fase III",SUMIF('input salário'!$Y:$Y,"MO diretaserviço",'input salário'!$S:$S),IF($D57="fase IV",SUMIF('input salário'!$Y:$Y,"MO diretaserviço",'input salário'!$T:$T),IF($D57="fase V",SUMIF('input salário'!$Y:$Y,"MO diretaserviço",'input salário'!$U:$U), "0"))))</f>
        <v>0</v>
      </c>
      <c r="M57" s="169">
        <f>IF($D57="fase II",SUMIF('input salário'!$Y:$Y,"MO indiretaserviço",'input salário'!$R:$R),IF($D57="fase III",SUMIF('input salário'!$Y:$Y,"MO indiretaserviço",'input salário'!$S:$S),IF($D57="fase IV",SUMIF('input salário'!$Y:$Y,"MO indiretaserviço",'input salário'!$T:$T),IF($D57="fase V",SUMIF('input salário'!$Y:$Y,"MO indiretaserviço",'input salário'!$U:$U), "0"))))</f>
        <v>12036.960000000001</v>
      </c>
      <c r="N57" s="185"/>
      <c r="O57" s="185"/>
      <c r="P57" s="163">
        <f t="shared" si="3"/>
        <v>0</v>
      </c>
      <c r="Q57" s="163">
        <f t="shared" si="4"/>
        <v>12036.960000000001</v>
      </c>
      <c r="R57" s="163">
        <f t="shared" si="5"/>
        <v>12036.960000000001</v>
      </c>
    </row>
    <row r="58" spans="1:18" ht="17.25" thickBot="1" x14ac:dyDescent="0.35">
      <c r="A58" s="40">
        <f>calendário!A57</f>
        <v>56</v>
      </c>
      <c r="B58" s="40">
        <f>calendário!B57</f>
        <v>5</v>
      </c>
      <c r="C58" s="43">
        <f>calendário!C57</f>
        <v>43591</v>
      </c>
      <c r="D58" s="42" t="str">
        <f>calendário!D57</f>
        <v>fase III</v>
      </c>
      <c r="E58" s="169">
        <f>IF($D58="fase II",SUMIF('input salário'!$Y:$Y,"MO diretaproduto",'input salário'!$R:$R),IF($D58="fase III",SUMIF('input salário'!$Y:$Y,"MO diretaproduto",'input salário'!$S:$S),IF($D58="fase IV",SUMIF('input salário'!$Y:$Y,"MO diretaproduto",'input salário'!$T:$T),IF($D58="fase V",SUMIF('input salário'!$Y:$Y,"MO diretaproduto",'input salário'!$U:$U), "0"))))</f>
        <v>30084.288</v>
      </c>
      <c r="F58" s="163">
        <f>IF($D58="fase I",SUMIF('input salário'!$Y:$Y,"MO indiretaproduto",'input salário'!$Q:$Q),IF($D58="fase II",SUMIF('input salário'!$Y:$Y,"MO indiretaproduto",'input salário'!$R:$R),IF($D58="fase III",SUMIF('input salário'!$Y:$Y,"MO indiretaproduto",'input salário'!$S:$S),IF($D58="fase IV",SUMIF('input salário'!$Y:$Y,"MO indiretaproduto",'input salário'!$T:$T),IF($D58="fase V",SUMIF('input salário'!$Y:$Y,"MO indiretaproduto",'input salário'!$U:$U),"inserir fase")))))</f>
        <v>65843.200000000012</v>
      </c>
      <c r="G58" s="120"/>
      <c r="H58" s="120"/>
      <c r="I58" s="163">
        <f t="shared" si="6"/>
        <v>30084.288</v>
      </c>
      <c r="J58" s="163">
        <f t="shared" si="7"/>
        <v>65843.200000000012</v>
      </c>
      <c r="K58" s="163">
        <f t="shared" si="8"/>
        <v>95927.488000000012</v>
      </c>
      <c r="L58" s="169">
        <f>IF($D58="fase II",SUMIF('input salário'!$Y:$Y,"MO diretaserviço",'input salário'!$R:$R),IF($D58="fase III",SUMIF('input salário'!$Y:$Y,"MO diretaserviço",'input salário'!$S:$S),IF($D58="fase IV",SUMIF('input salário'!$Y:$Y,"MO diretaserviço",'input salário'!$T:$T),IF($D58="fase V",SUMIF('input salário'!$Y:$Y,"MO diretaserviço",'input salário'!$U:$U), "0"))))</f>
        <v>0</v>
      </c>
      <c r="M58" s="169">
        <f>IF($D58="fase II",SUMIF('input salário'!$Y:$Y,"MO indiretaserviço",'input salário'!$R:$R),IF($D58="fase III",SUMIF('input salário'!$Y:$Y,"MO indiretaserviço",'input salário'!$S:$S),IF($D58="fase IV",SUMIF('input salário'!$Y:$Y,"MO indiretaserviço",'input salário'!$T:$T),IF($D58="fase V",SUMIF('input salário'!$Y:$Y,"MO indiretaserviço",'input salário'!$U:$U), "0"))))</f>
        <v>12036.960000000001</v>
      </c>
      <c r="N58" s="185"/>
      <c r="O58" s="185"/>
      <c r="P58" s="163">
        <f t="shared" si="3"/>
        <v>0</v>
      </c>
      <c r="Q58" s="163">
        <f t="shared" si="4"/>
        <v>12036.960000000001</v>
      </c>
      <c r="R58" s="163">
        <f t="shared" si="5"/>
        <v>12036.960000000001</v>
      </c>
    </row>
    <row r="59" spans="1:18" ht="17.25" thickBot="1" x14ac:dyDescent="0.35">
      <c r="A59" s="40">
        <f>calendário!A58</f>
        <v>57</v>
      </c>
      <c r="B59" s="40">
        <f>calendário!B58</f>
        <v>5</v>
      </c>
      <c r="C59" s="41">
        <f>calendário!C58</f>
        <v>43622</v>
      </c>
      <c r="D59" s="42" t="str">
        <f>calendário!D58</f>
        <v>fase III</v>
      </c>
      <c r="E59" s="169">
        <f>IF($D59="fase II",SUMIF('input salário'!$Y:$Y,"MO diretaproduto",'input salário'!$R:$R),IF($D59="fase III",SUMIF('input salário'!$Y:$Y,"MO diretaproduto",'input salário'!$S:$S),IF($D59="fase IV",SUMIF('input salário'!$Y:$Y,"MO diretaproduto",'input salário'!$T:$T),IF($D59="fase V",SUMIF('input salário'!$Y:$Y,"MO diretaproduto",'input salário'!$U:$U), "0"))))</f>
        <v>30084.288</v>
      </c>
      <c r="F59" s="163">
        <f>IF($D59="fase I",SUMIF('input salário'!$Y:$Y,"MO indiretaproduto",'input salário'!$Q:$Q),IF($D59="fase II",SUMIF('input salário'!$Y:$Y,"MO indiretaproduto",'input salário'!$R:$R),IF($D59="fase III",SUMIF('input salário'!$Y:$Y,"MO indiretaproduto",'input salário'!$S:$S),IF($D59="fase IV",SUMIF('input salário'!$Y:$Y,"MO indiretaproduto",'input salário'!$T:$T),IF($D59="fase V",SUMIF('input salário'!$Y:$Y,"MO indiretaproduto",'input salário'!$U:$U),"inserir fase")))))</f>
        <v>65843.200000000012</v>
      </c>
      <c r="G59" s="120"/>
      <c r="H59" s="120"/>
      <c r="I59" s="163">
        <f t="shared" si="6"/>
        <v>30084.288</v>
      </c>
      <c r="J59" s="163">
        <f t="shared" si="7"/>
        <v>65843.200000000012</v>
      </c>
      <c r="K59" s="163">
        <f t="shared" si="8"/>
        <v>95927.488000000012</v>
      </c>
      <c r="L59" s="169">
        <f>IF($D59="fase II",SUMIF('input salário'!$Y:$Y,"MO diretaserviço",'input salário'!$R:$R),IF($D59="fase III",SUMIF('input salário'!$Y:$Y,"MO diretaserviço",'input salário'!$S:$S),IF($D59="fase IV",SUMIF('input salário'!$Y:$Y,"MO diretaserviço",'input salário'!$T:$T),IF($D59="fase V",SUMIF('input salário'!$Y:$Y,"MO diretaserviço",'input salário'!$U:$U), "0"))))</f>
        <v>0</v>
      </c>
      <c r="M59" s="169">
        <f>IF($D59="fase II",SUMIF('input salário'!$Y:$Y,"MO indiretaserviço",'input salário'!$R:$R),IF($D59="fase III",SUMIF('input salário'!$Y:$Y,"MO indiretaserviço",'input salário'!$S:$S),IF($D59="fase IV",SUMIF('input salário'!$Y:$Y,"MO indiretaserviço",'input salário'!$T:$T),IF($D59="fase V",SUMIF('input salário'!$Y:$Y,"MO indiretaserviço",'input salário'!$U:$U), "0"))))</f>
        <v>12036.960000000001</v>
      </c>
      <c r="N59" s="185"/>
      <c r="O59" s="185"/>
      <c r="P59" s="163">
        <f t="shared" si="3"/>
        <v>0</v>
      </c>
      <c r="Q59" s="163">
        <f t="shared" si="4"/>
        <v>12036.960000000001</v>
      </c>
      <c r="R59" s="163">
        <f t="shared" si="5"/>
        <v>12036.960000000001</v>
      </c>
    </row>
    <row r="60" spans="1:18" ht="17.25" thickBot="1" x14ac:dyDescent="0.35">
      <c r="A60" s="40">
        <f>calendário!A59</f>
        <v>58</v>
      </c>
      <c r="B60" s="40">
        <f>calendário!B59</f>
        <v>5</v>
      </c>
      <c r="C60" s="43">
        <f>calendário!C59</f>
        <v>43652</v>
      </c>
      <c r="D60" s="42" t="str">
        <f>calendário!D59</f>
        <v>fase III</v>
      </c>
      <c r="E60" s="169">
        <f>IF($D60="fase II",SUMIF('input salário'!$Y:$Y,"MO diretaproduto",'input salário'!$R:$R),IF($D60="fase III",SUMIF('input salário'!$Y:$Y,"MO diretaproduto",'input salário'!$S:$S),IF($D60="fase IV",SUMIF('input salário'!$Y:$Y,"MO diretaproduto",'input salário'!$T:$T),IF($D60="fase V",SUMIF('input salário'!$Y:$Y,"MO diretaproduto",'input salário'!$U:$U), "0"))))</f>
        <v>30084.288</v>
      </c>
      <c r="F60" s="163">
        <f>IF($D60="fase I",SUMIF('input salário'!$Y:$Y,"MO indiretaproduto",'input salário'!$Q:$Q),IF($D60="fase II",SUMIF('input salário'!$Y:$Y,"MO indiretaproduto",'input salário'!$R:$R),IF($D60="fase III",SUMIF('input salário'!$Y:$Y,"MO indiretaproduto",'input salário'!$S:$S),IF($D60="fase IV",SUMIF('input salário'!$Y:$Y,"MO indiretaproduto",'input salário'!$T:$T),IF($D60="fase V",SUMIF('input salário'!$Y:$Y,"MO indiretaproduto",'input salário'!$U:$U),"inserir fase")))))</f>
        <v>65843.200000000012</v>
      </c>
      <c r="G60" s="120"/>
      <c r="H60" s="120"/>
      <c r="I60" s="163">
        <f t="shared" si="6"/>
        <v>30084.288</v>
      </c>
      <c r="J60" s="163">
        <f t="shared" si="7"/>
        <v>65843.200000000012</v>
      </c>
      <c r="K60" s="163">
        <f t="shared" si="8"/>
        <v>95927.488000000012</v>
      </c>
      <c r="L60" s="169">
        <f>IF($D60="fase II",SUMIF('input salário'!$Y:$Y,"MO diretaserviço",'input salário'!$R:$R),IF($D60="fase III",SUMIF('input salário'!$Y:$Y,"MO diretaserviço",'input salário'!$S:$S),IF($D60="fase IV",SUMIF('input salário'!$Y:$Y,"MO diretaserviço",'input salário'!$T:$T),IF($D60="fase V",SUMIF('input salário'!$Y:$Y,"MO diretaserviço",'input salário'!$U:$U), "0"))))</f>
        <v>0</v>
      </c>
      <c r="M60" s="169">
        <f>IF($D60="fase II",SUMIF('input salário'!$Y:$Y,"MO indiretaserviço",'input salário'!$R:$R),IF($D60="fase III",SUMIF('input salário'!$Y:$Y,"MO indiretaserviço",'input salário'!$S:$S),IF($D60="fase IV",SUMIF('input salário'!$Y:$Y,"MO indiretaserviço",'input salário'!$T:$T),IF($D60="fase V",SUMIF('input salário'!$Y:$Y,"MO indiretaserviço",'input salário'!$U:$U), "0"))))</f>
        <v>12036.960000000001</v>
      </c>
      <c r="N60" s="185"/>
      <c r="O60" s="185"/>
      <c r="P60" s="163">
        <f t="shared" si="3"/>
        <v>0</v>
      </c>
      <c r="Q60" s="163">
        <f t="shared" si="4"/>
        <v>12036.960000000001</v>
      </c>
      <c r="R60" s="163">
        <f t="shared" si="5"/>
        <v>12036.960000000001</v>
      </c>
    </row>
    <row r="61" spans="1:18" ht="17.25" thickBot="1" x14ac:dyDescent="0.35">
      <c r="A61" s="40">
        <f>calendário!A60</f>
        <v>59</v>
      </c>
      <c r="B61" s="40">
        <f>calendário!B60</f>
        <v>5</v>
      </c>
      <c r="C61" s="41">
        <f>calendário!C60</f>
        <v>43683</v>
      </c>
      <c r="D61" s="42" t="str">
        <f>calendário!D60</f>
        <v>fase III</v>
      </c>
      <c r="E61" s="169">
        <f>IF($D61="fase II",SUMIF('input salário'!$Y:$Y,"MO diretaproduto",'input salário'!$R:$R),IF($D61="fase III",SUMIF('input salário'!$Y:$Y,"MO diretaproduto",'input salário'!$S:$S),IF($D61="fase IV",SUMIF('input salário'!$Y:$Y,"MO diretaproduto",'input salário'!$T:$T),IF($D61="fase V",SUMIF('input salário'!$Y:$Y,"MO diretaproduto",'input salário'!$U:$U), "0"))))</f>
        <v>30084.288</v>
      </c>
      <c r="F61" s="163">
        <f>IF($D61="fase I",SUMIF('input salário'!$Y:$Y,"MO indiretaproduto",'input salário'!$Q:$Q),IF($D61="fase II",SUMIF('input salário'!$Y:$Y,"MO indiretaproduto",'input salário'!$R:$R),IF($D61="fase III",SUMIF('input salário'!$Y:$Y,"MO indiretaproduto",'input salário'!$S:$S),IF($D61="fase IV",SUMIF('input salário'!$Y:$Y,"MO indiretaproduto",'input salário'!$T:$T),IF($D61="fase V",SUMIF('input salário'!$Y:$Y,"MO indiretaproduto",'input salário'!$U:$U),"inserir fase")))))</f>
        <v>65843.200000000012</v>
      </c>
      <c r="G61" s="120"/>
      <c r="H61" s="120"/>
      <c r="I61" s="163">
        <f t="shared" si="6"/>
        <v>30084.288</v>
      </c>
      <c r="J61" s="163">
        <f t="shared" si="7"/>
        <v>65843.200000000012</v>
      </c>
      <c r="K61" s="163">
        <f t="shared" si="8"/>
        <v>95927.488000000012</v>
      </c>
      <c r="L61" s="169">
        <f>IF($D61="fase II",SUMIF('input salário'!$Y:$Y,"MO diretaserviço",'input salário'!$R:$R),IF($D61="fase III",SUMIF('input salário'!$Y:$Y,"MO diretaserviço",'input salário'!$S:$S),IF($D61="fase IV",SUMIF('input salário'!$Y:$Y,"MO diretaserviço",'input salário'!$T:$T),IF($D61="fase V",SUMIF('input salário'!$Y:$Y,"MO diretaserviço",'input salário'!$U:$U), "0"))))</f>
        <v>0</v>
      </c>
      <c r="M61" s="169">
        <f>IF($D61="fase II",SUMIF('input salário'!$Y:$Y,"MO indiretaserviço",'input salário'!$R:$R),IF($D61="fase III",SUMIF('input salário'!$Y:$Y,"MO indiretaserviço",'input salário'!$S:$S),IF($D61="fase IV",SUMIF('input salário'!$Y:$Y,"MO indiretaserviço",'input salário'!$T:$T),IF($D61="fase V",SUMIF('input salário'!$Y:$Y,"MO indiretaserviço",'input salário'!$U:$U), "0"))))</f>
        <v>12036.960000000001</v>
      </c>
      <c r="N61" s="185"/>
      <c r="O61" s="185"/>
      <c r="P61" s="163">
        <f t="shared" si="3"/>
        <v>0</v>
      </c>
      <c r="Q61" s="163">
        <f t="shared" si="4"/>
        <v>12036.960000000001</v>
      </c>
      <c r="R61" s="163">
        <f t="shared" si="5"/>
        <v>12036.960000000001</v>
      </c>
    </row>
    <row r="62" spans="1:18" ht="17.25" thickBot="1" x14ac:dyDescent="0.35">
      <c r="A62" s="40">
        <f>calendário!A61</f>
        <v>60</v>
      </c>
      <c r="B62" s="40">
        <f>calendário!B61</f>
        <v>5</v>
      </c>
      <c r="C62" s="43">
        <f>calendário!C61</f>
        <v>43714</v>
      </c>
      <c r="D62" s="42" t="str">
        <f>calendário!D61</f>
        <v>fase III</v>
      </c>
      <c r="E62" s="169">
        <f>IF($D62="fase II",SUMIF('input salário'!$Y:$Y,"MO diretaproduto",'input salário'!$R:$R),IF($D62="fase III",SUMIF('input salário'!$Y:$Y,"MO diretaproduto",'input salário'!$S:$S),IF($D62="fase IV",SUMIF('input salário'!$Y:$Y,"MO diretaproduto",'input salário'!$T:$T),IF($D62="fase V",SUMIF('input salário'!$Y:$Y,"MO diretaproduto",'input salário'!$U:$U), "0"))))</f>
        <v>30084.288</v>
      </c>
      <c r="F62" s="163">
        <f>IF($D62="fase I",SUMIF('input salário'!$Y:$Y,"MO indiretaproduto",'input salário'!$Q:$Q),IF($D62="fase II",SUMIF('input salário'!$Y:$Y,"MO indiretaproduto",'input salário'!$R:$R),IF($D62="fase III",SUMIF('input salário'!$Y:$Y,"MO indiretaproduto",'input salário'!$S:$S),IF($D62="fase IV",SUMIF('input salário'!$Y:$Y,"MO indiretaproduto",'input salário'!$T:$T),IF($D62="fase V",SUMIF('input salário'!$Y:$Y,"MO indiretaproduto",'input salário'!$U:$U),"inserir fase")))))</f>
        <v>65843.200000000012</v>
      </c>
      <c r="G62" s="120"/>
      <c r="H62" s="120"/>
      <c r="I62" s="163">
        <f t="shared" si="6"/>
        <v>30084.288</v>
      </c>
      <c r="J62" s="163">
        <f t="shared" si="7"/>
        <v>65843.200000000012</v>
      </c>
      <c r="K62" s="163">
        <f t="shared" si="8"/>
        <v>95927.488000000012</v>
      </c>
      <c r="L62" s="169">
        <f>IF($D62="fase II",SUMIF('input salário'!$Y:$Y,"MO diretaserviço",'input salário'!$R:$R),IF($D62="fase III",SUMIF('input salário'!$Y:$Y,"MO diretaserviço",'input salário'!$S:$S),IF($D62="fase IV",SUMIF('input salário'!$Y:$Y,"MO diretaserviço",'input salário'!$T:$T),IF($D62="fase V",SUMIF('input salário'!$Y:$Y,"MO diretaserviço",'input salário'!$U:$U), "0"))))</f>
        <v>0</v>
      </c>
      <c r="M62" s="169">
        <f>IF($D62="fase II",SUMIF('input salário'!$Y:$Y,"MO indiretaserviço",'input salário'!$R:$R),IF($D62="fase III",SUMIF('input salário'!$Y:$Y,"MO indiretaserviço",'input salário'!$S:$S),IF($D62="fase IV",SUMIF('input salário'!$Y:$Y,"MO indiretaserviço",'input salário'!$T:$T),IF($D62="fase V",SUMIF('input salário'!$Y:$Y,"MO indiretaserviço",'input salário'!$U:$U), "0"))))</f>
        <v>12036.960000000001</v>
      </c>
      <c r="N62" s="185"/>
      <c r="O62" s="185"/>
      <c r="P62" s="163">
        <f t="shared" si="3"/>
        <v>0</v>
      </c>
      <c r="Q62" s="163">
        <f t="shared" si="4"/>
        <v>12036.960000000001</v>
      </c>
      <c r="R62" s="163">
        <f t="shared" si="5"/>
        <v>12036.960000000001</v>
      </c>
    </row>
    <row r="63" spans="1:18" ht="17.25" thickBot="1" x14ac:dyDescent="0.35">
      <c r="A63" s="40">
        <f>calendário!A62</f>
        <v>61</v>
      </c>
      <c r="B63" s="40">
        <f>calendário!B62</f>
        <v>6</v>
      </c>
      <c r="C63" s="41">
        <f>calendário!C62</f>
        <v>43744</v>
      </c>
      <c r="D63" s="42" t="str">
        <f>calendário!D62</f>
        <v>fase IV</v>
      </c>
      <c r="E63" s="169">
        <f>IF($D63="fase II",SUMIF('input salário'!$Y:$Y,"MO diretaproduto",'input salário'!$R:$R),IF($D63="fase III",SUMIF('input salário'!$Y:$Y,"MO diretaproduto",'input salário'!$S:$S),IF($D63="fase IV",SUMIF('input salário'!$Y:$Y,"MO diretaproduto",'input salário'!$T:$T),IF($D63="fase V",SUMIF('input salário'!$Y:$Y,"MO diretaproduto",'input salário'!$U:$U), "0"))))</f>
        <v>18802.68</v>
      </c>
      <c r="F63" s="163">
        <f>IF($D63="fase I",SUMIF('input salário'!$Y:$Y,"MO indiretaproduto",'input salário'!$Q:$Q),IF($D63="fase II",SUMIF('input salário'!$Y:$Y,"MO indiretaproduto",'input salário'!$R:$R),IF($D63="fase III",SUMIF('input salário'!$Y:$Y,"MO indiretaproduto",'input salário'!$S:$S),IF($D63="fase IV",SUMIF('input salário'!$Y:$Y,"MO indiretaproduto",'input salário'!$T:$T),IF($D63="fase V",SUMIF('input salário'!$Y:$Y,"MO indiretaproduto",'input salário'!$U:$U),"inserir fase")))))</f>
        <v>55812.4</v>
      </c>
      <c r="G63" s="120"/>
      <c r="H63" s="120"/>
      <c r="I63" s="163">
        <f t="shared" si="6"/>
        <v>18802.68</v>
      </c>
      <c r="J63" s="163">
        <f t="shared" si="7"/>
        <v>55812.4</v>
      </c>
      <c r="K63" s="163">
        <f t="shared" si="8"/>
        <v>74615.08</v>
      </c>
      <c r="L63" s="169">
        <f>IF($D63="fase II",SUMIF('input salário'!$Y:$Y,"MO diretaserviço",'input salário'!$R:$R),IF($D63="fase III",SUMIF('input salário'!$Y:$Y,"MO diretaserviço",'input salário'!$S:$S),IF($D63="fase IV",SUMIF('input salário'!$Y:$Y,"MO diretaserviço",'input salário'!$T:$T),IF($D63="fase V",SUMIF('input salário'!$Y:$Y,"MO diretaserviço",'input salário'!$U:$U), "0"))))</f>
        <v>0</v>
      </c>
      <c r="M63" s="169">
        <f>IF($D63="fase II",SUMIF('input salário'!$Y:$Y,"MO indiretaserviço",'input salário'!$R:$R),IF($D63="fase III",SUMIF('input salário'!$Y:$Y,"MO indiretaserviço",'input salário'!$S:$S),IF($D63="fase IV",SUMIF('input salário'!$Y:$Y,"MO indiretaserviço",'input salário'!$T:$T),IF($D63="fase V",SUMIF('input salário'!$Y:$Y,"MO indiretaserviço",'input salário'!$U:$U), "0"))))</f>
        <v>12036.960000000001</v>
      </c>
      <c r="N63" s="185"/>
      <c r="O63" s="185"/>
      <c r="P63" s="163">
        <f t="shared" si="3"/>
        <v>0</v>
      </c>
      <c r="Q63" s="163">
        <f t="shared" si="4"/>
        <v>12036.960000000001</v>
      </c>
      <c r="R63" s="163">
        <f t="shared" si="5"/>
        <v>12036.960000000001</v>
      </c>
    </row>
    <row r="64" spans="1:18" ht="17.25" thickBot="1" x14ac:dyDescent="0.35">
      <c r="A64" s="40">
        <f>calendário!A63</f>
        <v>62</v>
      </c>
      <c r="B64" s="40">
        <f>calendário!B63</f>
        <v>6</v>
      </c>
      <c r="C64" s="43">
        <f>calendário!C63</f>
        <v>43775</v>
      </c>
      <c r="D64" s="42" t="str">
        <f>calendário!D63</f>
        <v>fase IV</v>
      </c>
      <c r="E64" s="169">
        <f>IF($D64="fase II",SUMIF('input salário'!$Y:$Y,"MO diretaproduto",'input salário'!$R:$R),IF($D64="fase III",SUMIF('input salário'!$Y:$Y,"MO diretaproduto",'input salário'!$S:$S),IF($D64="fase IV",SUMIF('input salário'!$Y:$Y,"MO diretaproduto",'input salário'!$T:$T),IF($D64="fase V",SUMIF('input salário'!$Y:$Y,"MO diretaproduto",'input salário'!$U:$U), "0"))))</f>
        <v>18802.68</v>
      </c>
      <c r="F64" s="163">
        <f>IF($D64="fase I",SUMIF('input salário'!$Y:$Y,"MO indiretaproduto",'input salário'!$Q:$Q),IF($D64="fase II",SUMIF('input salário'!$Y:$Y,"MO indiretaproduto",'input salário'!$R:$R),IF($D64="fase III",SUMIF('input salário'!$Y:$Y,"MO indiretaproduto",'input salário'!$S:$S),IF($D64="fase IV",SUMIF('input salário'!$Y:$Y,"MO indiretaproduto",'input salário'!$T:$T),IF($D64="fase V",SUMIF('input salário'!$Y:$Y,"MO indiretaproduto",'input salário'!$U:$U),"inserir fase")))))</f>
        <v>55812.4</v>
      </c>
      <c r="G64" s="120"/>
      <c r="H64" s="120"/>
      <c r="I64" s="163">
        <f t="shared" si="6"/>
        <v>18802.68</v>
      </c>
      <c r="J64" s="163">
        <f t="shared" si="7"/>
        <v>55812.4</v>
      </c>
      <c r="K64" s="163">
        <f t="shared" si="8"/>
        <v>74615.08</v>
      </c>
      <c r="L64" s="169">
        <f>IF($D64="fase II",SUMIF('input salário'!$Y:$Y,"MO diretaserviço",'input salário'!$R:$R),IF($D64="fase III",SUMIF('input salário'!$Y:$Y,"MO diretaserviço",'input salário'!$S:$S),IF($D64="fase IV",SUMIF('input salário'!$Y:$Y,"MO diretaserviço",'input salário'!$T:$T),IF($D64="fase V",SUMIF('input salário'!$Y:$Y,"MO diretaserviço",'input salário'!$U:$U), "0"))))</f>
        <v>0</v>
      </c>
      <c r="M64" s="169">
        <f>IF($D64="fase II",SUMIF('input salário'!$Y:$Y,"MO indiretaserviço",'input salário'!$R:$R),IF($D64="fase III",SUMIF('input salário'!$Y:$Y,"MO indiretaserviço",'input salário'!$S:$S),IF($D64="fase IV",SUMIF('input salário'!$Y:$Y,"MO indiretaserviço",'input salário'!$T:$T),IF($D64="fase V",SUMIF('input salário'!$Y:$Y,"MO indiretaserviço",'input salário'!$U:$U), "0"))))</f>
        <v>12036.960000000001</v>
      </c>
      <c r="N64" s="185"/>
      <c r="O64" s="185"/>
      <c r="P64" s="163">
        <f t="shared" si="3"/>
        <v>0</v>
      </c>
      <c r="Q64" s="163">
        <f t="shared" si="4"/>
        <v>12036.960000000001</v>
      </c>
      <c r="R64" s="163">
        <f t="shared" si="5"/>
        <v>12036.960000000001</v>
      </c>
    </row>
    <row r="65" spans="1:18" ht="17.25" thickBot="1" x14ac:dyDescent="0.35">
      <c r="A65" s="40">
        <f>calendário!A64</f>
        <v>63</v>
      </c>
      <c r="B65" s="40">
        <f>calendário!B64</f>
        <v>6</v>
      </c>
      <c r="C65" s="41">
        <f>calendário!C64</f>
        <v>43805</v>
      </c>
      <c r="D65" s="42" t="str">
        <f>calendário!D64</f>
        <v>fase IV</v>
      </c>
      <c r="E65" s="169">
        <f>IF($D65="fase II",SUMIF('input salário'!$Y:$Y,"MO diretaproduto",'input salário'!$R:$R),IF($D65="fase III",SUMIF('input salário'!$Y:$Y,"MO diretaproduto",'input salário'!$S:$S),IF($D65="fase IV",SUMIF('input salário'!$Y:$Y,"MO diretaproduto",'input salário'!$T:$T),IF($D65="fase V",SUMIF('input salário'!$Y:$Y,"MO diretaproduto",'input salário'!$U:$U), "0"))))</f>
        <v>18802.68</v>
      </c>
      <c r="F65" s="163">
        <f>IF($D65="fase I",SUMIF('input salário'!$Y:$Y,"MO indiretaproduto",'input salário'!$Q:$Q),IF($D65="fase II",SUMIF('input salário'!$Y:$Y,"MO indiretaproduto",'input salário'!$R:$R),IF($D65="fase III",SUMIF('input salário'!$Y:$Y,"MO indiretaproduto",'input salário'!$S:$S),IF($D65="fase IV",SUMIF('input salário'!$Y:$Y,"MO indiretaproduto",'input salário'!$T:$T),IF($D65="fase V",SUMIF('input salário'!$Y:$Y,"MO indiretaproduto",'input salário'!$U:$U),"inserir fase")))))</f>
        <v>55812.4</v>
      </c>
      <c r="G65" s="120"/>
      <c r="H65" s="120"/>
      <c r="I65" s="163">
        <f t="shared" si="6"/>
        <v>18802.68</v>
      </c>
      <c r="J65" s="163">
        <f t="shared" si="7"/>
        <v>55812.4</v>
      </c>
      <c r="K65" s="163">
        <f t="shared" si="8"/>
        <v>74615.08</v>
      </c>
      <c r="L65" s="169">
        <f>IF($D65="fase II",SUMIF('input salário'!$Y:$Y,"MO diretaserviço",'input salário'!$R:$R),IF($D65="fase III",SUMIF('input salário'!$Y:$Y,"MO diretaserviço",'input salário'!$S:$S),IF($D65="fase IV",SUMIF('input salário'!$Y:$Y,"MO diretaserviço",'input salário'!$T:$T),IF($D65="fase V",SUMIF('input salário'!$Y:$Y,"MO diretaserviço",'input salário'!$U:$U), "0"))))</f>
        <v>0</v>
      </c>
      <c r="M65" s="169">
        <f>IF($D65="fase II",SUMIF('input salário'!$Y:$Y,"MO indiretaserviço",'input salário'!$R:$R),IF($D65="fase III",SUMIF('input salário'!$Y:$Y,"MO indiretaserviço",'input salário'!$S:$S),IF($D65="fase IV",SUMIF('input salário'!$Y:$Y,"MO indiretaserviço",'input salário'!$T:$T),IF($D65="fase V",SUMIF('input salário'!$Y:$Y,"MO indiretaserviço",'input salário'!$U:$U), "0"))))</f>
        <v>12036.960000000001</v>
      </c>
      <c r="N65" s="185"/>
      <c r="O65" s="185"/>
      <c r="P65" s="163">
        <f t="shared" si="3"/>
        <v>0</v>
      </c>
      <c r="Q65" s="163">
        <f t="shared" si="4"/>
        <v>12036.960000000001</v>
      </c>
      <c r="R65" s="163">
        <f t="shared" si="5"/>
        <v>12036.960000000001</v>
      </c>
    </row>
    <row r="66" spans="1:18" ht="17.25" thickBot="1" x14ac:dyDescent="0.35">
      <c r="A66" s="40">
        <f>calendário!A65</f>
        <v>64</v>
      </c>
      <c r="B66" s="40">
        <f>calendário!B65</f>
        <v>6</v>
      </c>
      <c r="C66" s="43">
        <f>calendário!C65</f>
        <v>43836</v>
      </c>
      <c r="D66" s="42" t="str">
        <f>calendário!D65</f>
        <v>fase IV</v>
      </c>
      <c r="E66" s="169">
        <f>IF($D66="fase II",SUMIF('input salário'!$Y:$Y,"MO diretaproduto",'input salário'!$R:$R),IF($D66="fase III",SUMIF('input salário'!$Y:$Y,"MO diretaproduto",'input salário'!$S:$S),IF($D66="fase IV",SUMIF('input salário'!$Y:$Y,"MO diretaproduto",'input salário'!$T:$T),IF($D66="fase V",SUMIF('input salário'!$Y:$Y,"MO diretaproduto",'input salário'!$U:$U), "0"))))</f>
        <v>18802.68</v>
      </c>
      <c r="F66" s="163">
        <f>IF($D66="fase I",SUMIF('input salário'!$Y:$Y,"MO indiretaproduto",'input salário'!$Q:$Q),IF($D66="fase II",SUMIF('input salário'!$Y:$Y,"MO indiretaproduto",'input salário'!$R:$R),IF($D66="fase III",SUMIF('input salário'!$Y:$Y,"MO indiretaproduto",'input salário'!$S:$S),IF($D66="fase IV",SUMIF('input salário'!$Y:$Y,"MO indiretaproduto",'input salário'!$T:$T),IF($D66="fase V",SUMIF('input salário'!$Y:$Y,"MO indiretaproduto",'input salário'!$U:$U),"inserir fase")))))</f>
        <v>55812.4</v>
      </c>
      <c r="G66" s="120"/>
      <c r="H66" s="120"/>
      <c r="I66" s="163">
        <f t="shared" si="6"/>
        <v>18802.68</v>
      </c>
      <c r="J66" s="163">
        <f t="shared" si="7"/>
        <v>55812.4</v>
      </c>
      <c r="K66" s="163">
        <f t="shared" si="8"/>
        <v>74615.08</v>
      </c>
      <c r="L66" s="169">
        <f>IF($D66="fase II",SUMIF('input salário'!$Y:$Y,"MO diretaserviço",'input salário'!$R:$R),IF($D66="fase III",SUMIF('input salário'!$Y:$Y,"MO diretaserviço",'input salário'!$S:$S),IF($D66="fase IV",SUMIF('input salário'!$Y:$Y,"MO diretaserviço",'input salário'!$T:$T),IF($D66="fase V",SUMIF('input salário'!$Y:$Y,"MO diretaserviço",'input salário'!$U:$U), "0"))))</f>
        <v>0</v>
      </c>
      <c r="M66" s="169">
        <f>IF($D66="fase II",SUMIF('input salário'!$Y:$Y,"MO indiretaserviço",'input salário'!$R:$R),IF($D66="fase III",SUMIF('input salário'!$Y:$Y,"MO indiretaserviço",'input salário'!$S:$S),IF($D66="fase IV",SUMIF('input salário'!$Y:$Y,"MO indiretaserviço",'input salário'!$T:$T),IF($D66="fase V",SUMIF('input salário'!$Y:$Y,"MO indiretaserviço",'input salário'!$U:$U), "0"))))</f>
        <v>12036.960000000001</v>
      </c>
      <c r="N66" s="185"/>
      <c r="O66" s="185"/>
      <c r="P66" s="163">
        <f t="shared" si="3"/>
        <v>0</v>
      </c>
      <c r="Q66" s="163">
        <f t="shared" si="4"/>
        <v>12036.960000000001</v>
      </c>
      <c r="R66" s="163">
        <f t="shared" si="5"/>
        <v>12036.960000000001</v>
      </c>
    </row>
    <row r="67" spans="1:18" ht="17.25" thickBot="1" x14ac:dyDescent="0.35">
      <c r="A67" s="40">
        <f>calendário!A66</f>
        <v>65</v>
      </c>
      <c r="B67" s="40">
        <f>calendário!B66</f>
        <v>6</v>
      </c>
      <c r="C67" s="41">
        <f>calendário!C66</f>
        <v>43867</v>
      </c>
      <c r="D67" s="42" t="str">
        <f>calendário!D66</f>
        <v>fase IV</v>
      </c>
      <c r="E67" s="169">
        <f>IF($D67="fase II",SUMIF('input salário'!$Y:$Y,"MO diretaproduto",'input salário'!$R:$R),IF($D67="fase III",SUMIF('input salário'!$Y:$Y,"MO diretaproduto",'input salário'!$S:$S),IF($D67="fase IV",SUMIF('input salário'!$Y:$Y,"MO diretaproduto",'input salário'!$T:$T),IF($D67="fase V",SUMIF('input salário'!$Y:$Y,"MO diretaproduto",'input salário'!$U:$U), "0"))))</f>
        <v>18802.68</v>
      </c>
      <c r="F67" s="163">
        <f>IF($D67="fase I",SUMIF('input salário'!$Y:$Y,"MO indiretaproduto",'input salário'!$Q:$Q),IF($D67="fase II",SUMIF('input salário'!$Y:$Y,"MO indiretaproduto",'input salário'!$R:$R),IF($D67="fase III",SUMIF('input salário'!$Y:$Y,"MO indiretaproduto",'input salário'!$S:$S),IF($D67="fase IV",SUMIF('input salário'!$Y:$Y,"MO indiretaproduto",'input salário'!$T:$T),IF($D67="fase V",SUMIF('input salário'!$Y:$Y,"MO indiretaproduto",'input salário'!$U:$U),"inserir fase")))))</f>
        <v>55812.4</v>
      </c>
      <c r="G67" s="120"/>
      <c r="H67" s="120"/>
      <c r="I67" s="163">
        <f t="shared" ref="I67:I98" si="9">E67*(1+G67)</f>
        <v>18802.68</v>
      </c>
      <c r="J67" s="163">
        <f t="shared" ref="J67:J98" si="10">F67*(1+H67)</f>
        <v>55812.4</v>
      </c>
      <c r="K67" s="163">
        <f t="shared" ref="K67:K98" si="11">SUM(I67:J67)</f>
        <v>74615.08</v>
      </c>
      <c r="L67" s="169">
        <f>IF($D67="fase II",SUMIF('input salário'!$Y:$Y,"MO diretaserviço",'input salário'!$R:$R),IF($D67="fase III",SUMIF('input salário'!$Y:$Y,"MO diretaserviço",'input salário'!$S:$S),IF($D67="fase IV",SUMIF('input salário'!$Y:$Y,"MO diretaserviço",'input salário'!$T:$T),IF($D67="fase V",SUMIF('input salário'!$Y:$Y,"MO diretaserviço",'input salário'!$U:$U), "0"))))</f>
        <v>0</v>
      </c>
      <c r="M67" s="169">
        <f>IF($D67="fase II",SUMIF('input salário'!$Y:$Y,"MO indiretaserviço",'input salário'!$R:$R),IF($D67="fase III",SUMIF('input salário'!$Y:$Y,"MO indiretaserviço",'input salário'!$S:$S),IF($D67="fase IV",SUMIF('input salário'!$Y:$Y,"MO indiretaserviço",'input salário'!$T:$T),IF($D67="fase V",SUMIF('input salário'!$Y:$Y,"MO indiretaserviço",'input salário'!$U:$U), "0"))))</f>
        <v>12036.960000000001</v>
      </c>
      <c r="N67" s="185"/>
      <c r="O67" s="185"/>
      <c r="P67" s="163">
        <f t="shared" si="3"/>
        <v>0</v>
      </c>
      <c r="Q67" s="163">
        <f t="shared" si="4"/>
        <v>12036.960000000001</v>
      </c>
      <c r="R67" s="163">
        <f t="shared" si="5"/>
        <v>12036.960000000001</v>
      </c>
    </row>
    <row r="68" spans="1:18" ht="17.25" thickBot="1" x14ac:dyDescent="0.35">
      <c r="A68" s="40">
        <f>calendário!A67</f>
        <v>66</v>
      </c>
      <c r="B68" s="40">
        <f>calendário!B67</f>
        <v>6</v>
      </c>
      <c r="C68" s="43">
        <f>calendário!C67</f>
        <v>43896</v>
      </c>
      <c r="D68" s="42" t="str">
        <f>calendário!D67</f>
        <v>fase IV</v>
      </c>
      <c r="E68" s="169">
        <f>IF($D68="fase II",SUMIF('input salário'!$Y:$Y,"MO diretaproduto",'input salário'!$R:$R),IF($D68="fase III",SUMIF('input salário'!$Y:$Y,"MO diretaproduto",'input salário'!$S:$S),IF($D68="fase IV",SUMIF('input salário'!$Y:$Y,"MO diretaproduto",'input salário'!$T:$T),IF($D68="fase V",SUMIF('input salário'!$Y:$Y,"MO diretaproduto",'input salário'!$U:$U), "0"))))</f>
        <v>18802.68</v>
      </c>
      <c r="F68" s="163">
        <f>IF($D68="fase I",SUMIF('input salário'!$Y:$Y,"MO indiretaproduto",'input salário'!$Q:$Q),IF($D68="fase II",SUMIF('input salário'!$Y:$Y,"MO indiretaproduto",'input salário'!$R:$R),IF($D68="fase III",SUMIF('input salário'!$Y:$Y,"MO indiretaproduto",'input salário'!$S:$S),IF($D68="fase IV",SUMIF('input salário'!$Y:$Y,"MO indiretaproduto",'input salário'!$T:$T),IF($D68="fase V",SUMIF('input salário'!$Y:$Y,"MO indiretaproduto",'input salário'!$U:$U),"inserir fase")))))</f>
        <v>55812.4</v>
      </c>
      <c r="G68" s="120"/>
      <c r="H68" s="120"/>
      <c r="I68" s="163">
        <f t="shared" si="9"/>
        <v>18802.68</v>
      </c>
      <c r="J68" s="163">
        <f t="shared" si="10"/>
        <v>55812.4</v>
      </c>
      <c r="K68" s="163">
        <f t="shared" si="11"/>
        <v>74615.08</v>
      </c>
      <c r="L68" s="169">
        <f>IF($D68="fase II",SUMIF('input salário'!$Y:$Y,"MO diretaserviço",'input salário'!$R:$R),IF($D68="fase III",SUMIF('input salário'!$Y:$Y,"MO diretaserviço",'input salário'!$S:$S),IF($D68="fase IV",SUMIF('input salário'!$Y:$Y,"MO diretaserviço",'input salário'!$T:$T),IF($D68="fase V",SUMIF('input salário'!$Y:$Y,"MO diretaserviço",'input salário'!$U:$U), "0"))))</f>
        <v>0</v>
      </c>
      <c r="M68" s="169">
        <f>IF($D68="fase II",SUMIF('input salário'!$Y:$Y,"MO indiretaserviço",'input salário'!$R:$R),IF($D68="fase III",SUMIF('input salário'!$Y:$Y,"MO indiretaserviço",'input salário'!$S:$S),IF($D68="fase IV",SUMIF('input salário'!$Y:$Y,"MO indiretaserviço",'input salário'!$T:$T),IF($D68="fase V",SUMIF('input salário'!$Y:$Y,"MO indiretaserviço",'input salário'!$U:$U), "0"))))</f>
        <v>12036.960000000001</v>
      </c>
      <c r="N68" s="185"/>
      <c r="O68" s="185"/>
      <c r="P68" s="163">
        <f t="shared" ref="P68:P122" si="12">L68*(1+N68)</f>
        <v>0</v>
      </c>
      <c r="Q68" s="163">
        <f t="shared" ref="Q68:Q122" si="13">M68*(1+O68)</f>
        <v>12036.960000000001</v>
      </c>
      <c r="R68" s="163">
        <f t="shared" ref="R68:R122" si="14">P68+Q68</f>
        <v>12036.960000000001</v>
      </c>
    </row>
    <row r="69" spans="1:18" ht="17.25" thickBot="1" x14ac:dyDescent="0.35">
      <c r="A69" s="40">
        <f>calendário!A68</f>
        <v>67</v>
      </c>
      <c r="B69" s="40">
        <f>calendário!B68</f>
        <v>6</v>
      </c>
      <c r="C69" s="41">
        <f>calendário!C68</f>
        <v>43927</v>
      </c>
      <c r="D69" s="42" t="str">
        <f>calendário!D68</f>
        <v>fase IV</v>
      </c>
      <c r="E69" s="169">
        <f>IF($D69="fase II",SUMIF('input salário'!$Y:$Y,"MO diretaproduto",'input salário'!$R:$R),IF($D69="fase III",SUMIF('input salário'!$Y:$Y,"MO diretaproduto",'input salário'!$S:$S),IF($D69="fase IV",SUMIF('input salário'!$Y:$Y,"MO diretaproduto",'input salário'!$T:$T),IF($D69="fase V",SUMIF('input salário'!$Y:$Y,"MO diretaproduto",'input salário'!$U:$U), "0"))))</f>
        <v>18802.68</v>
      </c>
      <c r="F69" s="163">
        <f>IF($D69="fase I",SUMIF('input salário'!$Y:$Y,"MO indiretaproduto",'input salário'!$Q:$Q),IF($D69="fase II",SUMIF('input salário'!$Y:$Y,"MO indiretaproduto",'input salário'!$R:$R),IF($D69="fase III",SUMIF('input salário'!$Y:$Y,"MO indiretaproduto",'input salário'!$S:$S),IF($D69="fase IV",SUMIF('input salário'!$Y:$Y,"MO indiretaproduto",'input salário'!$T:$T),IF($D69="fase V",SUMIF('input salário'!$Y:$Y,"MO indiretaproduto",'input salário'!$U:$U),"inserir fase")))))</f>
        <v>55812.4</v>
      </c>
      <c r="G69" s="120"/>
      <c r="H69" s="120"/>
      <c r="I69" s="163">
        <f t="shared" si="9"/>
        <v>18802.68</v>
      </c>
      <c r="J69" s="163">
        <f t="shared" si="10"/>
        <v>55812.4</v>
      </c>
      <c r="K69" s="163">
        <f t="shared" si="11"/>
        <v>74615.08</v>
      </c>
      <c r="L69" s="169">
        <f>IF($D69="fase II",SUMIF('input salário'!$Y:$Y,"MO diretaserviço",'input salário'!$R:$R),IF($D69="fase III",SUMIF('input salário'!$Y:$Y,"MO diretaserviço",'input salário'!$S:$S),IF($D69="fase IV",SUMIF('input salário'!$Y:$Y,"MO diretaserviço",'input salário'!$T:$T),IF($D69="fase V",SUMIF('input salário'!$Y:$Y,"MO diretaserviço",'input salário'!$U:$U), "0"))))</f>
        <v>0</v>
      </c>
      <c r="M69" s="169">
        <f>IF($D69="fase II",SUMIF('input salário'!$Y:$Y,"MO indiretaserviço",'input salário'!$R:$R),IF($D69="fase III",SUMIF('input salário'!$Y:$Y,"MO indiretaserviço",'input salário'!$S:$S),IF($D69="fase IV",SUMIF('input salário'!$Y:$Y,"MO indiretaserviço",'input salário'!$T:$T),IF($D69="fase V",SUMIF('input salário'!$Y:$Y,"MO indiretaserviço",'input salário'!$U:$U), "0"))))</f>
        <v>12036.960000000001</v>
      </c>
      <c r="N69" s="185"/>
      <c r="O69" s="185"/>
      <c r="P69" s="163">
        <f t="shared" si="12"/>
        <v>0</v>
      </c>
      <c r="Q69" s="163">
        <f t="shared" si="13"/>
        <v>12036.960000000001</v>
      </c>
      <c r="R69" s="163">
        <f t="shared" si="14"/>
        <v>12036.960000000001</v>
      </c>
    </row>
    <row r="70" spans="1:18" ht="17.25" thickBot="1" x14ac:dyDescent="0.35">
      <c r="A70" s="40">
        <f>calendário!A69</f>
        <v>68</v>
      </c>
      <c r="B70" s="40">
        <f>calendário!B69</f>
        <v>6</v>
      </c>
      <c r="C70" s="43">
        <f>calendário!C69</f>
        <v>43957</v>
      </c>
      <c r="D70" s="42" t="str">
        <f>calendário!D69</f>
        <v>fase IV</v>
      </c>
      <c r="E70" s="169">
        <f>IF($D70="fase II",SUMIF('input salário'!$Y:$Y,"MO diretaproduto",'input salário'!$R:$R),IF($D70="fase III",SUMIF('input salário'!$Y:$Y,"MO diretaproduto",'input salário'!$S:$S),IF($D70="fase IV",SUMIF('input salário'!$Y:$Y,"MO diretaproduto",'input salário'!$T:$T),IF($D70="fase V",SUMIF('input salário'!$Y:$Y,"MO diretaproduto",'input salário'!$U:$U), "0"))))</f>
        <v>18802.68</v>
      </c>
      <c r="F70" s="163">
        <f>IF($D70="fase I",SUMIF('input salário'!$Y:$Y,"MO indiretaproduto",'input salário'!$Q:$Q),IF($D70="fase II",SUMIF('input salário'!$Y:$Y,"MO indiretaproduto",'input salário'!$R:$R),IF($D70="fase III",SUMIF('input salário'!$Y:$Y,"MO indiretaproduto",'input salário'!$S:$S),IF($D70="fase IV",SUMIF('input salário'!$Y:$Y,"MO indiretaproduto",'input salário'!$T:$T),IF($D70="fase V",SUMIF('input salário'!$Y:$Y,"MO indiretaproduto",'input salário'!$U:$U),"inserir fase")))))</f>
        <v>55812.4</v>
      </c>
      <c r="G70" s="120"/>
      <c r="H70" s="120"/>
      <c r="I70" s="163">
        <f t="shared" si="9"/>
        <v>18802.68</v>
      </c>
      <c r="J70" s="163">
        <f t="shared" si="10"/>
        <v>55812.4</v>
      </c>
      <c r="K70" s="163">
        <f t="shared" si="11"/>
        <v>74615.08</v>
      </c>
      <c r="L70" s="169">
        <f>IF($D70="fase II",SUMIF('input salário'!$Y:$Y,"MO diretaserviço",'input salário'!$R:$R),IF($D70="fase III",SUMIF('input salário'!$Y:$Y,"MO diretaserviço",'input salário'!$S:$S),IF($D70="fase IV",SUMIF('input salário'!$Y:$Y,"MO diretaserviço",'input salário'!$T:$T),IF($D70="fase V",SUMIF('input salário'!$Y:$Y,"MO diretaserviço",'input salário'!$U:$U), "0"))))</f>
        <v>0</v>
      </c>
      <c r="M70" s="169">
        <f>IF($D70="fase II",SUMIF('input salário'!$Y:$Y,"MO indiretaserviço",'input salário'!$R:$R),IF($D70="fase III",SUMIF('input salário'!$Y:$Y,"MO indiretaserviço",'input salário'!$S:$S),IF($D70="fase IV",SUMIF('input salário'!$Y:$Y,"MO indiretaserviço",'input salário'!$T:$T),IF($D70="fase V",SUMIF('input salário'!$Y:$Y,"MO indiretaserviço",'input salário'!$U:$U), "0"))))</f>
        <v>12036.960000000001</v>
      </c>
      <c r="N70" s="185"/>
      <c r="O70" s="185"/>
      <c r="P70" s="163">
        <f t="shared" si="12"/>
        <v>0</v>
      </c>
      <c r="Q70" s="163">
        <f t="shared" si="13"/>
        <v>12036.960000000001</v>
      </c>
      <c r="R70" s="163">
        <f t="shared" si="14"/>
        <v>12036.960000000001</v>
      </c>
    </row>
    <row r="71" spans="1:18" ht="17.25" thickBot="1" x14ac:dyDescent="0.35">
      <c r="A71" s="40">
        <f>calendário!A70</f>
        <v>69</v>
      </c>
      <c r="B71" s="40">
        <f>calendário!B70</f>
        <v>6</v>
      </c>
      <c r="C71" s="41">
        <f>calendário!C70</f>
        <v>43988</v>
      </c>
      <c r="D71" s="42" t="str">
        <f>calendário!D70</f>
        <v>fase IV</v>
      </c>
      <c r="E71" s="169">
        <f>IF($D71="fase II",SUMIF('input salário'!$Y:$Y,"MO diretaproduto",'input salário'!$R:$R),IF($D71="fase III",SUMIF('input salário'!$Y:$Y,"MO diretaproduto",'input salário'!$S:$S),IF($D71="fase IV",SUMIF('input salário'!$Y:$Y,"MO diretaproduto",'input salário'!$T:$T),IF($D71="fase V",SUMIF('input salário'!$Y:$Y,"MO diretaproduto",'input salário'!$U:$U), "0"))))</f>
        <v>18802.68</v>
      </c>
      <c r="F71" s="163">
        <f>IF($D71="fase I",SUMIF('input salário'!$Y:$Y,"MO indiretaproduto",'input salário'!$Q:$Q),IF($D71="fase II",SUMIF('input salário'!$Y:$Y,"MO indiretaproduto",'input salário'!$R:$R),IF($D71="fase III",SUMIF('input salário'!$Y:$Y,"MO indiretaproduto",'input salário'!$S:$S),IF($D71="fase IV",SUMIF('input salário'!$Y:$Y,"MO indiretaproduto",'input salário'!$T:$T),IF($D71="fase V",SUMIF('input salário'!$Y:$Y,"MO indiretaproduto",'input salário'!$U:$U),"inserir fase")))))</f>
        <v>55812.4</v>
      </c>
      <c r="G71" s="120"/>
      <c r="H71" s="120"/>
      <c r="I71" s="163">
        <f t="shared" si="9"/>
        <v>18802.68</v>
      </c>
      <c r="J71" s="163">
        <f t="shared" si="10"/>
        <v>55812.4</v>
      </c>
      <c r="K71" s="163">
        <f t="shared" si="11"/>
        <v>74615.08</v>
      </c>
      <c r="L71" s="169">
        <f>IF($D71="fase II",SUMIF('input salário'!$Y:$Y,"MO diretaserviço",'input salário'!$R:$R),IF($D71="fase III",SUMIF('input salário'!$Y:$Y,"MO diretaserviço",'input salário'!$S:$S),IF($D71="fase IV",SUMIF('input salário'!$Y:$Y,"MO diretaserviço",'input salário'!$T:$T),IF($D71="fase V",SUMIF('input salário'!$Y:$Y,"MO diretaserviço",'input salário'!$U:$U), "0"))))</f>
        <v>0</v>
      </c>
      <c r="M71" s="169">
        <f>IF($D71="fase II",SUMIF('input salário'!$Y:$Y,"MO indiretaserviço",'input salário'!$R:$R),IF($D71="fase III",SUMIF('input salário'!$Y:$Y,"MO indiretaserviço",'input salário'!$S:$S),IF($D71="fase IV",SUMIF('input salário'!$Y:$Y,"MO indiretaserviço",'input salário'!$T:$T),IF($D71="fase V",SUMIF('input salário'!$Y:$Y,"MO indiretaserviço",'input salário'!$U:$U), "0"))))</f>
        <v>12036.960000000001</v>
      </c>
      <c r="N71" s="185"/>
      <c r="O71" s="185"/>
      <c r="P71" s="163">
        <f t="shared" si="12"/>
        <v>0</v>
      </c>
      <c r="Q71" s="163">
        <f t="shared" si="13"/>
        <v>12036.960000000001</v>
      </c>
      <c r="R71" s="163">
        <f t="shared" si="14"/>
        <v>12036.960000000001</v>
      </c>
    </row>
    <row r="72" spans="1:18" ht="17.25" thickBot="1" x14ac:dyDescent="0.35">
      <c r="A72" s="40">
        <f>calendário!A71</f>
        <v>70</v>
      </c>
      <c r="B72" s="40">
        <f>calendário!B71</f>
        <v>6</v>
      </c>
      <c r="C72" s="43">
        <f>calendário!C71</f>
        <v>44018</v>
      </c>
      <c r="D72" s="42" t="str">
        <f>calendário!D71</f>
        <v>fase IV</v>
      </c>
      <c r="E72" s="169">
        <f>IF($D72="fase II",SUMIF('input salário'!$Y:$Y,"MO diretaproduto",'input salário'!$R:$R),IF($D72="fase III",SUMIF('input salário'!$Y:$Y,"MO diretaproduto",'input salário'!$S:$S),IF($D72="fase IV",SUMIF('input salário'!$Y:$Y,"MO diretaproduto",'input salário'!$T:$T),IF($D72="fase V",SUMIF('input salário'!$Y:$Y,"MO diretaproduto",'input salário'!$U:$U), "0"))))</f>
        <v>18802.68</v>
      </c>
      <c r="F72" s="163">
        <f>IF($D72="fase I",SUMIF('input salário'!$Y:$Y,"MO indiretaproduto",'input salário'!$Q:$Q),IF($D72="fase II",SUMIF('input salário'!$Y:$Y,"MO indiretaproduto",'input salário'!$R:$R),IF($D72="fase III",SUMIF('input salário'!$Y:$Y,"MO indiretaproduto",'input salário'!$S:$S),IF($D72="fase IV",SUMIF('input salário'!$Y:$Y,"MO indiretaproduto",'input salário'!$T:$T),IF($D72="fase V",SUMIF('input salário'!$Y:$Y,"MO indiretaproduto",'input salário'!$U:$U),"inserir fase")))))</f>
        <v>55812.4</v>
      </c>
      <c r="G72" s="120"/>
      <c r="H72" s="120"/>
      <c r="I72" s="163">
        <f t="shared" si="9"/>
        <v>18802.68</v>
      </c>
      <c r="J72" s="163">
        <f t="shared" si="10"/>
        <v>55812.4</v>
      </c>
      <c r="K72" s="163">
        <f t="shared" si="11"/>
        <v>74615.08</v>
      </c>
      <c r="L72" s="169">
        <f>IF($D72="fase II",SUMIF('input salário'!$Y:$Y,"MO diretaserviço",'input salário'!$R:$R),IF($D72="fase III",SUMIF('input salário'!$Y:$Y,"MO diretaserviço",'input salário'!$S:$S),IF($D72="fase IV",SUMIF('input salário'!$Y:$Y,"MO diretaserviço",'input salário'!$T:$T),IF($D72="fase V",SUMIF('input salário'!$Y:$Y,"MO diretaserviço",'input salário'!$U:$U), "0"))))</f>
        <v>0</v>
      </c>
      <c r="M72" s="169">
        <f>IF($D72="fase II",SUMIF('input salário'!$Y:$Y,"MO indiretaserviço",'input salário'!$R:$R),IF($D72="fase III",SUMIF('input salário'!$Y:$Y,"MO indiretaserviço",'input salário'!$S:$S),IF($D72="fase IV",SUMIF('input salário'!$Y:$Y,"MO indiretaserviço",'input salário'!$T:$T),IF($D72="fase V",SUMIF('input salário'!$Y:$Y,"MO indiretaserviço",'input salário'!$U:$U), "0"))))</f>
        <v>12036.960000000001</v>
      </c>
      <c r="N72" s="185"/>
      <c r="O72" s="185"/>
      <c r="P72" s="163">
        <f t="shared" si="12"/>
        <v>0</v>
      </c>
      <c r="Q72" s="163">
        <f t="shared" si="13"/>
        <v>12036.960000000001</v>
      </c>
      <c r="R72" s="163">
        <f t="shared" si="14"/>
        <v>12036.960000000001</v>
      </c>
    </row>
    <row r="73" spans="1:18" ht="17.25" thickBot="1" x14ac:dyDescent="0.35">
      <c r="A73" s="40">
        <f>calendário!A72</f>
        <v>71</v>
      </c>
      <c r="B73" s="40">
        <f>calendário!B72</f>
        <v>6</v>
      </c>
      <c r="C73" s="41">
        <f>calendário!C72</f>
        <v>44049</v>
      </c>
      <c r="D73" s="42" t="str">
        <f>calendário!D72</f>
        <v>fase IV</v>
      </c>
      <c r="E73" s="169">
        <f>IF($D73="fase II",SUMIF('input salário'!$Y:$Y,"MO diretaproduto",'input salário'!$R:$R),IF($D73="fase III",SUMIF('input salário'!$Y:$Y,"MO diretaproduto",'input salário'!$S:$S),IF($D73="fase IV",SUMIF('input salário'!$Y:$Y,"MO diretaproduto",'input salário'!$T:$T),IF($D73="fase V",SUMIF('input salário'!$Y:$Y,"MO diretaproduto",'input salário'!$U:$U), "0"))))</f>
        <v>18802.68</v>
      </c>
      <c r="F73" s="163">
        <f>IF($D73="fase I",SUMIF('input salário'!$Y:$Y,"MO indiretaproduto",'input salário'!$Q:$Q),IF($D73="fase II",SUMIF('input salário'!$Y:$Y,"MO indiretaproduto",'input salário'!$R:$R),IF($D73="fase III",SUMIF('input salário'!$Y:$Y,"MO indiretaproduto",'input salário'!$S:$S),IF($D73="fase IV",SUMIF('input salário'!$Y:$Y,"MO indiretaproduto",'input salário'!$T:$T),IF($D73="fase V",SUMIF('input salário'!$Y:$Y,"MO indiretaproduto",'input salário'!$U:$U),"inserir fase")))))</f>
        <v>55812.4</v>
      </c>
      <c r="G73" s="120"/>
      <c r="H73" s="120"/>
      <c r="I73" s="163">
        <f t="shared" si="9"/>
        <v>18802.68</v>
      </c>
      <c r="J73" s="163">
        <f t="shared" si="10"/>
        <v>55812.4</v>
      </c>
      <c r="K73" s="163">
        <f t="shared" si="11"/>
        <v>74615.08</v>
      </c>
      <c r="L73" s="169">
        <f>IF($D73="fase II",SUMIF('input salário'!$Y:$Y,"MO diretaserviço",'input salário'!$R:$R),IF($D73="fase III",SUMIF('input salário'!$Y:$Y,"MO diretaserviço",'input salário'!$S:$S),IF($D73="fase IV",SUMIF('input salário'!$Y:$Y,"MO diretaserviço",'input salário'!$T:$T),IF($D73="fase V",SUMIF('input salário'!$Y:$Y,"MO diretaserviço",'input salário'!$U:$U), "0"))))</f>
        <v>0</v>
      </c>
      <c r="M73" s="169">
        <f>IF($D73="fase II",SUMIF('input salário'!$Y:$Y,"MO indiretaserviço",'input salário'!$R:$R),IF($D73="fase III",SUMIF('input salário'!$Y:$Y,"MO indiretaserviço",'input salário'!$S:$S),IF($D73="fase IV",SUMIF('input salário'!$Y:$Y,"MO indiretaserviço",'input salário'!$T:$T),IF($D73="fase V",SUMIF('input salário'!$Y:$Y,"MO indiretaserviço",'input salário'!$U:$U), "0"))))</f>
        <v>12036.960000000001</v>
      </c>
      <c r="N73" s="185"/>
      <c r="O73" s="185"/>
      <c r="P73" s="163">
        <f t="shared" si="12"/>
        <v>0</v>
      </c>
      <c r="Q73" s="163">
        <f t="shared" si="13"/>
        <v>12036.960000000001</v>
      </c>
      <c r="R73" s="163">
        <f t="shared" si="14"/>
        <v>12036.960000000001</v>
      </c>
    </row>
    <row r="74" spans="1:18" ht="17.25" thickBot="1" x14ac:dyDescent="0.35">
      <c r="A74" s="40">
        <f>calendário!A73</f>
        <v>72</v>
      </c>
      <c r="B74" s="40">
        <f>calendário!B73</f>
        <v>6</v>
      </c>
      <c r="C74" s="43">
        <f>calendário!C73</f>
        <v>44080</v>
      </c>
      <c r="D74" s="42" t="str">
        <f>calendário!D73</f>
        <v>fase IV</v>
      </c>
      <c r="E74" s="169">
        <f>IF($D74="fase II",SUMIF('input salário'!$Y:$Y,"MO diretaproduto",'input salário'!$R:$R),IF($D74="fase III",SUMIF('input salário'!$Y:$Y,"MO diretaproduto",'input salário'!$S:$S),IF($D74="fase IV",SUMIF('input salário'!$Y:$Y,"MO diretaproduto",'input salário'!$T:$T),IF($D74="fase V",SUMIF('input salário'!$Y:$Y,"MO diretaproduto",'input salário'!$U:$U), "0"))))</f>
        <v>18802.68</v>
      </c>
      <c r="F74" s="163">
        <f>IF($D74="fase I",SUMIF('input salário'!$Y:$Y,"MO indiretaproduto",'input salário'!$Q:$Q),IF($D74="fase II",SUMIF('input salário'!$Y:$Y,"MO indiretaproduto",'input salário'!$R:$R),IF($D74="fase III",SUMIF('input salário'!$Y:$Y,"MO indiretaproduto",'input salário'!$S:$S),IF($D74="fase IV",SUMIF('input salário'!$Y:$Y,"MO indiretaproduto",'input salário'!$T:$T),IF($D74="fase V",SUMIF('input salário'!$Y:$Y,"MO indiretaproduto",'input salário'!$U:$U),"inserir fase")))))</f>
        <v>55812.4</v>
      </c>
      <c r="G74" s="120"/>
      <c r="H74" s="120"/>
      <c r="I74" s="163">
        <f t="shared" si="9"/>
        <v>18802.68</v>
      </c>
      <c r="J74" s="163">
        <f t="shared" si="10"/>
        <v>55812.4</v>
      </c>
      <c r="K74" s="163">
        <f t="shared" si="11"/>
        <v>74615.08</v>
      </c>
      <c r="L74" s="169">
        <f>IF($D74="fase II",SUMIF('input salário'!$Y:$Y,"MO diretaserviço",'input salário'!$R:$R),IF($D74="fase III",SUMIF('input salário'!$Y:$Y,"MO diretaserviço",'input salário'!$S:$S),IF($D74="fase IV",SUMIF('input salário'!$Y:$Y,"MO diretaserviço",'input salário'!$T:$T),IF($D74="fase V",SUMIF('input salário'!$Y:$Y,"MO diretaserviço",'input salário'!$U:$U), "0"))))</f>
        <v>0</v>
      </c>
      <c r="M74" s="169">
        <f>IF($D74="fase II",SUMIF('input salário'!$Y:$Y,"MO indiretaserviço",'input salário'!$R:$R),IF($D74="fase III",SUMIF('input salário'!$Y:$Y,"MO indiretaserviço",'input salário'!$S:$S),IF($D74="fase IV",SUMIF('input salário'!$Y:$Y,"MO indiretaserviço",'input salário'!$T:$T),IF($D74="fase V",SUMIF('input salário'!$Y:$Y,"MO indiretaserviço",'input salário'!$U:$U), "0"))))</f>
        <v>12036.960000000001</v>
      </c>
      <c r="N74" s="185"/>
      <c r="O74" s="185"/>
      <c r="P74" s="163">
        <f t="shared" si="12"/>
        <v>0</v>
      </c>
      <c r="Q74" s="163">
        <f t="shared" si="13"/>
        <v>12036.960000000001</v>
      </c>
      <c r="R74" s="163">
        <f t="shared" si="14"/>
        <v>12036.960000000001</v>
      </c>
    </row>
    <row r="75" spans="1:18" ht="17.25" thickBot="1" x14ac:dyDescent="0.35">
      <c r="A75" s="40">
        <f>calendário!A74</f>
        <v>73</v>
      </c>
      <c r="B75" s="40">
        <f>calendário!B74</f>
        <v>7</v>
      </c>
      <c r="C75" s="41">
        <f>calendário!C74</f>
        <v>44110</v>
      </c>
      <c r="D75" s="42" t="str">
        <f>calendário!D74</f>
        <v>fase IV</v>
      </c>
      <c r="E75" s="169">
        <f>IF($D75="fase II",SUMIF('input salário'!$Y:$Y,"MO diretaproduto",'input salário'!$R:$R),IF($D75="fase III",SUMIF('input salário'!$Y:$Y,"MO diretaproduto",'input salário'!$S:$S),IF($D75="fase IV",SUMIF('input salário'!$Y:$Y,"MO diretaproduto",'input salário'!$T:$T),IF($D75="fase V",SUMIF('input salário'!$Y:$Y,"MO diretaproduto",'input salário'!$U:$U), "0"))))</f>
        <v>18802.68</v>
      </c>
      <c r="F75" s="163">
        <f>IF($D75="fase I",SUMIF('input salário'!$Y:$Y,"MO indiretaproduto",'input salário'!$Q:$Q),IF($D75="fase II",SUMIF('input salário'!$Y:$Y,"MO indiretaproduto",'input salário'!$R:$R),IF($D75="fase III",SUMIF('input salário'!$Y:$Y,"MO indiretaproduto",'input salário'!$S:$S),IF($D75="fase IV",SUMIF('input salário'!$Y:$Y,"MO indiretaproduto",'input salário'!$T:$T),IF($D75="fase V",SUMIF('input salário'!$Y:$Y,"MO indiretaproduto",'input salário'!$U:$U),"inserir fase")))))</f>
        <v>55812.4</v>
      </c>
      <c r="G75" s="120"/>
      <c r="H75" s="120"/>
      <c r="I75" s="163">
        <f t="shared" si="9"/>
        <v>18802.68</v>
      </c>
      <c r="J75" s="163">
        <f t="shared" si="10"/>
        <v>55812.4</v>
      </c>
      <c r="K75" s="163">
        <f t="shared" si="11"/>
        <v>74615.08</v>
      </c>
      <c r="L75" s="169">
        <f>IF($D75="fase II",SUMIF('input salário'!$Y:$Y,"MO diretaserviço",'input salário'!$R:$R),IF($D75="fase III",SUMIF('input salário'!$Y:$Y,"MO diretaserviço",'input salário'!$S:$S),IF($D75="fase IV",SUMIF('input salário'!$Y:$Y,"MO diretaserviço",'input salário'!$T:$T),IF($D75="fase V",SUMIF('input salário'!$Y:$Y,"MO diretaserviço",'input salário'!$U:$U), "0"))))</f>
        <v>0</v>
      </c>
      <c r="M75" s="169">
        <f>IF($D75="fase II",SUMIF('input salário'!$Y:$Y,"MO indiretaserviço",'input salário'!$R:$R),IF($D75="fase III",SUMIF('input salário'!$Y:$Y,"MO indiretaserviço",'input salário'!$S:$S),IF($D75="fase IV",SUMIF('input salário'!$Y:$Y,"MO indiretaserviço",'input salário'!$T:$T),IF($D75="fase V",SUMIF('input salário'!$Y:$Y,"MO indiretaserviço",'input salário'!$U:$U), "0"))))</f>
        <v>12036.960000000001</v>
      </c>
      <c r="N75" s="185"/>
      <c r="O75" s="185"/>
      <c r="P75" s="163">
        <f t="shared" si="12"/>
        <v>0</v>
      </c>
      <c r="Q75" s="163">
        <f t="shared" si="13"/>
        <v>12036.960000000001</v>
      </c>
      <c r="R75" s="163">
        <f t="shared" si="14"/>
        <v>12036.960000000001</v>
      </c>
    </row>
    <row r="76" spans="1:18" ht="17.25" thickBot="1" x14ac:dyDescent="0.35">
      <c r="A76" s="40">
        <f>calendário!A75</f>
        <v>74</v>
      </c>
      <c r="B76" s="40">
        <f>calendário!B75</f>
        <v>7</v>
      </c>
      <c r="C76" s="43">
        <f>calendário!C75</f>
        <v>44141</v>
      </c>
      <c r="D76" s="42" t="str">
        <f>calendário!D75</f>
        <v>fase IV</v>
      </c>
      <c r="E76" s="169">
        <f>IF($D76="fase II",SUMIF('input salário'!$Y:$Y,"MO diretaproduto",'input salário'!$R:$R),IF($D76="fase III",SUMIF('input salário'!$Y:$Y,"MO diretaproduto",'input salário'!$S:$S),IF($D76="fase IV",SUMIF('input salário'!$Y:$Y,"MO diretaproduto",'input salário'!$T:$T),IF($D76="fase V",SUMIF('input salário'!$Y:$Y,"MO diretaproduto",'input salário'!$U:$U), "0"))))</f>
        <v>18802.68</v>
      </c>
      <c r="F76" s="163">
        <f>IF($D76="fase I",SUMIF('input salário'!$Y:$Y,"MO indiretaproduto",'input salário'!$Q:$Q),IF($D76="fase II",SUMIF('input salário'!$Y:$Y,"MO indiretaproduto",'input salário'!$R:$R),IF($D76="fase III",SUMIF('input salário'!$Y:$Y,"MO indiretaproduto",'input salário'!$S:$S),IF($D76="fase IV",SUMIF('input salário'!$Y:$Y,"MO indiretaproduto",'input salário'!$T:$T),IF($D76="fase V",SUMIF('input salário'!$Y:$Y,"MO indiretaproduto",'input salário'!$U:$U),"inserir fase")))))</f>
        <v>55812.4</v>
      </c>
      <c r="G76" s="120"/>
      <c r="H76" s="120"/>
      <c r="I76" s="163">
        <f t="shared" si="9"/>
        <v>18802.68</v>
      </c>
      <c r="J76" s="163">
        <f t="shared" si="10"/>
        <v>55812.4</v>
      </c>
      <c r="K76" s="163">
        <f t="shared" si="11"/>
        <v>74615.08</v>
      </c>
      <c r="L76" s="169">
        <f>IF($D76="fase II",SUMIF('input salário'!$Y:$Y,"MO diretaserviço",'input salário'!$R:$R),IF($D76="fase III",SUMIF('input salário'!$Y:$Y,"MO diretaserviço",'input salário'!$S:$S),IF($D76="fase IV",SUMIF('input salário'!$Y:$Y,"MO diretaserviço",'input salário'!$T:$T),IF($D76="fase V",SUMIF('input salário'!$Y:$Y,"MO diretaserviço",'input salário'!$U:$U), "0"))))</f>
        <v>0</v>
      </c>
      <c r="M76" s="169">
        <f>IF($D76="fase II",SUMIF('input salário'!$Y:$Y,"MO indiretaserviço",'input salário'!$R:$R),IF($D76="fase III",SUMIF('input salário'!$Y:$Y,"MO indiretaserviço",'input salário'!$S:$S),IF($D76="fase IV",SUMIF('input salário'!$Y:$Y,"MO indiretaserviço",'input salário'!$T:$T),IF($D76="fase V",SUMIF('input salário'!$Y:$Y,"MO indiretaserviço",'input salário'!$U:$U), "0"))))</f>
        <v>12036.960000000001</v>
      </c>
      <c r="N76" s="185"/>
      <c r="O76" s="185"/>
      <c r="P76" s="163">
        <f t="shared" si="12"/>
        <v>0</v>
      </c>
      <c r="Q76" s="163">
        <f t="shared" si="13"/>
        <v>12036.960000000001</v>
      </c>
      <c r="R76" s="163">
        <f t="shared" si="14"/>
        <v>12036.960000000001</v>
      </c>
    </row>
    <row r="77" spans="1:18" ht="17.25" thickBot="1" x14ac:dyDescent="0.35">
      <c r="A77" s="40">
        <f>calendário!A76</f>
        <v>75</v>
      </c>
      <c r="B77" s="40">
        <f>calendário!B76</f>
        <v>7</v>
      </c>
      <c r="C77" s="41">
        <f>calendário!C76</f>
        <v>44171</v>
      </c>
      <c r="D77" s="42" t="str">
        <f>calendário!D76</f>
        <v>fase IV</v>
      </c>
      <c r="E77" s="169">
        <f>IF($D77="fase II",SUMIF('input salário'!$Y:$Y,"MO diretaproduto",'input salário'!$R:$R),IF($D77="fase III",SUMIF('input salário'!$Y:$Y,"MO diretaproduto",'input salário'!$S:$S),IF($D77="fase IV",SUMIF('input salário'!$Y:$Y,"MO diretaproduto",'input salário'!$T:$T),IF($D77="fase V",SUMIF('input salário'!$Y:$Y,"MO diretaproduto",'input salário'!$U:$U), "0"))))</f>
        <v>18802.68</v>
      </c>
      <c r="F77" s="163">
        <f>IF($D77="fase I",SUMIF('input salário'!$Y:$Y,"MO indiretaproduto",'input salário'!$Q:$Q),IF($D77="fase II",SUMIF('input salário'!$Y:$Y,"MO indiretaproduto",'input salário'!$R:$R),IF($D77="fase III",SUMIF('input salário'!$Y:$Y,"MO indiretaproduto",'input salário'!$S:$S),IF($D77="fase IV",SUMIF('input salário'!$Y:$Y,"MO indiretaproduto",'input salário'!$T:$T),IF($D77="fase V",SUMIF('input salário'!$Y:$Y,"MO indiretaproduto",'input salário'!$U:$U),"inserir fase")))))</f>
        <v>55812.4</v>
      </c>
      <c r="G77" s="120"/>
      <c r="H77" s="120"/>
      <c r="I77" s="163">
        <f t="shared" si="9"/>
        <v>18802.68</v>
      </c>
      <c r="J77" s="163">
        <f t="shared" si="10"/>
        <v>55812.4</v>
      </c>
      <c r="K77" s="163">
        <f t="shared" si="11"/>
        <v>74615.08</v>
      </c>
      <c r="L77" s="169">
        <f>IF($D77="fase II",SUMIF('input salário'!$Y:$Y,"MO diretaserviço",'input salário'!$R:$R),IF($D77="fase III",SUMIF('input salário'!$Y:$Y,"MO diretaserviço",'input salário'!$S:$S),IF($D77="fase IV",SUMIF('input salário'!$Y:$Y,"MO diretaserviço",'input salário'!$T:$T),IF($D77="fase V",SUMIF('input salário'!$Y:$Y,"MO diretaserviço",'input salário'!$U:$U), "0"))))</f>
        <v>0</v>
      </c>
      <c r="M77" s="169">
        <f>IF($D77="fase II",SUMIF('input salário'!$Y:$Y,"MO indiretaserviço",'input salário'!$R:$R),IF($D77="fase III",SUMIF('input salário'!$Y:$Y,"MO indiretaserviço",'input salário'!$S:$S),IF($D77="fase IV",SUMIF('input salário'!$Y:$Y,"MO indiretaserviço",'input salário'!$T:$T),IF($D77="fase V",SUMIF('input salário'!$Y:$Y,"MO indiretaserviço",'input salário'!$U:$U), "0"))))</f>
        <v>12036.960000000001</v>
      </c>
      <c r="N77" s="185"/>
      <c r="O77" s="185"/>
      <c r="P77" s="163">
        <f t="shared" si="12"/>
        <v>0</v>
      </c>
      <c r="Q77" s="163">
        <f t="shared" si="13"/>
        <v>12036.960000000001</v>
      </c>
      <c r="R77" s="163">
        <f t="shared" si="14"/>
        <v>12036.960000000001</v>
      </c>
    </row>
    <row r="78" spans="1:18" ht="17.25" thickBot="1" x14ac:dyDescent="0.35">
      <c r="A78" s="40">
        <f>calendário!A77</f>
        <v>76</v>
      </c>
      <c r="B78" s="40">
        <f>calendário!B77</f>
        <v>7</v>
      </c>
      <c r="C78" s="43">
        <f>calendário!C77</f>
        <v>44202</v>
      </c>
      <c r="D78" s="42" t="str">
        <f>calendário!D77</f>
        <v>fase IV</v>
      </c>
      <c r="E78" s="169">
        <f>IF($D78="fase II",SUMIF('input salário'!$Y:$Y,"MO diretaproduto",'input salário'!$R:$R),IF($D78="fase III",SUMIF('input salário'!$Y:$Y,"MO diretaproduto",'input salário'!$S:$S),IF($D78="fase IV",SUMIF('input salário'!$Y:$Y,"MO diretaproduto",'input salário'!$T:$T),IF($D78="fase V",SUMIF('input salário'!$Y:$Y,"MO diretaproduto",'input salário'!$U:$U), "0"))))</f>
        <v>18802.68</v>
      </c>
      <c r="F78" s="163">
        <f>IF($D78="fase I",SUMIF('input salário'!$Y:$Y,"MO indiretaproduto",'input salário'!$Q:$Q),IF($D78="fase II",SUMIF('input salário'!$Y:$Y,"MO indiretaproduto",'input salário'!$R:$R),IF($D78="fase III",SUMIF('input salário'!$Y:$Y,"MO indiretaproduto",'input salário'!$S:$S),IF($D78="fase IV",SUMIF('input salário'!$Y:$Y,"MO indiretaproduto",'input salário'!$T:$T),IF($D78="fase V",SUMIF('input salário'!$Y:$Y,"MO indiretaproduto",'input salário'!$U:$U),"inserir fase")))))</f>
        <v>55812.4</v>
      </c>
      <c r="G78" s="120"/>
      <c r="H78" s="120"/>
      <c r="I78" s="163">
        <f t="shared" si="9"/>
        <v>18802.68</v>
      </c>
      <c r="J78" s="163">
        <f t="shared" si="10"/>
        <v>55812.4</v>
      </c>
      <c r="K78" s="163">
        <f t="shared" si="11"/>
        <v>74615.08</v>
      </c>
      <c r="L78" s="169">
        <f>IF($D78="fase II",SUMIF('input salário'!$Y:$Y,"MO diretaserviço",'input salário'!$R:$R),IF($D78="fase III",SUMIF('input salário'!$Y:$Y,"MO diretaserviço",'input salário'!$S:$S),IF($D78="fase IV",SUMIF('input salário'!$Y:$Y,"MO diretaserviço",'input salário'!$T:$T),IF($D78="fase V",SUMIF('input salário'!$Y:$Y,"MO diretaserviço",'input salário'!$U:$U), "0"))))</f>
        <v>0</v>
      </c>
      <c r="M78" s="169">
        <f>IF($D78="fase II",SUMIF('input salário'!$Y:$Y,"MO indiretaserviço",'input salário'!$R:$R),IF($D78="fase III",SUMIF('input salário'!$Y:$Y,"MO indiretaserviço",'input salário'!$S:$S),IF($D78="fase IV",SUMIF('input salário'!$Y:$Y,"MO indiretaserviço",'input salário'!$T:$T),IF($D78="fase V",SUMIF('input salário'!$Y:$Y,"MO indiretaserviço",'input salário'!$U:$U), "0"))))</f>
        <v>12036.960000000001</v>
      </c>
      <c r="N78" s="185"/>
      <c r="O78" s="185"/>
      <c r="P78" s="163">
        <f t="shared" si="12"/>
        <v>0</v>
      </c>
      <c r="Q78" s="163">
        <f t="shared" si="13"/>
        <v>12036.960000000001</v>
      </c>
      <c r="R78" s="163">
        <f t="shared" si="14"/>
        <v>12036.960000000001</v>
      </c>
    </row>
    <row r="79" spans="1:18" ht="17.25" thickBot="1" x14ac:dyDescent="0.35">
      <c r="A79" s="40">
        <f>calendário!A78</f>
        <v>77</v>
      </c>
      <c r="B79" s="40">
        <f>calendário!B78</f>
        <v>7</v>
      </c>
      <c r="C79" s="41">
        <f>calendário!C78</f>
        <v>44233</v>
      </c>
      <c r="D79" s="42" t="str">
        <f>calendário!D78</f>
        <v>fase IV</v>
      </c>
      <c r="E79" s="169">
        <f>IF($D79="fase II",SUMIF('input salário'!$Y:$Y,"MO diretaproduto",'input salário'!$R:$R),IF($D79="fase III",SUMIF('input salário'!$Y:$Y,"MO diretaproduto",'input salário'!$S:$S),IF($D79="fase IV",SUMIF('input salário'!$Y:$Y,"MO diretaproduto",'input salário'!$T:$T),IF($D79="fase V",SUMIF('input salário'!$Y:$Y,"MO diretaproduto",'input salário'!$U:$U), "0"))))</f>
        <v>18802.68</v>
      </c>
      <c r="F79" s="163">
        <f>IF($D79="fase I",SUMIF('input salário'!$Y:$Y,"MO indiretaproduto",'input salário'!$Q:$Q),IF($D79="fase II",SUMIF('input salário'!$Y:$Y,"MO indiretaproduto",'input salário'!$R:$R),IF($D79="fase III",SUMIF('input salário'!$Y:$Y,"MO indiretaproduto",'input salário'!$S:$S),IF($D79="fase IV",SUMIF('input salário'!$Y:$Y,"MO indiretaproduto",'input salário'!$T:$T),IF($D79="fase V",SUMIF('input salário'!$Y:$Y,"MO indiretaproduto",'input salário'!$U:$U),"inserir fase")))))</f>
        <v>55812.4</v>
      </c>
      <c r="G79" s="120"/>
      <c r="H79" s="120"/>
      <c r="I79" s="163">
        <f t="shared" si="9"/>
        <v>18802.68</v>
      </c>
      <c r="J79" s="163">
        <f t="shared" si="10"/>
        <v>55812.4</v>
      </c>
      <c r="K79" s="163">
        <f t="shared" si="11"/>
        <v>74615.08</v>
      </c>
      <c r="L79" s="169">
        <f>IF($D79="fase II",SUMIF('input salário'!$Y:$Y,"MO diretaserviço",'input salário'!$R:$R),IF($D79="fase III",SUMIF('input salário'!$Y:$Y,"MO diretaserviço",'input salário'!$S:$S),IF($D79="fase IV",SUMIF('input salário'!$Y:$Y,"MO diretaserviço",'input salário'!$T:$T),IF($D79="fase V",SUMIF('input salário'!$Y:$Y,"MO diretaserviço",'input salário'!$U:$U), "0"))))</f>
        <v>0</v>
      </c>
      <c r="M79" s="169">
        <f>IF($D79="fase II",SUMIF('input salário'!$Y:$Y,"MO indiretaserviço",'input salário'!$R:$R),IF($D79="fase III",SUMIF('input salário'!$Y:$Y,"MO indiretaserviço",'input salário'!$S:$S),IF($D79="fase IV",SUMIF('input salário'!$Y:$Y,"MO indiretaserviço",'input salário'!$T:$T),IF($D79="fase V",SUMIF('input salário'!$Y:$Y,"MO indiretaserviço",'input salário'!$U:$U), "0"))))</f>
        <v>12036.960000000001</v>
      </c>
      <c r="N79" s="185"/>
      <c r="O79" s="185"/>
      <c r="P79" s="163">
        <f t="shared" si="12"/>
        <v>0</v>
      </c>
      <c r="Q79" s="163">
        <f t="shared" si="13"/>
        <v>12036.960000000001</v>
      </c>
      <c r="R79" s="163">
        <f t="shared" si="14"/>
        <v>12036.960000000001</v>
      </c>
    </row>
    <row r="80" spans="1:18" ht="17.25" thickBot="1" x14ac:dyDescent="0.35">
      <c r="A80" s="40">
        <f>calendário!A79</f>
        <v>78</v>
      </c>
      <c r="B80" s="40">
        <f>calendário!B79</f>
        <v>7</v>
      </c>
      <c r="C80" s="43">
        <f>calendário!C79</f>
        <v>44261</v>
      </c>
      <c r="D80" s="42" t="str">
        <f>calendário!D79</f>
        <v>fase IV</v>
      </c>
      <c r="E80" s="169">
        <f>IF($D80="fase II",SUMIF('input salário'!$Y:$Y,"MO diretaproduto",'input salário'!$R:$R),IF($D80="fase III",SUMIF('input salário'!$Y:$Y,"MO diretaproduto",'input salário'!$S:$S),IF($D80="fase IV",SUMIF('input salário'!$Y:$Y,"MO diretaproduto",'input salário'!$T:$T),IF($D80="fase V",SUMIF('input salário'!$Y:$Y,"MO diretaproduto",'input salário'!$U:$U), "0"))))</f>
        <v>18802.68</v>
      </c>
      <c r="F80" s="163">
        <f>IF($D80="fase I",SUMIF('input salário'!$Y:$Y,"MO indiretaproduto",'input salário'!$Q:$Q),IF($D80="fase II",SUMIF('input salário'!$Y:$Y,"MO indiretaproduto",'input salário'!$R:$R),IF($D80="fase III",SUMIF('input salário'!$Y:$Y,"MO indiretaproduto",'input salário'!$S:$S),IF($D80="fase IV",SUMIF('input salário'!$Y:$Y,"MO indiretaproduto",'input salário'!$T:$T),IF($D80="fase V",SUMIF('input salário'!$Y:$Y,"MO indiretaproduto",'input salário'!$U:$U),"inserir fase")))))</f>
        <v>55812.4</v>
      </c>
      <c r="G80" s="120"/>
      <c r="H80" s="120"/>
      <c r="I80" s="163">
        <f t="shared" si="9"/>
        <v>18802.68</v>
      </c>
      <c r="J80" s="163">
        <f t="shared" si="10"/>
        <v>55812.4</v>
      </c>
      <c r="K80" s="163">
        <f t="shared" si="11"/>
        <v>74615.08</v>
      </c>
      <c r="L80" s="169">
        <f>IF($D80="fase II",SUMIF('input salário'!$Y:$Y,"MO diretaserviço",'input salário'!$R:$R),IF($D80="fase III",SUMIF('input salário'!$Y:$Y,"MO diretaserviço",'input salário'!$S:$S),IF($D80="fase IV",SUMIF('input salário'!$Y:$Y,"MO diretaserviço",'input salário'!$T:$T),IF($D80="fase V",SUMIF('input salário'!$Y:$Y,"MO diretaserviço",'input salário'!$U:$U), "0"))))</f>
        <v>0</v>
      </c>
      <c r="M80" s="169">
        <f>IF($D80="fase II",SUMIF('input salário'!$Y:$Y,"MO indiretaserviço",'input salário'!$R:$R),IF($D80="fase III",SUMIF('input salário'!$Y:$Y,"MO indiretaserviço",'input salário'!$S:$S),IF($D80="fase IV",SUMIF('input salário'!$Y:$Y,"MO indiretaserviço",'input salário'!$T:$T),IF($D80="fase V",SUMIF('input salário'!$Y:$Y,"MO indiretaserviço",'input salário'!$U:$U), "0"))))</f>
        <v>12036.960000000001</v>
      </c>
      <c r="N80" s="185"/>
      <c r="O80" s="185"/>
      <c r="P80" s="163">
        <f t="shared" si="12"/>
        <v>0</v>
      </c>
      <c r="Q80" s="163">
        <f t="shared" si="13"/>
        <v>12036.960000000001</v>
      </c>
      <c r="R80" s="163">
        <f t="shared" si="14"/>
        <v>12036.960000000001</v>
      </c>
    </row>
    <row r="81" spans="1:18" ht="17.25" thickBot="1" x14ac:dyDescent="0.35">
      <c r="A81" s="40">
        <f>calendário!A80</f>
        <v>79</v>
      </c>
      <c r="B81" s="40">
        <f>calendário!B80</f>
        <v>7</v>
      </c>
      <c r="C81" s="41">
        <f>calendário!C80</f>
        <v>44292</v>
      </c>
      <c r="D81" s="42" t="str">
        <f>calendário!D80</f>
        <v>fase IV</v>
      </c>
      <c r="E81" s="169">
        <f>IF($D81="fase II",SUMIF('input salário'!$Y:$Y,"MO diretaproduto",'input salário'!$R:$R),IF($D81="fase III",SUMIF('input salário'!$Y:$Y,"MO diretaproduto",'input salário'!$S:$S),IF($D81="fase IV",SUMIF('input salário'!$Y:$Y,"MO diretaproduto",'input salário'!$T:$T),IF($D81="fase V",SUMIF('input salário'!$Y:$Y,"MO diretaproduto",'input salário'!$U:$U), "0"))))</f>
        <v>18802.68</v>
      </c>
      <c r="F81" s="163">
        <f>IF($D81="fase I",SUMIF('input salário'!$Y:$Y,"MO indiretaproduto",'input salário'!$Q:$Q),IF($D81="fase II",SUMIF('input salário'!$Y:$Y,"MO indiretaproduto",'input salário'!$R:$R),IF($D81="fase III",SUMIF('input salário'!$Y:$Y,"MO indiretaproduto",'input salário'!$S:$S),IF($D81="fase IV",SUMIF('input salário'!$Y:$Y,"MO indiretaproduto",'input salário'!$T:$T),IF($D81="fase V",SUMIF('input salário'!$Y:$Y,"MO indiretaproduto",'input salário'!$U:$U),"inserir fase")))))</f>
        <v>55812.4</v>
      </c>
      <c r="G81" s="120"/>
      <c r="H81" s="120"/>
      <c r="I81" s="163">
        <f t="shared" si="9"/>
        <v>18802.68</v>
      </c>
      <c r="J81" s="163">
        <f t="shared" si="10"/>
        <v>55812.4</v>
      </c>
      <c r="K81" s="163">
        <f t="shared" si="11"/>
        <v>74615.08</v>
      </c>
      <c r="L81" s="169">
        <f>IF($D81="fase II",SUMIF('input salário'!$Y:$Y,"MO diretaserviço",'input salário'!$R:$R),IF($D81="fase III",SUMIF('input salário'!$Y:$Y,"MO diretaserviço",'input salário'!$S:$S),IF($D81="fase IV",SUMIF('input salário'!$Y:$Y,"MO diretaserviço",'input salário'!$T:$T),IF($D81="fase V",SUMIF('input salário'!$Y:$Y,"MO diretaserviço",'input salário'!$U:$U), "0"))))</f>
        <v>0</v>
      </c>
      <c r="M81" s="169">
        <f>IF($D81="fase II",SUMIF('input salário'!$Y:$Y,"MO indiretaserviço",'input salário'!$R:$R),IF($D81="fase III",SUMIF('input salário'!$Y:$Y,"MO indiretaserviço",'input salário'!$S:$S),IF($D81="fase IV",SUMIF('input salário'!$Y:$Y,"MO indiretaserviço",'input salário'!$T:$T),IF($D81="fase V",SUMIF('input salário'!$Y:$Y,"MO indiretaserviço",'input salário'!$U:$U), "0"))))</f>
        <v>12036.960000000001</v>
      </c>
      <c r="N81" s="185"/>
      <c r="O81" s="185"/>
      <c r="P81" s="163">
        <f t="shared" si="12"/>
        <v>0</v>
      </c>
      <c r="Q81" s="163">
        <f t="shared" si="13"/>
        <v>12036.960000000001</v>
      </c>
      <c r="R81" s="163">
        <f t="shared" si="14"/>
        <v>12036.960000000001</v>
      </c>
    </row>
    <row r="82" spans="1:18" ht="17.25" thickBot="1" x14ac:dyDescent="0.35">
      <c r="A82" s="40">
        <f>calendário!A81</f>
        <v>80</v>
      </c>
      <c r="B82" s="40">
        <f>calendário!B81</f>
        <v>7</v>
      </c>
      <c r="C82" s="43">
        <f>calendário!C81</f>
        <v>44322</v>
      </c>
      <c r="D82" s="42" t="str">
        <f>calendário!D81</f>
        <v>fase IV</v>
      </c>
      <c r="E82" s="169">
        <f>IF($D82="fase II",SUMIF('input salário'!$Y:$Y,"MO diretaproduto",'input salário'!$R:$R),IF($D82="fase III",SUMIF('input salário'!$Y:$Y,"MO diretaproduto",'input salário'!$S:$S),IF($D82="fase IV",SUMIF('input salário'!$Y:$Y,"MO diretaproduto",'input salário'!$T:$T),IF($D82="fase V",SUMIF('input salário'!$Y:$Y,"MO diretaproduto",'input salário'!$U:$U), "0"))))</f>
        <v>18802.68</v>
      </c>
      <c r="F82" s="163">
        <f>IF($D82="fase I",SUMIF('input salário'!$Y:$Y,"MO indiretaproduto",'input salário'!$Q:$Q),IF($D82="fase II",SUMIF('input salário'!$Y:$Y,"MO indiretaproduto",'input salário'!$R:$R),IF($D82="fase III",SUMIF('input salário'!$Y:$Y,"MO indiretaproduto",'input salário'!$S:$S),IF($D82="fase IV",SUMIF('input salário'!$Y:$Y,"MO indiretaproduto",'input salário'!$T:$T),IF($D82="fase V",SUMIF('input salário'!$Y:$Y,"MO indiretaproduto",'input salário'!$U:$U),"inserir fase")))))</f>
        <v>55812.4</v>
      </c>
      <c r="G82" s="120"/>
      <c r="H82" s="120"/>
      <c r="I82" s="163">
        <f t="shared" si="9"/>
        <v>18802.68</v>
      </c>
      <c r="J82" s="163">
        <f t="shared" si="10"/>
        <v>55812.4</v>
      </c>
      <c r="K82" s="163">
        <f t="shared" si="11"/>
        <v>74615.08</v>
      </c>
      <c r="L82" s="169">
        <f>IF($D82="fase II",SUMIF('input salário'!$Y:$Y,"MO diretaserviço",'input salário'!$R:$R),IF($D82="fase III",SUMIF('input salário'!$Y:$Y,"MO diretaserviço",'input salário'!$S:$S),IF($D82="fase IV",SUMIF('input salário'!$Y:$Y,"MO diretaserviço",'input salário'!$T:$T),IF($D82="fase V",SUMIF('input salário'!$Y:$Y,"MO diretaserviço",'input salário'!$U:$U), "0"))))</f>
        <v>0</v>
      </c>
      <c r="M82" s="169">
        <f>IF($D82="fase II",SUMIF('input salário'!$Y:$Y,"MO indiretaserviço",'input salário'!$R:$R),IF($D82="fase III",SUMIF('input salário'!$Y:$Y,"MO indiretaserviço",'input salário'!$S:$S),IF($D82="fase IV",SUMIF('input salário'!$Y:$Y,"MO indiretaserviço",'input salário'!$T:$T),IF($D82="fase V",SUMIF('input salário'!$Y:$Y,"MO indiretaserviço",'input salário'!$U:$U), "0"))))</f>
        <v>12036.960000000001</v>
      </c>
      <c r="N82" s="185"/>
      <c r="O82" s="185"/>
      <c r="P82" s="163">
        <f t="shared" si="12"/>
        <v>0</v>
      </c>
      <c r="Q82" s="163">
        <f t="shared" si="13"/>
        <v>12036.960000000001</v>
      </c>
      <c r="R82" s="163">
        <f t="shared" si="14"/>
        <v>12036.960000000001</v>
      </c>
    </row>
    <row r="83" spans="1:18" ht="17.25" thickBot="1" x14ac:dyDescent="0.35">
      <c r="A83" s="40">
        <f>calendário!A82</f>
        <v>81</v>
      </c>
      <c r="B83" s="40">
        <f>calendário!B82</f>
        <v>7</v>
      </c>
      <c r="C83" s="41">
        <f>calendário!C82</f>
        <v>44353</v>
      </c>
      <c r="D83" s="42" t="str">
        <f>calendário!D82</f>
        <v>fase IV</v>
      </c>
      <c r="E83" s="169">
        <f>IF($D83="fase II",SUMIF('input salário'!$Y:$Y,"MO diretaproduto",'input salário'!$R:$R),IF($D83="fase III",SUMIF('input salário'!$Y:$Y,"MO diretaproduto",'input salário'!$S:$S),IF($D83="fase IV",SUMIF('input salário'!$Y:$Y,"MO diretaproduto",'input salário'!$T:$T),IF($D83="fase V",SUMIF('input salário'!$Y:$Y,"MO diretaproduto",'input salário'!$U:$U), "0"))))</f>
        <v>18802.68</v>
      </c>
      <c r="F83" s="163">
        <f>IF($D83="fase I",SUMIF('input salário'!$Y:$Y,"MO indiretaproduto",'input salário'!$Q:$Q),IF($D83="fase II",SUMIF('input salário'!$Y:$Y,"MO indiretaproduto",'input salário'!$R:$R),IF($D83="fase III",SUMIF('input salário'!$Y:$Y,"MO indiretaproduto",'input salário'!$S:$S),IF($D83="fase IV",SUMIF('input salário'!$Y:$Y,"MO indiretaproduto",'input salário'!$T:$T),IF($D83="fase V",SUMIF('input salário'!$Y:$Y,"MO indiretaproduto",'input salário'!$U:$U),"inserir fase")))))</f>
        <v>55812.4</v>
      </c>
      <c r="G83" s="120"/>
      <c r="H83" s="120"/>
      <c r="I83" s="163">
        <f t="shared" si="9"/>
        <v>18802.68</v>
      </c>
      <c r="J83" s="163">
        <f t="shared" si="10"/>
        <v>55812.4</v>
      </c>
      <c r="K83" s="163">
        <f t="shared" si="11"/>
        <v>74615.08</v>
      </c>
      <c r="L83" s="169">
        <f>IF($D83="fase II",SUMIF('input salário'!$Y:$Y,"MO diretaserviço",'input salário'!$R:$R),IF($D83="fase III",SUMIF('input salário'!$Y:$Y,"MO diretaserviço",'input salário'!$S:$S),IF($D83="fase IV",SUMIF('input salário'!$Y:$Y,"MO diretaserviço",'input salário'!$T:$T),IF($D83="fase V",SUMIF('input salário'!$Y:$Y,"MO diretaserviço",'input salário'!$U:$U), "0"))))</f>
        <v>0</v>
      </c>
      <c r="M83" s="169">
        <f>IF($D83="fase II",SUMIF('input salário'!$Y:$Y,"MO indiretaserviço",'input salário'!$R:$R),IF($D83="fase III",SUMIF('input salário'!$Y:$Y,"MO indiretaserviço",'input salário'!$S:$S),IF($D83="fase IV",SUMIF('input salário'!$Y:$Y,"MO indiretaserviço",'input salário'!$T:$T),IF($D83="fase V",SUMIF('input salário'!$Y:$Y,"MO indiretaserviço",'input salário'!$U:$U), "0"))))</f>
        <v>12036.960000000001</v>
      </c>
      <c r="N83" s="185"/>
      <c r="O83" s="185"/>
      <c r="P83" s="163">
        <f t="shared" si="12"/>
        <v>0</v>
      </c>
      <c r="Q83" s="163">
        <f t="shared" si="13"/>
        <v>12036.960000000001</v>
      </c>
      <c r="R83" s="163">
        <f t="shared" si="14"/>
        <v>12036.960000000001</v>
      </c>
    </row>
    <row r="84" spans="1:18" ht="17.25" thickBot="1" x14ac:dyDescent="0.35">
      <c r="A84" s="40">
        <f>calendário!A83</f>
        <v>82</v>
      </c>
      <c r="B84" s="40">
        <f>calendário!B83</f>
        <v>7</v>
      </c>
      <c r="C84" s="43">
        <f>calendário!C83</f>
        <v>44383</v>
      </c>
      <c r="D84" s="42" t="str">
        <f>calendário!D83</f>
        <v>fase IV</v>
      </c>
      <c r="E84" s="169">
        <f>IF($D84="fase II",SUMIF('input salário'!$Y:$Y,"MO diretaproduto",'input salário'!$R:$R),IF($D84="fase III",SUMIF('input salário'!$Y:$Y,"MO diretaproduto",'input salário'!$S:$S),IF($D84="fase IV",SUMIF('input salário'!$Y:$Y,"MO diretaproduto",'input salário'!$T:$T),IF($D84="fase V",SUMIF('input salário'!$Y:$Y,"MO diretaproduto",'input salário'!$U:$U), "0"))))</f>
        <v>18802.68</v>
      </c>
      <c r="F84" s="163">
        <f>IF($D84="fase I",SUMIF('input salário'!$Y:$Y,"MO indiretaproduto",'input salário'!$Q:$Q),IF($D84="fase II",SUMIF('input salário'!$Y:$Y,"MO indiretaproduto",'input salário'!$R:$R),IF($D84="fase III",SUMIF('input salário'!$Y:$Y,"MO indiretaproduto",'input salário'!$S:$S),IF($D84="fase IV",SUMIF('input salário'!$Y:$Y,"MO indiretaproduto",'input salário'!$T:$T),IF($D84="fase V",SUMIF('input salário'!$Y:$Y,"MO indiretaproduto",'input salário'!$U:$U),"inserir fase")))))</f>
        <v>55812.4</v>
      </c>
      <c r="G84" s="120"/>
      <c r="H84" s="120"/>
      <c r="I84" s="163">
        <f t="shared" si="9"/>
        <v>18802.68</v>
      </c>
      <c r="J84" s="163">
        <f t="shared" si="10"/>
        <v>55812.4</v>
      </c>
      <c r="K84" s="163">
        <f t="shared" si="11"/>
        <v>74615.08</v>
      </c>
      <c r="L84" s="169">
        <f>IF($D84="fase II",SUMIF('input salário'!$Y:$Y,"MO diretaserviço",'input salário'!$R:$R),IF($D84="fase III",SUMIF('input salário'!$Y:$Y,"MO diretaserviço",'input salário'!$S:$S),IF($D84="fase IV",SUMIF('input salário'!$Y:$Y,"MO diretaserviço",'input salário'!$T:$T),IF($D84="fase V",SUMIF('input salário'!$Y:$Y,"MO diretaserviço",'input salário'!$U:$U), "0"))))</f>
        <v>0</v>
      </c>
      <c r="M84" s="169">
        <f>IF($D84="fase II",SUMIF('input salário'!$Y:$Y,"MO indiretaserviço",'input salário'!$R:$R),IF($D84="fase III",SUMIF('input salário'!$Y:$Y,"MO indiretaserviço",'input salário'!$S:$S),IF($D84="fase IV",SUMIF('input salário'!$Y:$Y,"MO indiretaserviço",'input salário'!$T:$T),IF($D84="fase V",SUMIF('input salário'!$Y:$Y,"MO indiretaserviço",'input salário'!$U:$U), "0"))))</f>
        <v>12036.960000000001</v>
      </c>
      <c r="N84" s="185"/>
      <c r="O84" s="185"/>
      <c r="P84" s="163">
        <f t="shared" si="12"/>
        <v>0</v>
      </c>
      <c r="Q84" s="163">
        <f t="shared" si="13"/>
        <v>12036.960000000001</v>
      </c>
      <c r="R84" s="163">
        <f t="shared" si="14"/>
        <v>12036.960000000001</v>
      </c>
    </row>
    <row r="85" spans="1:18" ht="17.25" thickBot="1" x14ac:dyDescent="0.35">
      <c r="A85" s="40">
        <f>calendário!A84</f>
        <v>83</v>
      </c>
      <c r="B85" s="40">
        <f>calendário!B84</f>
        <v>7</v>
      </c>
      <c r="C85" s="41">
        <f>calendário!C84</f>
        <v>44414</v>
      </c>
      <c r="D85" s="42" t="str">
        <f>calendário!D84</f>
        <v>fase IV</v>
      </c>
      <c r="E85" s="169">
        <f>IF($D85="fase II",SUMIF('input salário'!$Y:$Y,"MO diretaproduto",'input salário'!$R:$R),IF($D85="fase III",SUMIF('input salário'!$Y:$Y,"MO diretaproduto",'input salário'!$S:$S),IF($D85="fase IV",SUMIF('input salário'!$Y:$Y,"MO diretaproduto",'input salário'!$T:$T),IF($D85="fase V",SUMIF('input salário'!$Y:$Y,"MO diretaproduto",'input salário'!$U:$U), "0"))))</f>
        <v>18802.68</v>
      </c>
      <c r="F85" s="163">
        <f>IF($D85="fase I",SUMIF('input salário'!$Y:$Y,"MO indiretaproduto",'input salário'!$Q:$Q),IF($D85="fase II",SUMIF('input salário'!$Y:$Y,"MO indiretaproduto",'input salário'!$R:$R),IF($D85="fase III",SUMIF('input salário'!$Y:$Y,"MO indiretaproduto",'input salário'!$S:$S),IF($D85="fase IV",SUMIF('input salário'!$Y:$Y,"MO indiretaproduto",'input salário'!$T:$T),IF($D85="fase V",SUMIF('input salário'!$Y:$Y,"MO indiretaproduto",'input salário'!$U:$U),"inserir fase")))))</f>
        <v>55812.4</v>
      </c>
      <c r="G85" s="120"/>
      <c r="H85" s="120"/>
      <c r="I85" s="163">
        <f t="shared" si="9"/>
        <v>18802.68</v>
      </c>
      <c r="J85" s="163">
        <f t="shared" si="10"/>
        <v>55812.4</v>
      </c>
      <c r="K85" s="163">
        <f t="shared" si="11"/>
        <v>74615.08</v>
      </c>
      <c r="L85" s="169">
        <f>IF($D85="fase II",SUMIF('input salário'!$Y:$Y,"MO diretaserviço",'input salário'!$R:$R),IF($D85="fase III",SUMIF('input salário'!$Y:$Y,"MO diretaserviço",'input salário'!$S:$S),IF($D85="fase IV",SUMIF('input salário'!$Y:$Y,"MO diretaserviço",'input salário'!$T:$T),IF($D85="fase V",SUMIF('input salário'!$Y:$Y,"MO diretaserviço",'input salário'!$U:$U), "0"))))</f>
        <v>0</v>
      </c>
      <c r="M85" s="169">
        <f>IF($D85="fase II",SUMIF('input salário'!$Y:$Y,"MO indiretaserviço",'input salário'!$R:$R),IF($D85="fase III",SUMIF('input salário'!$Y:$Y,"MO indiretaserviço",'input salário'!$S:$S),IF($D85="fase IV",SUMIF('input salário'!$Y:$Y,"MO indiretaserviço",'input salário'!$T:$T),IF($D85="fase V",SUMIF('input salário'!$Y:$Y,"MO indiretaserviço",'input salário'!$U:$U), "0"))))</f>
        <v>12036.960000000001</v>
      </c>
      <c r="N85" s="185"/>
      <c r="O85" s="185"/>
      <c r="P85" s="163">
        <f t="shared" si="12"/>
        <v>0</v>
      </c>
      <c r="Q85" s="163">
        <f t="shared" si="13"/>
        <v>12036.960000000001</v>
      </c>
      <c r="R85" s="163">
        <f t="shared" si="14"/>
        <v>12036.960000000001</v>
      </c>
    </row>
    <row r="86" spans="1:18" ht="17.25" thickBot="1" x14ac:dyDescent="0.35">
      <c r="A86" s="40">
        <f>calendário!A85</f>
        <v>84</v>
      </c>
      <c r="B86" s="40">
        <f>calendário!B85</f>
        <v>7</v>
      </c>
      <c r="C86" s="43">
        <f>calendário!C85</f>
        <v>44445</v>
      </c>
      <c r="D86" s="42" t="str">
        <f>calendário!D85</f>
        <v>fase IV</v>
      </c>
      <c r="E86" s="169">
        <f>IF($D86="fase II",SUMIF('input salário'!$Y:$Y,"MO diretaproduto",'input salário'!$R:$R),IF($D86="fase III",SUMIF('input salário'!$Y:$Y,"MO diretaproduto",'input salário'!$S:$S),IF($D86="fase IV",SUMIF('input salário'!$Y:$Y,"MO diretaproduto",'input salário'!$T:$T),IF($D86="fase V",SUMIF('input salário'!$Y:$Y,"MO diretaproduto",'input salário'!$U:$U), "0"))))</f>
        <v>18802.68</v>
      </c>
      <c r="F86" s="163">
        <f>IF($D86="fase I",SUMIF('input salário'!$Y:$Y,"MO indiretaproduto",'input salário'!$Q:$Q),IF($D86="fase II",SUMIF('input salário'!$Y:$Y,"MO indiretaproduto",'input salário'!$R:$R),IF($D86="fase III",SUMIF('input salário'!$Y:$Y,"MO indiretaproduto",'input salário'!$S:$S),IF($D86="fase IV",SUMIF('input salário'!$Y:$Y,"MO indiretaproduto",'input salário'!$T:$T),IF($D86="fase V",SUMIF('input salário'!$Y:$Y,"MO indiretaproduto",'input salário'!$U:$U),"inserir fase")))))</f>
        <v>55812.4</v>
      </c>
      <c r="G86" s="120"/>
      <c r="H86" s="120"/>
      <c r="I86" s="163">
        <f t="shared" si="9"/>
        <v>18802.68</v>
      </c>
      <c r="J86" s="163">
        <f t="shared" si="10"/>
        <v>55812.4</v>
      </c>
      <c r="K86" s="163">
        <f t="shared" si="11"/>
        <v>74615.08</v>
      </c>
      <c r="L86" s="169">
        <f>IF($D86="fase II",SUMIF('input salário'!$Y:$Y,"MO diretaserviço",'input salário'!$R:$R),IF($D86="fase III",SUMIF('input salário'!$Y:$Y,"MO diretaserviço",'input salário'!$S:$S),IF($D86="fase IV",SUMIF('input salário'!$Y:$Y,"MO diretaserviço",'input salário'!$T:$T),IF($D86="fase V",SUMIF('input salário'!$Y:$Y,"MO diretaserviço",'input salário'!$U:$U), "0"))))</f>
        <v>0</v>
      </c>
      <c r="M86" s="169">
        <f>IF($D86="fase II",SUMIF('input salário'!$Y:$Y,"MO indiretaserviço",'input salário'!$R:$R),IF($D86="fase III",SUMIF('input salário'!$Y:$Y,"MO indiretaserviço",'input salário'!$S:$S),IF($D86="fase IV",SUMIF('input salário'!$Y:$Y,"MO indiretaserviço",'input salário'!$T:$T),IF($D86="fase V",SUMIF('input salário'!$Y:$Y,"MO indiretaserviço",'input salário'!$U:$U), "0"))))</f>
        <v>12036.960000000001</v>
      </c>
      <c r="N86" s="185"/>
      <c r="O86" s="185"/>
      <c r="P86" s="163">
        <f t="shared" si="12"/>
        <v>0</v>
      </c>
      <c r="Q86" s="163">
        <f t="shared" si="13"/>
        <v>12036.960000000001</v>
      </c>
      <c r="R86" s="163">
        <f t="shared" si="14"/>
        <v>12036.960000000001</v>
      </c>
    </row>
    <row r="87" spans="1:18" ht="17.25" thickBot="1" x14ac:dyDescent="0.35">
      <c r="A87" s="40">
        <f>calendário!A86</f>
        <v>85</v>
      </c>
      <c r="B87" s="40">
        <f>calendário!B86</f>
        <v>8</v>
      </c>
      <c r="C87" s="41">
        <f>calendário!C86</f>
        <v>44475</v>
      </c>
      <c r="D87" s="42" t="str">
        <f>calendário!D86</f>
        <v>fase V</v>
      </c>
      <c r="E87" s="169">
        <f>IF($D87="fase II",SUMIF('input salário'!$Y:$Y,"MO diretaproduto",'input salário'!$R:$R),IF($D87="fase III",SUMIF('input salário'!$Y:$Y,"MO diretaproduto",'input salário'!$S:$S),IF($D87="fase IV",SUMIF('input salário'!$Y:$Y,"MO diretaproduto",'input salário'!$T:$T),IF($D87="fase V",SUMIF('input salário'!$Y:$Y,"MO diretaproduto",'input salário'!$U:$U), "0"))))</f>
        <v>0</v>
      </c>
      <c r="F87" s="163">
        <f>IF($D87="fase I",SUMIF('input salário'!$Y:$Y,"MO indiretaproduto",'input salário'!$Q:$Q),IF($D87="fase II",SUMIF('input salário'!$Y:$Y,"MO indiretaproduto",'input salário'!$R:$R),IF($D87="fase III",SUMIF('input salário'!$Y:$Y,"MO indiretaproduto",'input salário'!$S:$S),IF($D87="fase IV",SUMIF('input salário'!$Y:$Y,"MO indiretaproduto",'input salário'!$T:$T),IF($D87="fase V",SUMIF('input salário'!$Y:$Y,"MO indiretaproduto",'input salário'!$U:$U),"inserir fase")))))</f>
        <v>25720</v>
      </c>
      <c r="G87" s="120"/>
      <c r="H87" s="120"/>
      <c r="I87" s="163">
        <f t="shared" si="9"/>
        <v>0</v>
      </c>
      <c r="J87" s="163">
        <f t="shared" si="10"/>
        <v>25720</v>
      </c>
      <c r="K87" s="163">
        <f t="shared" si="11"/>
        <v>25720</v>
      </c>
      <c r="L87" s="169">
        <f>IF($D87="fase II",SUMIF('input salário'!$Y:$Y,"MO diretaserviço",'input salário'!$R:$R),IF($D87="fase III",SUMIF('input salário'!$Y:$Y,"MO diretaserviço",'input salário'!$S:$S),IF($D87="fase IV",SUMIF('input salário'!$Y:$Y,"MO diretaserviço",'input salário'!$T:$T),IF($D87="fase V",SUMIF('input salário'!$Y:$Y,"MO diretaserviço",'input salário'!$U:$U), "0"))))</f>
        <v>0</v>
      </c>
      <c r="M87" s="169">
        <f>IF($D87="fase II",SUMIF('input salário'!$Y:$Y,"MO indiretaserviço",'input salário'!$R:$R),IF($D87="fase III",SUMIF('input salário'!$Y:$Y,"MO indiretaserviço",'input salário'!$S:$S),IF($D87="fase IV",SUMIF('input salário'!$Y:$Y,"MO indiretaserviço",'input salário'!$T:$T),IF($D87="fase V",SUMIF('input salário'!$Y:$Y,"MO indiretaserviço",'input salário'!$U:$U), "0"))))</f>
        <v>8024.64</v>
      </c>
      <c r="N87" s="185"/>
      <c r="O87" s="185"/>
      <c r="P87" s="163">
        <f t="shared" si="12"/>
        <v>0</v>
      </c>
      <c r="Q87" s="163">
        <f t="shared" si="13"/>
        <v>8024.64</v>
      </c>
      <c r="R87" s="163">
        <f t="shared" si="14"/>
        <v>8024.64</v>
      </c>
    </row>
    <row r="88" spans="1:18" ht="17.25" thickBot="1" x14ac:dyDescent="0.35">
      <c r="A88" s="40">
        <f>calendário!A87</f>
        <v>86</v>
      </c>
      <c r="B88" s="40">
        <f>calendário!B87</f>
        <v>8</v>
      </c>
      <c r="C88" s="43">
        <f>calendário!C87</f>
        <v>44506</v>
      </c>
      <c r="D88" s="42" t="str">
        <f>calendário!D87</f>
        <v>fase V</v>
      </c>
      <c r="E88" s="169">
        <f>IF($D88="fase II",SUMIF('input salário'!$Y:$Y,"MO diretaproduto",'input salário'!$R:$R),IF($D88="fase III",SUMIF('input salário'!$Y:$Y,"MO diretaproduto",'input salário'!$S:$S),IF($D88="fase IV",SUMIF('input salário'!$Y:$Y,"MO diretaproduto",'input salário'!$T:$T),IF($D88="fase V",SUMIF('input salário'!$Y:$Y,"MO diretaproduto",'input salário'!$U:$U), "0"))))</f>
        <v>0</v>
      </c>
      <c r="F88" s="163">
        <f>IF($D88="fase I",SUMIF('input salário'!$Y:$Y,"MO indiretaproduto",'input salário'!$Q:$Q),IF($D88="fase II",SUMIF('input salário'!$Y:$Y,"MO indiretaproduto",'input salário'!$R:$R),IF($D88="fase III",SUMIF('input salário'!$Y:$Y,"MO indiretaproduto",'input salário'!$S:$S),IF($D88="fase IV",SUMIF('input salário'!$Y:$Y,"MO indiretaproduto",'input salário'!$T:$T),IF($D88="fase V",SUMIF('input salário'!$Y:$Y,"MO indiretaproduto",'input salário'!$U:$U),"inserir fase")))))</f>
        <v>25720</v>
      </c>
      <c r="G88" s="120"/>
      <c r="H88" s="120"/>
      <c r="I88" s="163">
        <f t="shared" si="9"/>
        <v>0</v>
      </c>
      <c r="J88" s="163">
        <f t="shared" si="10"/>
        <v>25720</v>
      </c>
      <c r="K88" s="163">
        <f t="shared" si="11"/>
        <v>25720</v>
      </c>
      <c r="L88" s="169">
        <f>IF($D88="fase II",SUMIF('input salário'!$Y:$Y,"MO diretaserviço",'input salário'!$R:$R),IF($D88="fase III",SUMIF('input salário'!$Y:$Y,"MO diretaserviço",'input salário'!$S:$S),IF($D88="fase IV",SUMIF('input salário'!$Y:$Y,"MO diretaserviço",'input salário'!$T:$T),IF($D88="fase V",SUMIF('input salário'!$Y:$Y,"MO diretaserviço",'input salário'!$U:$U), "0"))))</f>
        <v>0</v>
      </c>
      <c r="M88" s="169">
        <f>IF($D88="fase II",SUMIF('input salário'!$Y:$Y,"MO indiretaserviço",'input salário'!$R:$R),IF($D88="fase III",SUMIF('input salário'!$Y:$Y,"MO indiretaserviço",'input salário'!$S:$S),IF($D88="fase IV",SUMIF('input salário'!$Y:$Y,"MO indiretaserviço",'input salário'!$T:$T),IF($D88="fase V",SUMIF('input salário'!$Y:$Y,"MO indiretaserviço",'input salário'!$U:$U), "0"))))</f>
        <v>8024.64</v>
      </c>
      <c r="N88" s="185"/>
      <c r="O88" s="185"/>
      <c r="P88" s="163">
        <f t="shared" si="12"/>
        <v>0</v>
      </c>
      <c r="Q88" s="163">
        <f t="shared" si="13"/>
        <v>8024.64</v>
      </c>
      <c r="R88" s="163">
        <f t="shared" si="14"/>
        <v>8024.64</v>
      </c>
    </row>
    <row r="89" spans="1:18" ht="17.25" thickBot="1" x14ac:dyDescent="0.35">
      <c r="A89" s="40">
        <f>calendário!A88</f>
        <v>87</v>
      </c>
      <c r="B89" s="40">
        <f>calendário!B88</f>
        <v>8</v>
      </c>
      <c r="C89" s="41">
        <f>calendário!C88</f>
        <v>44536</v>
      </c>
      <c r="D89" s="42" t="str">
        <f>calendário!D88</f>
        <v>fase V</v>
      </c>
      <c r="E89" s="169">
        <f>IF($D89="fase II",SUMIF('input salário'!$Y:$Y,"MO diretaproduto",'input salário'!$R:$R),IF($D89="fase III",SUMIF('input salário'!$Y:$Y,"MO diretaproduto",'input salário'!$S:$S),IF($D89="fase IV",SUMIF('input salário'!$Y:$Y,"MO diretaproduto",'input salário'!$T:$T),IF($D89="fase V",SUMIF('input salário'!$Y:$Y,"MO diretaproduto",'input salário'!$U:$U), "0"))))</f>
        <v>0</v>
      </c>
      <c r="F89" s="163">
        <f>IF($D89="fase I",SUMIF('input salário'!$Y:$Y,"MO indiretaproduto",'input salário'!$Q:$Q),IF($D89="fase II",SUMIF('input salário'!$Y:$Y,"MO indiretaproduto",'input salário'!$R:$R),IF($D89="fase III",SUMIF('input salário'!$Y:$Y,"MO indiretaproduto",'input salário'!$S:$S),IF($D89="fase IV",SUMIF('input salário'!$Y:$Y,"MO indiretaproduto",'input salário'!$T:$T),IF($D89="fase V",SUMIF('input salário'!$Y:$Y,"MO indiretaproduto",'input salário'!$U:$U),"inserir fase")))))</f>
        <v>25720</v>
      </c>
      <c r="G89" s="120"/>
      <c r="H89" s="120"/>
      <c r="I89" s="163">
        <f t="shared" si="9"/>
        <v>0</v>
      </c>
      <c r="J89" s="163">
        <f t="shared" si="10"/>
        <v>25720</v>
      </c>
      <c r="K89" s="163">
        <f t="shared" si="11"/>
        <v>25720</v>
      </c>
      <c r="L89" s="169">
        <f>IF($D89="fase II",SUMIF('input salário'!$Y:$Y,"MO diretaserviço",'input salário'!$R:$R),IF($D89="fase III",SUMIF('input salário'!$Y:$Y,"MO diretaserviço",'input salário'!$S:$S),IF($D89="fase IV",SUMIF('input salário'!$Y:$Y,"MO diretaserviço",'input salário'!$T:$T),IF($D89="fase V",SUMIF('input salário'!$Y:$Y,"MO diretaserviço",'input salário'!$U:$U), "0"))))</f>
        <v>0</v>
      </c>
      <c r="M89" s="169">
        <f>IF($D89="fase II",SUMIF('input salário'!$Y:$Y,"MO indiretaserviço",'input salário'!$R:$R),IF($D89="fase III",SUMIF('input salário'!$Y:$Y,"MO indiretaserviço",'input salário'!$S:$S),IF($D89="fase IV",SUMIF('input salário'!$Y:$Y,"MO indiretaserviço",'input salário'!$T:$T),IF($D89="fase V",SUMIF('input salário'!$Y:$Y,"MO indiretaserviço",'input salário'!$U:$U), "0"))))</f>
        <v>8024.64</v>
      </c>
      <c r="N89" s="185"/>
      <c r="O89" s="185"/>
      <c r="P89" s="163">
        <f t="shared" si="12"/>
        <v>0</v>
      </c>
      <c r="Q89" s="163">
        <f t="shared" si="13"/>
        <v>8024.64</v>
      </c>
      <c r="R89" s="163">
        <f t="shared" si="14"/>
        <v>8024.64</v>
      </c>
    </row>
    <row r="90" spans="1:18" ht="17.25" thickBot="1" x14ac:dyDescent="0.35">
      <c r="A90" s="40">
        <f>calendário!A89</f>
        <v>88</v>
      </c>
      <c r="B90" s="40">
        <f>calendário!B89</f>
        <v>8</v>
      </c>
      <c r="C90" s="43">
        <f>calendário!C89</f>
        <v>44567</v>
      </c>
      <c r="D90" s="42" t="str">
        <f>calendário!D89</f>
        <v>fase V</v>
      </c>
      <c r="E90" s="169">
        <f>IF($D90="fase II",SUMIF('input salário'!$Y:$Y,"MO diretaproduto",'input salário'!$R:$R),IF($D90="fase III",SUMIF('input salário'!$Y:$Y,"MO diretaproduto",'input salário'!$S:$S),IF($D90="fase IV",SUMIF('input salário'!$Y:$Y,"MO diretaproduto",'input salário'!$T:$T),IF($D90="fase V",SUMIF('input salário'!$Y:$Y,"MO diretaproduto",'input salário'!$U:$U), "0"))))</f>
        <v>0</v>
      </c>
      <c r="F90" s="163">
        <f>IF($D90="fase I",SUMIF('input salário'!$Y:$Y,"MO indiretaproduto",'input salário'!$Q:$Q),IF($D90="fase II",SUMIF('input salário'!$Y:$Y,"MO indiretaproduto",'input salário'!$R:$R),IF($D90="fase III",SUMIF('input salário'!$Y:$Y,"MO indiretaproduto",'input salário'!$S:$S),IF($D90="fase IV",SUMIF('input salário'!$Y:$Y,"MO indiretaproduto",'input salário'!$T:$T),IF($D90="fase V",SUMIF('input salário'!$Y:$Y,"MO indiretaproduto",'input salário'!$U:$U),"inserir fase")))))</f>
        <v>25720</v>
      </c>
      <c r="G90" s="120"/>
      <c r="H90" s="120"/>
      <c r="I90" s="163">
        <f t="shared" si="9"/>
        <v>0</v>
      </c>
      <c r="J90" s="163">
        <f t="shared" si="10"/>
        <v>25720</v>
      </c>
      <c r="K90" s="163">
        <f t="shared" si="11"/>
        <v>25720</v>
      </c>
      <c r="L90" s="169">
        <f>IF($D90="fase II",SUMIF('input salário'!$Y:$Y,"MO diretaserviço",'input salário'!$R:$R),IF($D90="fase III",SUMIF('input salário'!$Y:$Y,"MO diretaserviço",'input salário'!$S:$S),IF($D90="fase IV",SUMIF('input salário'!$Y:$Y,"MO diretaserviço",'input salário'!$T:$T),IF($D90="fase V",SUMIF('input salário'!$Y:$Y,"MO diretaserviço",'input salário'!$U:$U), "0"))))</f>
        <v>0</v>
      </c>
      <c r="M90" s="169">
        <f>IF($D90="fase II",SUMIF('input salário'!$Y:$Y,"MO indiretaserviço",'input salário'!$R:$R),IF($D90="fase III",SUMIF('input salário'!$Y:$Y,"MO indiretaserviço",'input salário'!$S:$S),IF($D90="fase IV",SUMIF('input salário'!$Y:$Y,"MO indiretaserviço",'input salário'!$T:$T),IF($D90="fase V",SUMIF('input salário'!$Y:$Y,"MO indiretaserviço",'input salário'!$U:$U), "0"))))</f>
        <v>8024.64</v>
      </c>
      <c r="N90" s="185"/>
      <c r="O90" s="185"/>
      <c r="P90" s="163">
        <f t="shared" si="12"/>
        <v>0</v>
      </c>
      <c r="Q90" s="163">
        <f t="shared" si="13"/>
        <v>8024.64</v>
      </c>
      <c r="R90" s="163">
        <f t="shared" si="14"/>
        <v>8024.64</v>
      </c>
    </row>
    <row r="91" spans="1:18" ht="17.25" thickBot="1" x14ac:dyDescent="0.35">
      <c r="A91" s="40">
        <f>calendário!A90</f>
        <v>89</v>
      </c>
      <c r="B91" s="40">
        <f>calendário!B90</f>
        <v>8</v>
      </c>
      <c r="C91" s="41">
        <f>calendário!C90</f>
        <v>44598</v>
      </c>
      <c r="D91" s="42" t="str">
        <f>calendário!D90</f>
        <v>fase V</v>
      </c>
      <c r="E91" s="169">
        <f>IF($D91="fase II",SUMIF('input salário'!$Y:$Y,"MO diretaproduto",'input salário'!$R:$R),IF($D91="fase III",SUMIF('input salário'!$Y:$Y,"MO diretaproduto",'input salário'!$S:$S),IF($D91="fase IV",SUMIF('input salário'!$Y:$Y,"MO diretaproduto",'input salário'!$T:$T),IF($D91="fase V",SUMIF('input salário'!$Y:$Y,"MO diretaproduto",'input salário'!$U:$U), "0"))))</f>
        <v>0</v>
      </c>
      <c r="F91" s="163">
        <f>IF($D91="fase I",SUMIF('input salário'!$Y:$Y,"MO indiretaproduto",'input salário'!$Q:$Q),IF($D91="fase II",SUMIF('input salário'!$Y:$Y,"MO indiretaproduto",'input salário'!$R:$R),IF($D91="fase III",SUMIF('input salário'!$Y:$Y,"MO indiretaproduto",'input salário'!$S:$S),IF($D91="fase IV",SUMIF('input salário'!$Y:$Y,"MO indiretaproduto",'input salário'!$T:$T),IF($D91="fase V",SUMIF('input salário'!$Y:$Y,"MO indiretaproduto",'input salário'!$U:$U),"inserir fase")))))</f>
        <v>25720</v>
      </c>
      <c r="G91" s="120"/>
      <c r="H91" s="120"/>
      <c r="I91" s="163">
        <f t="shared" si="9"/>
        <v>0</v>
      </c>
      <c r="J91" s="163">
        <f t="shared" si="10"/>
        <v>25720</v>
      </c>
      <c r="K91" s="163">
        <f t="shared" si="11"/>
        <v>25720</v>
      </c>
      <c r="L91" s="169">
        <f>IF($D91="fase II",SUMIF('input salário'!$Y:$Y,"MO diretaserviço",'input salário'!$R:$R),IF($D91="fase III",SUMIF('input salário'!$Y:$Y,"MO diretaserviço",'input salário'!$S:$S),IF($D91="fase IV",SUMIF('input salário'!$Y:$Y,"MO diretaserviço",'input salário'!$T:$T),IF($D91="fase V",SUMIF('input salário'!$Y:$Y,"MO diretaserviço",'input salário'!$U:$U), "0"))))</f>
        <v>0</v>
      </c>
      <c r="M91" s="169">
        <f>IF($D91="fase II",SUMIF('input salário'!$Y:$Y,"MO indiretaserviço",'input salário'!$R:$R),IF($D91="fase III",SUMIF('input salário'!$Y:$Y,"MO indiretaserviço",'input salário'!$S:$S),IF($D91="fase IV",SUMIF('input salário'!$Y:$Y,"MO indiretaserviço",'input salário'!$T:$T),IF($D91="fase V",SUMIF('input salário'!$Y:$Y,"MO indiretaserviço",'input salário'!$U:$U), "0"))))</f>
        <v>8024.64</v>
      </c>
      <c r="N91" s="185"/>
      <c r="O91" s="185"/>
      <c r="P91" s="163">
        <f t="shared" si="12"/>
        <v>0</v>
      </c>
      <c r="Q91" s="163">
        <f t="shared" si="13"/>
        <v>8024.64</v>
      </c>
      <c r="R91" s="163">
        <f t="shared" si="14"/>
        <v>8024.64</v>
      </c>
    </row>
    <row r="92" spans="1:18" ht="17.25" thickBot="1" x14ac:dyDescent="0.35">
      <c r="A92" s="40">
        <f>calendário!A91</f>
        <v>90</v>
      </c>
      <c r="B92" s="40">
        <f>calendário!B91</f>
        <v>8</v>
      </c>
      <c r="C92" s="43">
        <f>calendário!C91</f>
        <v>44626</v>
      </c>
      <c r="D92" s="42" t="str">
        <f>calendário!D91</f>
        <v>fase V</v>
      </c>
      <c r="E92" s="169">
        <f>IF($D92="fase II",SUMIF('input salário'!$Y:$Y,"MO diretaproduto",'input salário'!$R:$R),IF($D92="fase III",SUMIF('input salário'!$Y:$Y,"MO diretaproduto",'input salário'!$S:$S),IF($D92="fase IV",SUMIF('input salário'!$Y:$Y,"MO diretaproduto",'input salário'!$T:$T),IF($D92="fase V",SUMIF('input salário'!$Y:$Y,"MO diretaproduto",'input salário'!$U:$U), "0"))))</f>
        <v>0</v>
      </c>
      <c r="F92" s="163">
        <f>IF($D92="fase I",SUMIF('input salário'!$Y:$Y,"MO indiretaproduto",'input salário'!$Q:$Q),IF($D92="fase II",SUMIF('input salário'!$Y:$Y,"MO indiretaproduto",'input salário'!$R:$R),IF($D92="fase III",SUMIF('input salário'!$Y:$Y,"MO indiretaproduto",'input salário'!$S:$S),IF($D92="fase IV",SUMIF('input salário'!$Y:$Y,"MO indiretaproduto",'input salário'!$T:$T),IF($D92="fase V",SUMIF('input salário'!$Y:$Y,"MO indiretaproduto",'input salário'!$U:$U),"inserir fase")))))</f>
        <v>25720</v>
      </c>
      <c r="G92" s="120"/>
      <c r="H92" s="120"/>
      <c r="I92" s="163">
        <f t="shared" si="9"/>
        <v>0</v>
      </c>
      <c r="J92" s="163">
        <f t="shared" si="10"/>
        <v>25720</v>
      </c>
      <c r="K92" s="163">
        <f t="shared" si="11"/>
        <v>25720</v>
      </c>
      <c r="L92" s="169">
        <f>IF($D92="fase II",SUMIF('input salário'!$Y:$Y,"MO diretaserviço",'input salário'!$R:$R),IF($D92="fase III",SUMIF('input salário'!$Y:$Y,"MO diretaserviço",'input salário'!$S:$S),IF($D92="fase IV",SUMIF('input salário'!$Y:$Y,"MO diretaserviço",'input salário'!$T:$T),IF($D92="fase V",SUMIF('input salário'!$Y:$Y,"MO diretaserviço",'input salário'!$U:$U), "0"))))</f>
        <v>0</v>
      </c>
      <c r="M92" s="169">
        <f>IF($D92="fase II",SUMIF('input salário'!$Y:$Y,"MO indiretaserviço",'input salário'!$R:$R),IF($D92="fase III",SUMIF('input salário'!$Y:$Y,"MO indiretaserviço",'input salário'!$S:$S),IF($D92="fase IV",SUMIF('input salário'!$Y:$Y,"MO indiretaserviço",'input salário'!$T:$T),IF($D92="fase V",SUMIF('input salário'!$Y:$Y,"MO indiretaserviço",'input salário'!$U:$U), "0"))))</f>
        <v>8024.64</v>
      </c>
      <c r="N92" s="185"/>
      <c r="O92" s="185"/>
      <c r="P92" s="163">
        <f t="shared" si="12"/>
        <v>0</v>
      </c>
      <c r="Q92" s="163">
        <f t="shared" si="13"/>
        <v>8024.64</v>
      </c>
      <c r="R92" s="163">
        <f t="shared" si="14"/>
        <v>8024.64</v>
      </c>
    </row>
    <row r="93" spans="1:18" ht="17.25" thickBot="1" x14ac:dyDescent="0.35">
      <c r="A93" s="40">
        <f>calendário!A92</f>
        <v>91</v>
      </c>
      <c r="B93" s="40">
        <f>calendário!B92</f>
        <v>8</v>
      </c>
      <c r="C93" s="41">
        <f>calendário!C92</f>
        <v>44657</v>
      </c>
      <c r="D93" s="42" t="str">
        <f>calendário!D92</f>
        <v>fase V</v>
      </c>
      <c r="E93" s="169">
        <f>IF($D93="fase II",SUMIF('input salário'!$Y:$Y,"MO diretaproduto",'input salário'!$R:$R),IF($D93="fase III",SUMIF('input salário'!$Y:$Y,"MO diretaproduto",'input salário'!$S:$S),IF($D93="fase IV",SUMIF('input salário'!$Y:$Y,"MO diretaproduto",'input salário'!$T:$T),IF($D93="fase V",SUMIF('input salário'!$Y:$Y,"MO diretaproduto",'input salário'!$U:$U), "0"))))</f>
        <v>0</v>
      </c>
      <c r="F93" s="163">
        <f>IF($D93="fase I",SUMIF('input salário'!$Y:$Y,"MO indiretaproduto",'input salário'!$Q:$Q),IF($D93="fase II",SUMIF('input salário'!$Y:$Y,"MO indiretaproduto",'input salário'!$R:$R),IF($D93="fase III",SUMIF('input salário'!$Y:$Y,"MO indiretaproduto",'input salário'!$S:$S),IF($D93="fase IV",SUMIF('input salário'!$Y:$Y,"MO indiretaproduto",'input salário'!$T:$T),IF($D93="fase V",SUMIF('input salário'!$Y:$Y,"MO indiretaproduto",'input salário'!$U:$U),"inserir fase")))))</f>
        <v>25720</v>
      </c>
      <c r="G93" s="120"/>
      <c r="H93" s="120"/>
      <c r="I93" s="163">
        <f t="shared" si="9"/>
        <v>0</v>
      </c>
      <c r="J93" s="163">
        <f t="shared" si="10"/>
        <v>25720</v>
      </c>
      <c r="K93" s="163">
        <f t="shared" si="11"/>
        <v>25720</v>
      </c>
      <c r="L93" s="169">
        <f>IF($D93="fase II",SUMIF('input salário'!$Y:$Y,"MO diretaserviço",'input salário'!$R:$R),IF($D93="fase III",SUMIF('input salário'!$Y:$Y,"MO diretaserviço",'input salário'!$S:$S),IF($D93="fase IV",SUMIF('input salário'!$Y:$Y,"MO diretaserviço",'input salário'!$T:$T),IF($D93="fase V",SUMIF('input salário'!$Y:$Y,"MO diretaserviço",'input salário'!$U:$U), "0"))))</f>
        <v>0</v>
      </c>
      <c r="M93" s="169">
        <f>IF($D93="fase II",SUMIF('input salário'!$Y:$Y,"MO indiretaserviço",'input salário'!$R:$R),IF($D93="fase III",SUMIF('input salário'!$Y:$Y,"MO indiretaserviço",'input salário'!$S:$S),IF($D93="fase IV",SUMIF('input salário'!$Y:$Y,"MO indiretaserviço",'input salário'!$T:$T),IF($D93="fase V",SUMIF('input salário'!$Y:$Y,"MO indiretaserviço",'input salário'!$U:$U), "0"))))</f>
        <v>8024.64</v>
      </c>
      <c r="N93" s="185"/>
      <c r="O93" s="185"/>
      <c r="P93" s="163">
        <f t="shared" si="12"/>
        <v>0</v>
      </c>
      <c r="Q93" s="163">
        <f t="shared" si="13"/>
        <v>8024.64</v>
      </c>
      <c r="R93" s="163">
        <f t="shared" si="14"/>
        <v>8024.64</v>
      </c>
    </row>
    <row r="94" spans="1:18" ht="17.25" thickBot="1" x14ac:dyDescent="0.35">
      <c r="A94" s="40">
        <f>calendário!A93</f>
        <v>92</v>
      </c>
      <c r="B94" s="40">
        <f>calendário!B93</f>
        <v>8</v>
      </c>
      <c r="C94" s="43">
        <f>calendário!C93</f>
        <v>44687</v>
      </c>
      <c r="D94" s="42" t="str">
        <f>calendário!D93</f>
        <v>fase V</v>
      </c>
      <c r="E94" s="169">
        <f>IF($D94="fase II",SUMIF('input salário'!$Y:$Y,"MO diretaproduto",'input salário'!$R:$R),IF($D94="fase III",SUMIF('input salário'!$Y:$Y,"MO diretaproduto",'input salário'!$S:$S),IF($D94="fase IV",SUMIF('input salário'!$Y:$Y,"MO diretaproduto",'input salário'!$T:$T),IF($D94="fase V",SUMIF('input salário'!$Y:$Y,"MO diretaproduto",'input salário'!$U:$U), "0"))))</f>
        <v>0</v>
      </c>
      <c r="F94" s="163">
        <f>IF($D94="fase I",SUMIF('input salário'!$Y:$Y,"MO indiretaproduto",'input salário'!$Q:$Q),IF($D94="fase II",SUMIF('input salário'!$Y:$Y,"MO indiretaproduto",'input salário'!$R:$R),IF($D94="fase III",SUMIF('input salário'!$Y:$Y,"MO indiretaproduto",'input salário'!$S:$S),IF($D94="fase IV",SUMIF('input salário'!$Y:$Y,"MO indiretaproduto",'input salário'!$T:$T),IF($D94="fase V",SUMIF('input salário'!$Y:$Y,"MO indiretaproduto",'input salário'!$U:$U),"inserir fase")))))</f>
        <v>25720</v>
      </c>
      <c r="G94" s="120"/>
      <c r="H94" s="120"/>
      <c r="I94" s="163">
        <f t="shared" si="9"/>
        <v>0</v>
      </c>
      <c r="J94" s="163">
        <f t="shared" si="10"/>
        <v>25720</v>
      </c>
      <c r="K94" s="163">
        <f t="shared" si="11"/>
        <v>25720</v>
      </c>
      <c r="L94" s="169">
        <f>IF($D94="fase II",SUMIF('input salário'!$Y:$Y,"MO diretaserviço",'input salário'!$R:$R),IF($D94="fase III",SUMIF('input salário'!$Y:$Y,"MO diretaserviço",'input salário'!$S:$S),IF($D94="fase IV",SUMIF('input salário'!$Y:$Y,"MO diretaserviço",'input salário'!$T:$T),IF($D94="fase V",SUMIF('input salário'!$Y:$Y,"MO diretaserviço",'input salário'!$U:$U), "0"))))</f>
        <v>0</v>
      </c>
      <c r="M94" s="169">
        <f>IF($D94="fase II",SUMIF('input salário'!$Y:$Y,"MO indiretaserviço",'input salário'!$R:$R),IF($D94="fase III",SUMIF('input salário'!$Y:$Y,"MO indiretaserviço",'input salário'!$S:$S),IF($D94="fase IV",SUMIF('input salário'!$Y:$Y,"MO indiretaserviço",'input salário'!$T:$T),IF($D94="fase V",SUMIF('input salário'!$Y:$Y,"MO indiretaserviço",'input salário'!$U:$U), "0"))))</f>
        <v>8024.64</v>
      </c>
      <c r="N94" s="185"/>
      <c r="O94" s="185"/>
      <c r="P94" s="163">
        <f t="shared" si="12"/>
        <v>0</v>
      </c>
      <c r="Q94" s="163">
        <f t="shared" si="13"/>
        <v>8024.64</v>
      </c>
      <c r="R94" s="163">
        <f t="shared" si="14"/>
        <v>8024.64</v>
      </c>
    </row>
    <row r="95" spans="1:18" ht="17.25" thickBot="1" x14ac:dyDescent="0.35">
      <c r="A95" s="40">
        <f>calendário!A94</f>
        <v>93</v>
      </c>
      <c r="B95" s="40">
        <f>calendário!B94</f>
        <v>8</v>
      </c>
      <c r="C95" s="41">
        <f>calendário!C94</f>
        <v>44718</v>
      </c>
      <c r="D95" s="42" t="str">
        <f>calendário!D94</f>
        <v>fase V</v>
      </c>
      <c r="E95" s="169">
        <f>IF($D95="fase II",SUMIF('input salário'!$Y:$Y,"MO diretaproduto",'input salário'!$R:$R),IF($D95="fase III",SUMIF('input salário'!$Y:$Y,"MO diretaproduto",'input salário'!$S:$S),IF($D95="fase IV",SUMIF('input salário'!$Y:$Y,"MO diretaproduto",'input salário'!$T:$T),IF($D95="fase V",SUMIF('input salário'!$Y:$Y,"MO diretaproduto",'input salário'!$U:$U), "0"))))</f>
        <v>0</v>
      </c>
      <c r="F95" s="163">
        <f>IF($D95="fase I",SUMIF('input salário'!$Y:$Y,"MO indiretaproduto",'input salário'!$Q:$Q),IF($D95="fase II",SUMIF('input salário'!$Y:$Y,"MO indiretaproduto",'input salário'!$R:$R),IF($D95="fase III",SUMIF('input salário'!$Y:$Y,"MO indiretaproduto",'input salário'!$S:$S),IF($D95="fase IV",SUMIF('input salário'!$Y:$Y,"MO indiretaproduto",'input salário'!$T:$T),IF($D95="fase V",SUMIF('input salário'!$Y:$Y,"MO indiretaproduto",'input salário'!$U:$U),"inserir fase")))))</f>
        <v>25720</v>
      </c>
      <c r="G95" s="120"/>
      <c r="H95" s="120"/>
      <c r="I95" s="163">
        <f t="shared" si="9"/>
        <v>0</v>
      </c>
      <c r="J95" s="163">
        <f t="shared" si="10"/>
        <v>25720</v>
      </c>
      <c r="K95" s="163">
        <f t="shared" si="11"/>
        <v>25720</v>
      </c>
      <c r="L95" s="169">
        <f>IF($D95="fase II",SUMIF('input salário'!$Y:$Y,"MO diretaserviço",'input salário'!$R:$R),IF($D95="fase III",SUMIF('input salário'!$Y:$Y,"MO diretaserviço",'input salário'!$S:$S),IF($D95="fase IV",SUMIF('input salário'!$Y:$Y,"MO diretaserviço",'input salário'!$T:$T),IF($D95="fase V",SUMIF('input salário'!$Y:$Y,"MO diretaserviço",'input salário'!$U:$U), "0"))))</f>
        <v>0</v>
      </c>
      <c r="M95" s="169">
        <f>IF($D95="fase II",SUMIF('input salário'!$Y:$Y,"MO indiretaserviço",'input salário'!$R:$R),IF($D95="fase III",SUMIF('input salário'!$Y:$Y,"MO indiretaserviço",'input salário'!$S:$S),IF($D95="fase IV",SUMIF('input salário'!$Y:$Y,"MO indiretaserviço",'input salário'!$T:$T),IF($D95="fase V",SUMIF('input salário'!$Y:$Y,"MO indiretaserviço",'input salário'!$U:$U), "0"))))</f>
        <v>8024.64</v>
      </c>
      <c r="N95" s="185"/>
      <c r="O95" s="185"/>
      <c r="P95" s="163">
        <f t="shared" si="12"/>
        <v>0</v>
      </c>
      <c r="Q95" s="163">
        <f t="shared" si="13"/>
        <v>8024.64</v>
      </c>
      <c r="R95" s="163">
        <f t="shared" si="14"/>
        <v>8024.64</v>
      </c>
    </row>
    <row r="96" spans="1:18" ht="17.25" thickBot="1" x14ac:dyDescent="0.35">
      <c r="A96" s="40">
        <f>calendário!A95</f>
        <v>94</v>
      </c>
      <c r="B96" s="40">
        <f>calendário!B95</f>
        <v>8</v>
      </c>
      <c r="C96" s="43">
        <f>calendário!C95</f>
        <v>44748</v>
      </c>
      <c r="D96" s="42" t="str">
        <f>calendário!D95</f>
        <v>fase V</v>
      </c>
      <c r="E96" s="169">
        <f>IF($D96="fase II",SUMIF('input salário'!$Y:$Y,"MO diretaproduto",'input salário'!$R:$R),IF($D96="fase III",SUMIF('input salário'!$Y:$Y,"MO diretaproduto",'input salário'!$S:$S),IF($D96="fase IV",SUMIF('input salário'!$Y:$Y,"MO diretaproduto",'input salário'!$T:$T),IF($D96="fase V",SUMIF('input salário'!$Y:$Y,"MO diretaproduto",'input salário'!$U:$U), "0"))))</f>
        <v>0</v>
      </c>
      <c r="F96" s="163">
        <f>IF($D96="fase I",SUMIF('input salário'!$Y:$Y,"MO indiretaproduto",'input salário'!$Q:$Q),IF($D96="fase II",SUMIF('input salário'!$Y:$Y,"MO indiretaproduto",'input salário'!$R:$R),IF($D96="fase III",SUMIF('input salário'!$Y:$Y,"MO indiretaproduto",'input salário'!$S:$S),IF($D96="fase IV",SUMIF('input salário'!$Y:$Y,"MO indiretaproduto",'input salário'!$T:$T),IF($D96="fase V",SUMIF('input salário'!$Y:$Y,"MO indiretaproduto",'input salário'!$U:$U),"inserir fase")))))</f>
        <v>25720</v>
      </c>
      <c r="G96" s="120"/>
      <c r="H96" s="120"/>
      <c r="I96" s="163">
        <f t="shared" si="9"/>
        <v>0</v>
      </c>
      <c r="J96" s="163">
        <f t="shared" si="10"/>
        <v>25720</v>
      </c>
      <c r="K96" s="163">
        <f t="shared" si="11"/>
        <v>25720</v>
      </c>
      <c r="L96" s="169">
        <f>IF($D96="fase II",SUMIF('input salário'!$Y:$Y,"MO diretaserviço",'input salário'!$R:$R),IF($D96="fase III",SUMIF('input salário'!$Y:$Y,"MO diretaserviço",'input salário'!$S:$S),IF($D96="fase IV",SUMIF('input salário'!$Y:$Y,"MO diretaserviço",'input salário'!$T:$T),IF($D96="fase V",SUMIF('input salário'!$Y:$Y,"MO diretaserviço",'input salário'!$U:$U), "0"))))</f>
        <v>0</v>
      </c>
      <c r="M96" s="169">
        <f>IF($D96="fase II",SUMIF('input salário'!$Y:$Y,"MO indiretaserviço",'input salário'!$R:$R),IF($D96="fase III",SUMIF('input salário'!$Y:$Y,"MO indiretaserviço",'input salário'!$S:$S),IF($D96="fase IV",SUMIF('input salário'!$Y:$Y,"MO indiretaserviço",'input salário'!$T:$T),IF($D96="fase V",SUMIF('input salário'!$Y:$Y,"MO indiretaserviço",'input salário'!$U:$U), "0"))))</f>
        <v>8024.64</v>
      </c>
      <c r="N96" s="185"/>
      <c r="O96" s="185"/>
      <c r="P96" s="163">
        <f t="shared" si="12"/>
        <v>0</v>
      </c>
      <c r="Q96" s="163">
        <f t="shared" si="13"/>
        <v>8024.64</v>
      </c>
      <c r="R96" s="163">
        <f t="shared" si="14"/>
        <v>8024.64</v>
      </c>
    </row>
    <row r="97" spans="1:18" ht="17.25" thickBot="1" x14ac:dyDescent="0.35">
      <c r="A97" s="40">
        <f>calendário!A96</f>
        <v>95</v>
      </c>
      <c r="B97" s="40">
        <f>calendário!B96</f>
        <v>8</v>
      </c>
      <c r="C97" s="41">
        <f>calendário!C96</f>
        <v>44779</v>
      </c>
      <c r="D97" s="42" t="str">
        <f>calendário!D96</f>
        <v>fase V</v>
      </c>
      <c r="E97" s="169">
        <f>IF($D97="fase II",SUMIF('input salário'!$Y:$Y,"MO diretaproduto",'input salário'!$R:$R),IF($D97="fase III",SUMIF('input salário'!$Y:$Y,"MO diretaproduto",'input salário'!$S:$S),IF($D97="fase IV",SUMIF('input salário'!$Y:$Y,"MO diretaproduto",'input salário'!$T:$T),IF($D97="fase V",SUMIF('input salário'!$Y:$Y,"MO diretaproduto",'input salário'!$U:$U), "0"))))</f>
        <v>0</v>
      </c>
      <c r="F97" s="163">
        <f>IF($D97="fase I",SUMIF('input salário'!$Y:$Y,"MO indiretaproduto",'input salário'!$Q:$Q),IF($D97="fase II",SUMIF('input salário'!$Y:$Y,"MO indiretaproduto",'input salário'!$R:$R),IF($D97="fase III",SUMIF('input salário'!$Y:$Y,"MO indiretaproduto",'input salário'!$S:$S),IF($D97="fase IV",SUMIF('input salário'!$Y:$Y,"MO indiretaproduto",'input salário'!$T:$T),IF($D97="fase V",SUMIF('input salário'!$Y:$Y,"MO indiretaproduto",'input salário'!$U:$U),"inserir fase")))))</f>
        <v>25720</v>
      </c>
      <c r="G97" s="120"/>
      <c r="H97" s="120"/>
      <c r="I97" s="163">
        <f t="shared" si="9"/>
        <v>0</v>
      </c>
      <c r="J97" s="163">
        <f t="shared" si="10"/>
        <v>25720</v>
      </c>
      <c r="K97" s="163">
        <f t="shared" si="11"/>
        <v>25720</v>
      </c>
      <c r="L97" s="169">
        <f>IF($D97="fase II",SUMIF('input salário'!$Y:$Y,"MO diretaserviço",'input salário'!$R:$R),IF($D97="fase III",SUMIF('input salário'!$Y:$Y,"MO diretaserviço",'input salário'!$S:$S),IF($D97="fase IV",SUMIF('input salário'!$Y:$Y,"MO diretaserviço",'input salário'!$T:$T),IF($D97="fase V",SUMIF('input salário'!$Y:$Y,"MO diretaserviço",'input salário'!$U:$U), "0"))))</f>
        <v>0</v>
      </c>
      <c r="M97" s="169">
        <f>IF($D97="fase II",SUMIF('input salário'!$Y:$Y,"MO indiretaserviço",'input salário'!$R:$R),IF($D97="fase III",SUMIF('input salário'!$Y:$Y,"MO indiretaserviço",'input salário'!$S:$S),IF($D97="fase IV",SUMIF('input salário'!$Y:$Y,"MO indiretaserviço",'input salário'!$T:$T),IF($D97="fase V",SUMIF('input salário'!$Y:$Y,"MO indiretaserviço",'input salário'!$U:$U), "0"))))</f>
        <v>8024.64</v>
      </c>
      <c r="N97" s="185"/>
      <c r="O97" s="185"/>
      <c r="P97" s="163">
        <f t="shared" si="12"/>
        <v>0</v>
      </c>
      <c r="Q97" s="163">
        <f t="shared" si="13"/>
        <v>8024.64</v>
      </c>
      <c r="R97" s="163">
        <f t="shared" si="14"/>
        <v>8024.64</v>
      </c>
    </row>
    <row r="98" spans="1:18" ht="17.25" thickBot="1" x14ac:dyDescent="0.35">
      <c r="A98" s="40">
        <f>calendário!A97</f>
        <v>96</v>
      </c>
      <c r="B98" s="40">
        <f>calendário!B97</f>
        <v>8</v>
      </c>
      <c r="C98" s="43">
        <f>calendário!C97</f>
        <v>44810</v>
      </c>
      <c r="D98" s="42" t="str">
        <f>calendário!D97</f>
        <v>fase V</v>
      </c>
      <c r="E98" s="169">
        <f>IF($D98="fase II",SUMIF('input salário'!$Y:$Y,"MO diretaproduto",'input salário'!$R:$R),IF($D98="fase III",SUMIF('input salário'!$Y:$Y,"MO diretaproduto",'input salário'!$S:$S),IF($D98="fase IV",SUMIF('input salário'!$Y:$Y,"MO diretaproduto",'input salário'!$T:$T),IF($D98="fase V",SUMIF('input salário'!$Y:$Y,"MO diretaproduto",'input salário'!$U:$U), "0"))))</f>
        <v>0</v>
      </c>
      <c r="F98" s="163">
        <f>IF($D98="fase I",SUMIF('input salário'!$Y:$Y,"MO indiretaproduto",'input salário'!$Q:$Q),IF($D98="fase II",SUMIF('input salário'!$Y:$Y,"MO indiretaproduto",'input salário'!$R:$R),IF($D98="fase III",SUMIF('input salário'!$Y:$Y,"MO indiretaproduto",'input salário'!$S:$S),IF($D98="fase IV",SUMIF('input salário'!$Y:$Y,"MO indiretaproduto",'input salário'!$T:$T),IF($D98="fase V",SUMIF('input salário'!$Y:$Y,"MO indiretaproduto",'input salário'!$U:$U),"inserir fase")))))</f>
        <v>25720</v>
      </c>
      <c r="G98" s="120"/>
      <c r="H98" s="120"/>
      <c r="I98" s="163">
        <f t="shared" si="9"/>
        <v>0</v>
      </c>
      <c r="J98" s="163">
        <f t="shared" si="10"/>
        <v>25720</v>
      </c>
      <c r="K98" s="163">
        <f t="shared" si="11"/>
        <v>25720</v>
      </c>
      <c r="L98" s="169">
        <f>IF($D98="fase II",SUMIF('input salário'!$Y:$Y,"MO diretaserviço",'input salário'!$R:$R),IF($D98="fase III",SUMIF('input salário'!$Y:$Y,"MO diretaserviço",'input salário'!$S:$S),IF($D98="fase IV",SUMIF('input salário'!$Y:$Y,"MO diretaserviço",'input salário'!$T:$T),IF($D98="fase V",SUMIF('input salário'!$Y:$Y,"MO diretaserviço",'input salário'!$U:$U), "0"))))</f>
        <v>0</v>
      </c>
      <c r="M98" s="169">
        <f>IF($D98="fase II",SUMIF('input salário'!$Y:$Y,"MO indiretaserviço",'input salário'!$R:$R),IF($D98="fase III",SUMIF('input salário'!$Y:$Y,"MO indiretaserviço",'input salário'!$S:$S),IF($D98="fase IV",SUMIF('input salário'!$Y:$Y,"MO indiretaserviço",'input salário'!$T:$T),IF($D98="fase V",SUMIF('input salário'!$Y:$Y,"MO indiretaserviço",'input salário'!$U:$U), "0"))))</f>
        <v>8024.64</v>
      </c>
      <c r="N98" s="185"/>
      <c r="O98" s="185"/>
      <c r="P98" s="163">
        <f t="shared" si="12"/>
        <v>0</v>
      </c>
      <c r="Q98" s="163">
        <f t="shared" si="13"/>
        <v>8024.64</v>
      </c>
      <c r="R98" s="163">
        <f t="shared" si="14"/>
        <v>8024.64</v>
      </c>
    </row>
    <row r="99" spans="1:18" ht="17.25" thickBot="1" x14ac:dyDescent="0.35">
      <c r="A99" s="40">
        <f>calendário!A98</f>
        <v>97</v>
      </c>
      <c r="B99" s="40">
        <f>calendário!B98</f>
        <v>9</v>
      </c>
      <c r="C99" s="41">
        <f>calendário!C98</f>
        <v>0</v>
      </c>
      <c r="D99" s="42">
        <f>calendário!D98</f>
        <v>0</v>
      </c>
      <c r="E99" s="169" t="str">
        <f>IF($D99="fase II",SUMIF('input salário'!$Y:$Y,"MO diretaproduto",'input salário'!$R:$R),IF($D99="fase III",SUMIF('input salário'!$Y:$Y,"MO diretaproduto",'input salário'!$S:$S),IF($D99="fase IV",SUMIF('input salário'!$Y:$Y,"MO diretaproduto",'input salário'!$T:$T),IF($D99="fase V",SUMIF('input salário'!$Y:$Y,"MO diretaproduto",'input salário'!$U:$U), "0"))))</f>
        <v>0</v>
      </c>
      <c r="F99" s="163" t="str">
        <f>IF($D99="fase I",SUMIF('input salário'!$Y:$Y,"MO indiretaproduto",'input salário'!$Q:$Q),IF($D99="fase II",SUMIF('input salário'!$Y:$Y,"MO indiretaproduto",'input salário'!$R:$R),IF($D99="fase III",SUMIF('input salário'!$Y:$Y,"MO indiretaproduto",'input salário'!$S:$S),IF($D99="fase IV",SUMIF('input salário'!$Y:$Y,"MO indiretaproduto",'input salário'!$T:$T),IF($D99="fase V",SUMIF('input salário'!$Y:$Y,"MO indiretaproduto",'input salário'!$U:$U),"inserir fase")))))</f>
        <v>inserir fase</v>
      </c>
      <c r="G99" s="120"/>
      <c r="H99" s="120"/>
      <c r="I99" s="163">
        <f t="shared" ref="I99:I122" si="15">E99*(1+G99)</f>
        <v>0</v>
      </c>
      <c r="J99" s="163" t="e">
        <f t="shared" ref="J99:J122" si="16">F99*(1+H99)</f>
        <v>#VALUE!</v>
      </c>
      <c r="K99" s="163" t="e">
        <f t="shared" ref="K99:K122" si="17">SUM(I99:J99)</f>
        <v>#VALUE!</v>
      </c>
      <c r="L99" s="169" t="str">
        <f>IF($D99="fase II",SUMIF('input salário'!$Y:$Y,"MO diretaserviço",'input salário'!$R:$R),IF($D99="fase III",SUMIF('input salário'!$Y:$Y,"MO diretaserviço",'input salário'!$S:$S),IF($D99="fase IV",SUMIF('input salário'!$Y:$Y,"MO diretaserviço",'input salário'!$T:$T),IF($D99="fase V",SUMIF('input salário'!$Y:$Y,"MO diretaserviço",'input salário'!$U:$U), "0"))))</f>
        <v>0</v>
      </c>
      <c r="M99" s="169" t="str">
        <f>IF($D99="fase II",SUMIF('input salário'!$Y:$Y,"MO indiretaserviço",'input salário'!$R:$R),IF($D99="fase III",SUMIF('input salário'!$Y:$Y,"MO indiretaserviço",'input salário'!$S:$S),IF($D99="fase IV",SUMIF('input salário'!$Y:$Y,"MO indiretaserviço",'input salário'!$T:$T),IF($D99="fase V",SUMIF('input salário'!$Y:$Y,"MO indiretaserviço",'input salário'!$U:$U), "0"))))</f>
        <v>0</v>
      </c>
      <c r="N99" s="185"/>
      <c r="O99" s="185"/>
      <c r="P99" s="163">
        <f t="shared" si="12"/>
        <v>0</v>
      </c>
      <c r="Q99" s="163">
        <f t="shared" si="13"/>
        <v>0</v>
      </c>
      <c r="R99" s="163">
        <f t="shared" si="14"/>
        <v>0</v>
      </c>
    </row>
    <row r="100" spans="1:18" ht="17.25" thickBot="1" x14ac:dyDescent="0.35">
      <c r="A100" s="40">
        <f>calendário!A99</f>
        <v>98</v>
      </c>
      <c r="B100" s="40">
        <f>calendário!B99</f>
        <v>9</v>
      </c>
      <c r="C100" s="43">
        <f>calendário!C99</f>
        <v>0</v>
      </c>
      <c r="D100" s="42">
        <f>calendário!D99</f>
        <v>0</v>
      </c>
      <c r="E100" s="169" t="str">
        <f>IF($D100="fase II",SUMIF('input salário'!$Y:$Y,"MO diretaproduto",'input salário'!$R:$R),IF($D100="fase III",SUMIF('input salário'!$Y:$Y,"MO diretaproduto",'input salário'!$S:$S),IF($D100="fase IV",SUMIF('input salário'!$Y:$Y,"MO diretaproduto",'input salário'!$T:$T),IF($D100="fase V",SUMIF('input salário'!$Y:$Y,"MO diretaproduto",'input salário'!$U:$U), "0"))))</f>
        <v>0</v>
      </c>
      <c r="F100" s="163" t="str">
        <f>IF($D100="fase I",SUMIF('input salário'!$Y:$Y,"MO indiretaproduto",'input salário'!$Q:$Q),IF($D100="fase II",SUMIF('input salário'!$Y:$Y,"MO indiretaproduto",'input salário'!$R:$R),IF($D100="fase III",SUMIF('input salário'!$Y:$Y,"MO indiretaproduto",'input salário'!$S:$S),IF($D100="fase IV",SUMIF('input salário'!$Y:$Y,"MO indiretaproduto",'input salário'!$T:$T),IF($D100="fase V",SUMIF('input salário'!$Y:$Y,"MO indiretaproduto",'input salário'!$U:$U),"inserir fase")))))</f>
        <v>inserir fase</v>
      </c>
      <c r="G100" s="120"/>
      <c r="H100" s="120"/>
      <c r="I100" s="163">
        <f t="shared" si="15"/>
        <v>0</v>
      </c>
      <c r="J100" s="163" t="e">
        <f t="shared" si="16"/>
        <v>#VALUE!</v>
      </c>
      <c r="K100" s="163" t="e">
        <f t="shared" si="17"/>
        <v>#VALUE!</v>
      </c>
      <c r="L100" s="169" t="str">
        <f>IF($D100="fase II",SUMIF('input salário'!$Y:$Y,"MO diretaserviço",'input salário'!$R:$R),IF($D100="fase III",SUMIF('input salário'!$Y:$Y,"MO diretaserviço",'input salário'!$S:$S),IF($D100="fase IV",SUMIF('input salário'!$Y:$Y,"MO diretaserviço",'input salário'!$T:$T),IF($D100="fase V",SUMIF('input salário'!$Y:$Y,"MO diretaserviço",'input salário'!$U:$U), "0"))))</f>
        <v>0</v>
      </c>
      <c r="M100" s="169" t="str">
        <f>IF($D100="fase II",SUMIF('input salário'!$Y:$Y,"MO indiretaserviço",'input salário'!$R:$R),IF($D100="fase III",SUMIF('input salário'!$Y:$Y,"MO indiretaserviço",'input salário'!$S:$S),IF($D100="fase IV",SUMIF('input salário'!$Y:$Y,"MO indiretaserviço",'input salário'!$T:$T),IF($D100="fase V",SUMIF('input salário'!$Y:$Y,"MO indiretaserviço",'input salário'!$U:$U), "0"))))</f>
        <v>0</v>
      </c>
      <c r="N100" s="185"/>
      <c r="O100" s="185"/>
      <c r="P100" s="163">
        <f t="shared" si="12"/>
        <v>0</v>
      </c>
      <c r="Q100" s="163">
        <f t="shared" si="13"/>
        <v>0</v>
      </c>
      <c r="R100" s="163">
        <f t="shared" si="14"/>
        <v>0</v>
      </c>
    </row>
    <row r="101" spans="1:18" ht="17.25" thickBot="1" x14ac:dyDescent="0.35">
      <c r="A101" s="40">
        <f>calendário!A100</f>
        <v>99</v>
      </c>
      <c r="B101" s="40">
        <f>calendário!B100</f>
        <v>9</v>
      </c>
      <c r="C101" s="41">
        <f>calendário!C100</f>
        <v>0</v>
      </c>
      <c r="D101" s="42">
        <f>calendário!D100</f>
        <v>0</v>
      </c>
      <c r="E101" s="169" t="str">
        <f>IF($D101="fase II",SUMIF('input salário'!$Y:$Y,"MO diretaproduto",'input salário'!$R:$R),IF($D101="fase III",SUMIF('input salário'!$Y:$Y,"MO diretaproduto",'input salário'!$S:$S),IF($D101="fase IV",SUMIF('input salário'!$Y:$Y,"MO diretaproduto",'input salário'!$T:$T),IF($D101="fase V",SUMIF('input salário'!$Y:$Y,"MO diretaproduto",'input salário'!$U:$U), "0"))))</f>
        <v>0</v>
      </c>
      <c r="F101" s="163" t="str">
        <f>IF($D101="fase I",SUMIF('input salário'!$Y:$Y,"MO indiretaproduto",'input salário'!$Q:$Q),IF($D101="fase II",SUMIF('input salário'!$Y:$Y,"MO indiretaproduto",'input salário'!$R:$R),IF($D101="fase III",SUMIF('input salário'!$Y:$Y,"MO indiretaproduto",'input salário'!$S:$S),IF($D101="fase IV",SUMIF('input salário'!$Y:$Y,"MO indiretaproduto",'input salário'!$T:$T),IF($D101="fase V",SUMIF('input salário'!$Y:$Y,"MO indiretaproduto",'input salário'!$U:$U),"inserir fase")))))</f>
        <v>inserir fase</v>
      </c>
      <c r="G101" s="120"/>
      <c r="H101" s="120"/>
      <c r="I101" s="163">
        <f t="shared" si="15"/>
        <v>0</v>
      </c>
      <c r="J101" s="163" t="e">
        <f t="shared" si="16"/>
        <v>#VALUE!</v>
      </c>
      <c r="K101" s="163" t="e">
        <f t="shared" si="17"/>
        <v>#VALUE!</v>
      </c>
      <c r="L101" s="169" t="str">
        <f>IF($D101="fase II",SUMIF('input salário'!$Y:$Y,"MO diretaserviço",'input salário'!$R:$R),IF($D101="fase III",SUMIF('input salário'!$Y:$Y,"MO diretaserviço",'input salário'!$S:$S),IF($D101="fase IV",SUMIF('input salário'!$Y:$Y,"MO diretaserviço",'input salário'!$T:$T),IF($D101="fase V",SUMIF('input salário'!$Y:$Y,"MO diretaserviço",'input salário'!$U:$U), "0"))))</f>
        <v>0</v>
      </c>
      <c r="M101" s="169" t="str">
        <f>IF($D101="fase II",SUMIF('input salário'!$Y:$Y,"MO indiretaserviço",'input salário'!$R:$R),IF($D101="fase III",SUMIF('input salário'!$Y:$Y,"MO indiretaserviço",'input salário'!$S:$S),IF($D101="fase IV",SUMIF('input salário'!$Y:$Y,"MO indiretaserviço",'input salário'!$T:$T),IF($D101="fase V",SUMIF('input salário'!$Y:$Y,"MO indiretaserviço",'input salário'!$U:$U), "0"))))</f>
        <v>0</v>
      </c>
      <c r="N101" s="185"/>
      <c r="O101" s="185"/>
      <c r="P101" s="163">
        <f t="shared" si="12"/>
        <v>0</v>
      </c>
      <c r="Q101" s="163">
        <f t="shared" si="13"/>
        <v>0</v>
      </c>
      <c r="R101" s="163">
        <f t="shared" si="14"/>
        <v>0</v>
      </c>
    </row>
    <row r="102" spans="1:18" ht="17.25" thickBot="1" x14ac:dyDescent="0.35">
      <c r="A102" s="40">
        <f>calendário!A101</f>
        <v>100</v>
      </c>
      <c r="B102" s="40">
        <f>calendário!B101</f>
        <v>9</v>
      </c>
      <c r="C102" s="43">
        <f>calendário!C101</f>
        <v>0</v>
      </c>
      <c r="D102" s="42">
        <f>calendário!D101</f>
        <v>0</v>
      </c>
      <c r="E102" s="169" t="str">
        <f>IF($D102="fase II",SUMIF('input salário'!$Y:$Y,"MO diretaproduto",'input salário'!$R:$R),IF($D102="fase III",SUMIF('input salário'!$Y:$Y,"MO diretaproduto",'input salário'!$S:$S),IF($D102="fase IV",SUMIF('input salário'!$Y:$Y,"MO diretaproduto",'input salário'!$T:$T),IF($D102="fase V",SUMIF('input salário'!$Y:$Y,"MO diretaproduto",'input salário'!$U:$U), "0"))))</f>
        <v>0</v>
      </c>
      <c r="F102" s="163" t="str">
        <f>IF($D102="fase I",SUMIF('input salário'!$Y:$Y,"MO indiretaproduto",'input salário'!$Q:$Q),IF($D102="fase II",SUMIF('input salário'!$Y:$Y,"MO indiretaproduto",'input salário'!$R:$R),IF($D102="fase III",SUMIF('input salário'!$Y:$Y,"MO indiretaproduto",'input salário'!$S:$S),IF($D102="fase IV",SUMIF('input salário'!$Y:$Y,"MO indiretaproduto",'input salário'!$T:$T),IF($D102="fase V",SUMIF('input salário'!$Y:$Y,"MO indiretaproduto",'input salário'!$U:$U),"inserir fase")))))</f>
        <v>inserir fase</v>
      </c>
      <c r="G102" s="120"/>
      <c r="H102" s="120"/>
      <c r="I102" s="163">
        <f t="shared" si="15"/>
        <v>0</v>
      </c>
      <c r="J102" s="163" t="e">
        <f t="shared" si="16"/>
        <v>#VALUE!</v>
      </c>
      <c r="K102" s="163" t="e">
        <f t="shared" si="17"/>
        <v>#VALUE!</v>
      </c>
      <c r="L102" s="169" t="str">
        <f>IF($D102="fase II",SUMIF('input salário'!$Y:$Y,"MO diretaserviço",'input salário'!$R:$R),IF($D102="fase III",SUMIF('input salário'!$Y:$Y,"MO diretaserviço",'input salário'!$S:$S),IF($D102="fase IV",SUMIF('input salário'!$Y:$Y,"MO diretaserviço",'input salário'!$T:$T),IF($D102="fase V",SUMIF('input salário'!$Y:$Y,"MO diretaserviço",'input salário'!$U:$U), "0"))))</f>
        <v>0</v>
      </c>
      <c r="M102" s="169" t="str">
        <f>IF($D102="fase II",SUMIF('input salário'!$Y:$Y,"MO indiretaserviço",'input salário'!$R:$R),IF($D102="fase III",SUMIF('input salário'!$Y:$Y,"MO indiretaserviço",'input salário'!$S:$S),IF($D102="fase IV",SUMIF('input salário'!$Y:$Y,"MO indiretaserviço",'input salário'!$T:$T),IF($D102="fase V",SUMIF('input salário'!$Y:$Y,"MO indiretaserviço",'input salário'!$U:$U), "0"))))</f>
        <v>0</v>
      </c>
      <c r="N102" s="185"/>
      <c r="O102" s="185"/>
      <c r="P102" s="163">
        <f t="shared" si="12"/>
        <v>0</v>
      </c>
      <c r="Q102" s="163">
        <f t="shared" si="13"/>
        <v>0</v>
      </c>
      <c r="R102" s="163">
        <f t="shared" si="14"/>
        <v>0</v>
      </c>
    </row>
    <row r="103" spans="1:18" ht="17.25" thickBot="1" x14ac:dyDescent="0.35">
      <c r="A103" s="40">
        <f>calendário!A102</f>
        <v>101</v>
      </c>
      <c r="B103" s="40">
        <f>calendário!B102</f>
        <v>9</v>
      </c>
      <c r="C103" s="41">
        <f>calendário!C102</f>
        <v>0</v>
      </c>
      <c r="D103" s="42">
        <f>calendário!D102</f>
        <v>0</v>
      </c>
      <c r="E103" s="169" t="str">
        <f>IF($D103="fase II",SUMIF('input salário'!$Y:$Y,"MO diretaproduto",'input salário'!$R:$R),IF($D103="fase III",SUMIF('input salário'!$Y:$Y,"MO diretaproduto",'input salário'!$S:$S),IF($D103="fase IV",SUMIF('input salário'!$Y:$Y,"MO diretaproduto",'input salário'!$T:$T),IF($D103="fase V",SUMIF('input salário'!$Y:$Y,"MO diretaproduto",'input salário'!$U:$U), "0"))))</f>
        <v>0</v>
      </c>
      <c r="F103" s="163" t="str">
        <f>IF($D103="fase I",SUMIF('input salário'!$Y:$Y,"MO indiretaproduto",'input salário'!$Q:$Q),IF($D103="fase II",SUMIF('input salário'!$Y:$Y,"MO indiretaproduto",'input salário'!$R:$R),IF($D103="fase III",SUMIF('input salário'!$Y:$Y,"MO indiretaproduto",'input salário'!$S:$S),IF($D103="fase IV",SUMIF('input salário'!$Y:$Y,"MO indiretaproduto",'input salário'!$T:$T),IF($D103="fase V",SUMIF('input salário'!$Y:$Y,"MO indiretaproduto",'input salário'!$U:$U),"inserir fase")))))</f>
        <v>inserir fase</v>
      </c>
      <c r="G103" s="120"/>
      <c r="H103" s="120"/>
      <c r="I103" s="163">
        <f t="shared" si="15"/>
        <v>0</v>
      </c>
      <c r="J103" s="163" t="e">
        <f t="shared" si="16"/>
        <v>#VALUE!</v>
      </c>
      <c r="K103" s="163" t="e">
        <f t="shared" si="17"/>
        <v>#VALUE!</v>
      </c>
      <c r="L103" s="169" t="str">
        <f>IF($D103="fase II",SUMIF('input salário'!$Y:$Y,"MO diretaserviço",'input salário'!$R:$R),IF($D103="fase III",SUMIF('input salário'!$Y:$Y,"MO diretaserviço",'input salário'!$S:$S),IF($D103="fase IV",SUMIF('input salário'!$Y:$Y,"MO diretaserviço",'input salário'!$T:$T),IF($D103="fase V",SUMIF('input salário'!$Y:$Y,"MO diretaserviço",'input salário'!$U:$U), "0"))))</f>
        <v>0</v>
      </c>
      <c r="M103" s="169" t="str">
        <f>IF($D103="fase II",SUMIF('input salário'!$Y:$Y,"MO indiretaserviço",'input salário'!$R:$R),IF($D103="fase III",SUMIF('input salário'!$Y:$Y,"MO indiretaserviço",'input salário'!$S:$S),IF($D103="fase IV",SUMIF('input salário'!$Y:$Y,"MO indiretaserviço",'input salário'!$T:$T),IF($D103="fase V",SUMIF('input salário'!$Y:$Y,"MO indiretaserviço",'input salário'!$U:$U), "0"))))</f>
        <v>0</v>
      </c>
      <c r="N103" s="185"/>
      <c r="O103" s="185"/>
      <c r="P103" s="163">
        <f t="shared" si="12"/>
        <v>0</v>
      </c>
      <c r="Q103" s="163">
        <f t="shared" si="13"/>
        <v>0</v>
      </c>
      <c r="R103" s="163">
        <f t="shared" si="14"/>
        <v>0</v>
      </c>
    </row>
    <row r="104" spans="1:18" ht="17.25" thickBot="1" x14ac:dyDescent="0.35">
      <c r="A104" s="40">
        <f>calendário!A103</f>
        <v>102</v>
      </c>
      <c r="B104" s="40">
        <f>calendário!B103</f>
        <v>9</v>
      </c>
      <c r="C104" s="43">
        <f>calendário!C103</f>
        <v>0</v>
      </c>
      <c r="D104" s="42">
        <f>calendário!D103</f>
        <v>0</v>
      </c>
      <c r="E104" s="169" t="str">
        <f>IF($D104="fase II",SUMIF('input salário'!$Y:$Y,"MO diretaproduto",'input salário'!$R:$R),IF($D104="fase III",SUMIF('input salário'!$Y:$Y,"MO diretaproduto",'input salário'!$S:$S),IF($D104="fase IV",SUMIF('input salário'!$Y:$Y,"MO diretaproduto",'input salário'!$T:$T),IF($D104="fase V",SUMIF('input salário'!$Y:$Y,"MO diretaproduto",'input salário'!$U:$U), "0"))))</f>
        <v>0</v>
      </c>
      <c r="F104" s="163" t="str">
        <f>IF($D104="fase I",SUMIF('input salário'!$Y:$Y,"MO indiretaproduto",'input salário'!$Q:$Q),IF($D104="fase II",SUMIF('input salário'!$Y:$Y,"MO indiretaproduto",'input salário'!$R:$R),IF($D104="fase III",SUMIF('input salário'!$Y:$Y,"MO indiretaproduto",'input salário'!$S:$S),IF($D104="fase IV",SUMIF('input salário'!$Y:$Y,"MO indiretaproduto",'input salário'!$T:$T),IF($D104="fase V",SUMIF('input salário'!$Y:$Y,"MO indiretaproduto",'input salário'!$U:$U),"inserir fase")))))</f>
        <v>inserir fase</v>
      </c>
      <c r="G104" s="120"/>
      <c r="H104" s="120"/>
      <c r="I104" s="163">
        <f t="shared" si="15"/>
        <v>0</v>
      </c>
      <c r="J104" s="163" t="e">
        <f t="shared" si="16"/>
        <v>#VALUE!</v>
      </c>
      <c r="K104" s="163" t="e">
        <f t="shared" si="17"/>
        <v>#VALUE!</v>
      </c>
      <c r="L104" s="169" t="str">
        <f>IF($D104="fase II",SUMIF('input salário'!$Y:$Y,"MO diretaserviço",'input salário'!$R:$R),IF($D104="fase III",SUMIF('input salário'!$Y:$Y,"MO diretaserviço",'input salário'!$S:$S),IF($D104="fase IV",SUMIF('input salário'!$Y:$Y,"MO diretaserviço",'input salário'!$T:$T),IF($D104="fase V",SUMIF('input salário'!$Y:$Y,"MO diretaserviço",'input salário'!$U:$U), "0"))))</f>
        <v>0</v>
      </c>
      <c r="M104" s="169" t="str">
        <f>IF($D104="fase II",SUMIF('input salário'!$Y:$Y,"MO indiretaserviço",'input salário'!$R:$R),IF($D104="fase III",SUMIF('input salário'!$Y:$Y,"MO indiretaserviço",'input salário'!$S:$S),IF($D104="fase IV",SUMIF('input salário'!$Y:$Y,"MO indiretaserviço",'input salário'!$T:$T),IF($D104="fase V",SUMIF('input salário'!$Y:$Y,"MO indiretaserviço",'input salário'!$U:$U), "0"))))</f>
        <v>0</v>
      </c>
      <c r="N104" s="185"/>
      <c r="O104" s="185"/>
      <c r="P104" s="163">
        <f t="shared" si="12"/>
        <v>0</v>
      </c>
      <c r="Q104" s="163">
        <f t="shared" si="13"/>
        <v>0</v>
      </c>
      <c r="R104" s="163">
        <f t="shared" si="14"/>
        <v>0</v>
      </c>
    </row>
    <row r="105" spans="1:18" ht="17.25" thickBot="1" x14ac:dyDescent="0.35">
      <c r="A105" s="40">
        <f>calendário!A104</f>
        <v>103</v>
      </c>
      <c r="B105" s="40">
        <f>calendário!B104</f>
        <v>9</v>
      </c>
      <c r="C105" s="41">
        <f>calendário!C104</f>
        <v>0</v>
      </c>
      <c r="D105" s="42">
        <f>calendário!D104</f>
        <v>0</v>
      </c>
      <c r="E105" s="169" t="str">
        <f>IF($D105="fase II",SUMIF('input salário'!$Y:$Y,"MO diretaproduto",'input salário'!$R:$R),IF($D105="fase III",SUMIF('input salário'!$Y:$Y,"MO diretaproduto",'input salário'!$S:$S),IF($D105="fase IV",SUMIF('input salário'!$Y:$Y,"MO diretaproduto",'input salário'!$T:$T),IF($D105="fase V",SUMIF('input salário'!$Y:$Y,"MO diretaproduto",'input salário'!$U:$U), "0"))))</f>
        <v>0</v>
      </c>
      <c r="F105" s="163" t="str">
        <f>IF($D105="fase I",SUMIF('input salário'!$Y:$Y,"MO indiretaproduto",'input salário'!$Q:$Q),IF($D105="fase II",SUMIF('input salário'!$Y:$Y,"MO indiretaproduto",'input salário'!$R:$R),IF($D105="fase III",SUMIF('input salário'!$Y:$Y,"MO indiretaproduto",'input salário'!$S:$S),IF($D105="fase IV",SUMIF('input salário'!$Y:$Y,"MO indiretaproduto",'input salário'!$T:$T),IF($D105="fase V",SUMIF('input salário'!$Y:$Y,"MO indiretaproduto",'input salário'!$U:$U),"inserir fase")))))</f>
        <v>inserir fase</v>
      </c>
      <c r="G105" s="120"/>
      <c r="H105" s="120"/>
      <c r="I105" s="163">
        <f t="shared" si="15"/>
        <v>0</v>
      </c>
      <c r="J105" s="163" t="e">
        <f t="shared" si="16"/>
        <v>#VALUE!</v>
      </c>
      <c r="K105" s="163" t="e">
        <f t="shared" si="17"/>
        <v>#VALUE!</v>
      </c>
      <c r="L105" s="169" t="str">
        <f>IF($D105="fase II",SUMIF('input salário'!$Y:$Y,"MO diretaserviço",'input salário'!$R:$R),IF($D105="fase III",SUMIF('input salário'!$Y:$Y,"MO diretaserviço",'input salário'!$S:$S),IF($D105="fase IV",SUMIF('input salário'!$Y:$Y,"MO diretaserviço",'input salário'!$T:$T),IF($D105="fase V",SUMIF('input salário'!$Y:$Y,"MO diretaserviço",'input salário'!$U:$U), "0"))))</f>
        <v>0</v>
      </c>
      <c r="M105" s="169" t="str">
        <f>IF($D105="fase II",SUMIF('input salário'!$Y:$Y,"MO indiretaserviço",'input salário'!$R:$R),IF($D105="fase III",SUMIF('input salário'!$Y:$Y,"MO indiretaserviço",'input salário'!$S:$S),IF($D105="fase IV",SUMIF('input salário'!$Y:$Y,"MO indiretaserviço",'input salário'!$T:$T),IF($D105="fase V",SUMIF('input salário'!$Y:$Y,"MO indiretaserviço",'input salário'!$U:$U), "0"))))</f>
        <v>0</v>
      </c>
      <c r="N105" s="185"/>
      <c r="O105" s="185"/>
      <c r="P105" s="163">
        <f t="shared" si="12"/>
        <v>0</v>
      </c>
      <c r="Q105" s="163">
        <f t="shared" si="13"/>
        <v>0</v>
      </c>
      <c r="R105" s="163">
        <f t="shared" si="14"/>
        <v>0</v>
      </c>
    </row>
    <row r="106" spans="1:18" ht="17.25" thickBot="1" x14ac:dyDescent="0.35">
      <c r="A106" s="40">
        <f>calendário!A105</f>
        <v>104</v>
      </c>
      <c r="B106" s="40">
        <f>calendário!B105</f>
        <v>9</v>
      </c>
      <c r="C106" s="43">
        <f>calendário!C105</f>
        <v>0</v>
      </c>
      <c r="D106" s="42">
        <f>calendário!D105</f>
        <v>0</v>
      </c>
      <c r="E106" s="169" t="str">
        <f>IF($D106="fase II",SUMIF('input salário'!$Y:$Y,"MO diretaproduto",'input salário'!$R:$R),IF($D106="fase III",SUMIF('input salário'!$Y:$Y,"MO diretaproduto",'input salário'!$S:$S),IF($D106="fase IV",SUMIF('input salário'!$Y:$Y,"MO diretaproduto",'input salário'!$T:$T),IF($D106="fase V",SUMIF('input salário'!$Y:$Y,"MO diretaproduto",'input salário'!$U:$U), "0"))))</f>
        <v>0</v>
      </c>
      <c r="F106" s="163" t="str">
        <f>IF($D106="fase I",SUMIF('input salário'!$Y:$Y,"MO indiretaproduto",'input salário'!$Q:$Q),IF($D106="fase II",SUMIF('input salário'!$Y:$Y,"MO indiretaproduto",'input salário'!$R:$R),IF($D106="fase III",SUMIF('input salário'!$Y:$Y,"MO indiretaproduto",'input salário'!$S:$S),IF($D106="fase IV",SUMIF('input salário'!$Y:$Y,"MO indiretaproduto",'input salário'!$T:$T),IF($D106="fase V",SUMIF('input salário'!$Y:$Y,"MO indiretaproduto",'input salário'!$U:$U),"inserir fase")))))</f>
        <v>inserir fase</v>
      </c>
      <c r="G106" s="120"/>
      <c r="H106" s="120"/>
      <c r="I106" s="163">
        <f t="shared" si="15"/>
        <v>0</v>
      </c>
      <c r="J106" s="163" t="e">
        <f t="shared" si="16"/>
        <v>#VALUE!</v>
      </c>
      <c r="K106" s="163" t="e">
        <f t="shared" si="17"/>
        <v>#VALUE!</v>
      </c>
      <c r="L106" s="169" t="str">
        <f>IF($D106="fase II",SUMIF('input salário'!$Y:$Y,"MO diretaserviço",'input salário'!$R:$R),IF($D106="fase III",SUMIF('input salário'!$Y:$Y,"MO diretaserviço",'input salário'!$S:$S),IF($D106="fase IV",SUMIF('input salário'!$Y:$Y,"MO diretaserviço",'input salário'!$T:$T),IF($D106="fase V",SUMIF('input salário'!$Y:$Y,"MO diretaserviço",'input salário'!$U:$U), "0"))))</f>
        <v>0</v>
      </c>
      <c r="M106" s="169" t="str">
        <f>IF($D106="fase II",SUMIF('input salário'!$Y:$Y,"MO indiretaserviço",'input salário'!$R:$R),IF($D106="fase III",SUMIF('input salário'!$Y:$Y,"MO indiretaserviço",'input salário'!$S:$S),IF($D106="fase IV",SUMIF('input salário'!$Y:$Y,"MO indiretaserviço",'input salário'!$T:$T),IF($D106="fase V",SUMIF('input salário'!$Y:$Y,"MO indiretaserviço",'input salário'!$U:$U), "0"))))</f>
        <v>0</v>
      </c>
      <c r="N106" s="185"/>
      <c r="O106" s="185"/>
      <c r="P106" s="163">
        <f t="shared" si="12"/>
        <v>0</v>
      </c>
      <c r="Q106" s="163">
        <f t="shared" si="13"/>
        <v>0</v>
      </c>
      <c r="R106" s="163">
        <f t="shared" si="14"/>
        <v>0</v>
      </c>
    </row>
    <row r="107" spans="1:18" ht="17.25" thickBot="1" x14ac:dyDescent="0.35">
      <c r="A107" s="40">
        <f>calendário!A106</f>
        <v>105</v>
      </c>
      <c r="B107" s="40">
        <f>calendário!B106</f>
        <v>9</v>
      </c>
      <c r="C107" s="41">
        <f>calendário!C106</f>
        <v>0</v>
      </c>
      <c r="D107" s="42">
        <f>calendário!D106</f>
        <v>0</v>
      </c>
      <c r="E107" s="169" t="str">
        <f>IF($D107="fase II",SUMIF('input salário'!$Y:$Y,"MO diretaproduto",'input salário'!$R:$R),IF($D107="fase III",SUMIF('input salário'!$Y:$Y,"MO diretaproduto",'input salário'!$S:$S),IF($D107="fase IV",SUMIF('input salário'!$Y:$Y,"MO diretaproduto",'input salário'!$T:$T),IF($D107="fase V",SUMIF('input salário'!$Y:$Y,"MO diretaproduto",'input salário'!$U:$U), "0"))))</f>
        <v>0</v>
      </c>
      <c r="F107" s="163" t="str">
        <f>IF($D107="fase I",SUMIF('input salário'!$Y:$Y,"MO indiretaproduto",'input salário'!$Q:$Q),IF($D107="fase II",SUMIF('input salário'!$Y:$Y,"MO indiretaproduto",'input salário'!$R:$R),IF($D107="fase III",SUMIF('input salário'!$Y:$Y,"MO indiretaproduto",'input salário'!$S:$S),IF($D107="fase IV",SUMIF('input salário'!$Y:$Y,"MO indiretaproduto",'input salário'!$T:$T),IF($D107="fase V",SUMIF('input salário'!$Y:$Y,"MO indiretaproduto",'input salário'!$U:$U),"inserir fase")))))</f>
        <v>inserir fase</v>
      </c>
      <c r="G107" s="120"/>
      <c r="H107" s="120"/>
      <c r="I107" s="163">
        <f t="shared" si="15"/>
        <v>0</v>
      </c>
      <c r="J107" s="163" t="e">
        <f t="shared" si="16"/>
        <v>#VALUE!</v>
      </c>
      <c r="K107" s="163" t="e">
        <f t="shared" si="17"/>
        <v>#VALUE!</v>
      </c>
      <c r="L107" s="169" t="str">
        <f>IF($D107="fase II",SUMIF('input salário'!$Y:$Y,"MO diretaserviço",'input salário'!$R:$R),IF($D107="fase III",SUMIF('input salário'!$Y:$Y,"MO diretaserviço",'input salário'!$S:$S),IF($D107="fase IV",SUMIF('input salário'!$Y:$Y,"MO diretaserviço",'input salário'!$T:$T),IF($D107="fase V",SUMIF('input salário'!$Y:$Y,"MO diretaserviço",'input salário'!$U:$U), "0"))))</f>
        <v>0</v>
      </c>
      <c r="M107" s="169" t="str">
        <f>IF($D107="fase II",SUMIF('input salário'!$Y:$Y,"MO indiretaserviço",'input salário'!$R:$R),IF($D107="fase III",SUMIF('input salário'!$Y:$Y,"MO indiretaserviço",'input salário'!$S:$S),IF($D107="fase IV",SUMIF('input salário'!$Y:$Y,"MO indiretaserviço",'input salário'!$T:$T),IF($D107="fase V",SUMIF('input salário'!$Y:$Y,"MO indiretaserviço",'input salário'!$U:$U), "0"))))</f>
        <v>0</v>
      </c>
      <c r="N107" s="185"/>
      <c r="O107" s="185"/>
      <c r="P107" s="163">
        <f t="shared" si="12"/>
        <v>0</v>
      </c>
      <c r="Q107" s="163">
        <f t="shared" si="13"/>
        <v>0</v>
      </c>
      <c r="R107" s="163">
        <f t="shared" si="14"/>
        <v>0</v>
      </c>
    </row>
    <row r="108" spans="1:18" ht="17.25" thickBot="1" x14ac:dyDescent="0.35">
      <c r="A108" s="40">
        <f>calendário!A107</f>
        <v>106</v>
      </c>
      <c r="B108" s="40">
        <f>calendário!B107</f>
        <v>9</v>
      </c>
      <c r="C108" s="43">
        <f>calendário!C107</f>
        <v>0</v>
      </c>
      <c r="D108" s="42">
        <f>calendário!D107</f>
        <v>0</v>
      </c>
      <c r="E108" s="169" t="str">
        <f>IF($D108="fase II",SUMIF('input salário'!$Y:$Y,"MO diretaproduto",'input salário'!$R:$R),IF($D108="fase III",SUMIF('input salário'!$Y:$Y,"MO diretaproduto",'input salário'!$S:$S),IF($D108="fase IV",SUMIF('input salário'!$Y:$Y,"MO diretaproduto",'input salário'!$T:$T),IF($D108="fase V",SUMIF('input salário'!$Y:$Y,"MO diretaproduto",'input salário'!$U:$U), "0"))))</f>
        <v>0</v>
      </c>
      <c r="F108" s="163" t="str">
        <f>IF($D108="fase I",SUMIF('input salário'!$Y:$Y,"MO indiretaproduto",'input salário'!$Q:$Q),IF($D108="fase II",SUMIF('input salário'!$Y:$Y,"MO indiretaproduto",'input salário'!$R:$R),IF($D108="fase III",SUMIF('input salário'!$Y:$Y,"MO indiretaproduto",'input salário'!$S:$S),IF($D108="fase IV",SUMIF('input salário'!$Y:$Y,"MO indiretaproduto",'input salário'!$T:$T),IF($D108="fase V",SUMIF('input salário'!$Y:$Y,"MO indiretaproduto",'input salário'!$U:$U),"inserir fase")))))</f>
        <v>inserir fase</v>
      </c>
      <c r="G108" s="120"/>
      <c r="H108" s="120"/>
      <c r="I108" s="163">
        <f t="shared" si="15"/>
        <v>0</v>
      </c>
      <c r="J108" s="163" t="e">
        <f t="shared" si="16"/>
        <v>#VALUE!</v>
      </c>
      <c r="K108" s="163" t="e">
        <f t="shared" si="17"/>
        <v>#VALUE!</v>
      </c>
      <c r="L108" s="169" t="str">
        <f>IF($D108="fase II",SUMIF('input salário'!$Y:$Y,"MO diretaserviço",'input salário'!$R:$R),IF($D108="fase III",SUMIF('input salário'!$Y:$Y,"MO diretaserviço",'input salário'!$S:$S),IF($D108="fase IV",SUMIF('input salário'!$Y:$Y,"MO diretaserviço",'input salário'!$T:$T),IF($D108="fase V",SUMIF('input salário'!$Y:$Y,"MO diretaserviço",'input salário'!$U:$U), "0"))))</f>
        <v>0</v>
      </c>
      <c r="M108" s="169" t="str">
        <f>IF($D108="fase II",SUMIF('input salário'!$Y:$Y,"MO indiretaserviço",'input salário'!$R:$R),IF($D108="fase III",SUMIF('input salário'!$Y:$Y,"MO indiretaserviço",'input salário'!$S:$S),IF($D108="fase IV",SUMIF('input salário'!$Y:$Y,"MO indiretaserviço",'input salário'!$T:$T),IF($D108="fase V",SUMIF('input salário'!$Y:$Y,"MO indiretaserviço",'input salário'!$U:$U), "0"))))</f>
        <v>0</v>
      </c>
      <c r="N108" s="185"/>
      <c r="O108" s="185"/>
      <c r="P108" s="163">
        <f t="shared" si="12"/>
        <v>0</v>
      </c>
      <c r="Q108" s="163">
        <f t="shared" si="13"/>
        <v>0</v>
      </c>
      <c r="R108" s="163">
        <f t="shared" si="14"/>
        <v>0</v>
      </c>
    </row>
    <row r="109" spans="1:18" ht="17.25" thickBot="1" x14ac:dyDescent="0.35">
      <c r="A109" s="40">
        <f>calendário!A108</f>
        <v>107</v>
      </c>
      <c r="B109" s="40">
        <f>calendário!B108</f>
        <v>9</v>
      </c>
      <c r="C109" s="41">
        <f>calendário!C108</f>
        <v>0</v>
      </c>
      <c r="D109" s="42">
        <f>calendário!D108</f>
        <v>0</v>
      </c>
      <c r="E109" s="169" t="str">
        <f>IF($D109="fase II",SUMIF('input salário'!$Y:$Y,"MO diretaproduto",'input salário'!$R:$R),IF($D109="fase III",SUMIF('input salário'!$Y:$Y,"MO diretaproduto",'input salário'!$S:$S),IF($D109="fase IV",SUMIF('input salário'!$Y:$Y,"MO diretaproduto",'input salário'!$T:$T),IF($D109="fase V",SUMIF('input salário'!$Y:$Y,"MO diretaproduto",'input salário'!$U:$U), "0"))))</f>
        <v>0</v>
      </c>
      <c r="F109" s="163" t="str">
        <f>IF($D109="fase I",SUMIF('input salário'!$Y:$Y,"MO indiretaproduto",'input salário'!$Q:$Q),IF($D109="fase II",SUMIF('input salário'!$Y:$Y,"MO indiretaproduto",'input salário'!$R:$R),IF($D109="fase III",SUMIF('input salário'!$Y:$Y,"MO indiretaproduto",'input salário'!$S:$S),IF($D109="fase IV",SUMIF('input salário'!$Y:$Y,"MO indiretaproduto",'input salário'!$T:$T),IF($D109="fase V",SUMIF('input salário'!$Y:$Y,"MO indiretaproduto",'input salário'!$U:$U),"inserir fase")))))</f>
        <v>inserir fase</v>
      </c>
      <c r="G109" s="120"/>
      <c r="H109" s="120"/>
      <c r="I109" s="163">
        <f t="shared" si="15"/>
        <v>0</v>
      </c>
      <c r="J109" s="163" t="e">
        <f t="shared" si="16"/>
        <v>#VALUE!</v>
      </c>
      <c r="K109" s="163" t="e">
        <f t="shared" si="17"/>
        <v>#VALUE!</v>
      </c>
      <c r="L109" s="169" t="str">
        <f>IF($D109="fase II",SUMIF('input salário'!$Y:$Y,"MO diretaserviço",'input salário'!$R:$R),IF($D109="fase III",SUMIF('input salário'!$Y:$Y,"MO diretaserviço",'input salário'!$S:$S),IF($D109="fase IV",SUMIF('input salário'!$Y:$Y,"MO diretaserviço",'input salário'!$T:$T),IF($D109="fase V",SUMIF('input salário'!$Y:$Y,"MO diretaserviço",'input salário'!$U:$U), "0"))))</f>
        <v>0</v>
      </c>
      <c r="M109" s="169" t="str">
        <f>IF($D109="fase II",SUMIF('input salário'!$Y:$Y,"MO indiretaserviço",'input salário'!$R:$R),IF($D109="fase III",SUMIF('input salário'!$Y:$Y,"MO indiretaserviço",'input salário'!$S:$S),IF($D109="fase IV",SUMIF('input salário'!$Y:$Y,"MO indiretaserviço",'input salário'!$T:$T),IF($D109="fase V",SUMIF('input salário'!$Y:$Y,"MO indiretaserviço",'input salário'!$U:$U), "0"))))</f>
        <v>0</v>
      </c>
      <c r="N109" s="185"/>
      <c r="O109" s="185"/>
      <c r="P109" s="163">
        <f t="shared" si="12"/>
        <v>0</v>
      </c>
      <c r="Q109" s="163">
        <f t="shared" si="13"/>
        <v>0</v>
      </c>
      <c r="R109" s="163">
        <f t="shared" si="14"/>
        <v>0</v>
      </c>
    </row>
    <row r="110" spans="1:18" ht="17.25" thickBot="1" x14ac:dyDescent="0.35">
      <c r="A110" s="40">
        <f>calendário!A109</f>
        <v>108</v>
      </c>
      <c r="B110" s="40">
        <f>calendário!B109</f>
        <v>9</v>
      </c>
      <c r="C110" s="43">
        <f>calendário!C109</f>
        <v>0</v>
      </c>
      <c r="D110" s="42">
        <f>calendário!D109</f>
        <v>0</v>
      </c>
      <c r="E110" s="169" t="str">
        <f>IF($D110="fase II",SUMIF('input salário'!$Y:$Y,"MO diretaproduto",'input salário'!$R:$R),IF($D110="fase III",SUMIF('input salário'!$Y:$Y,"MO diretaproduto",'input salário'!$S:$S),IF($D110="fase IV",SUMIF('input salário'!$Y:$Y,"MO diretaproduto",'input salário'!$T:$T),IF($D110="fase V",SUMIF('input salário'!$Y:$Y,"MO diretaproduto",'input salário'!$U:$U), "0"))))</f>
        <v>0</v>
      </c>
      <c r="F110" s="163" t="str">
        <f>IF($D110="fase I",SUMIF('input salário'!$Y:$Y,"MO indiretaproduto",'input salário'!$Q:$Q),IF($D110="fase II",SUMIF('input salário'!$Y:$Y,"MO indiretaproduto",'input salário'!$R:$R),IF($D110="fase III",SUMIF('input salário'!$Y:$Y,"MO indiretaproduto",'input salário'!$S:$S),IF($D110="fase IV",SUMIF('input salário'!$Y:$Y,"MO indiretaproduto",'input salário'!$T:$T),IF($D110="fase V",SUMIF('input salário'!$Y:$Y,"MO indiretaproduto",'input salário'!$U:$U),"inserir fase")))))</f>
        <v>inserir fase</v>
      </c>
      <c r="G110" s="120"/>
      <c r="H110" s="120"/>
      <c r="I110" s="163">
        <f t="shared" si="15"/>
        <v>0</v>
      </c>
      <c r="J110" s="163" t="e">
        <f t="shared" si="16"/>
        <v>#VALUE!</v>
      </c>
      <c r="K110" s="163" t="e">
        <f t="shared" si="17"/>
        <v>#VALUE!</v>
      </c>
      <c r="L110" s="169" t="str">
        <f>IF($D110="fase II",SUMIF('input salário'!$Y:$Y,"MO diretaserviço",'input salário'!$R:$R),IF($D110="fase III",SUMIF('input salário'!$Y:$Y,"MO diretaserviço",'input salário'!$S:$S),IF($D110="fase IV",SUMIF('input salário'!$Y:$Y,"MO diretaserviço",'input salário'!$T:$T),IF($D110="fase V",SUMIF('input salário'!$Y:$Y,"MO diretaserviço",'input salário'!$U:$U), "0"))))</f>
        <v>0</v>
      </c>
      <c r="M110" s="169" t="str">
        <f>IF($D110="fase II",SUMIF('input salário'!$Y:$Y,"MO indiretaserviço",'input salário'!$R:$R),IF($D110="fase III",SUMIF('input salário'!$Y:$Y,"MO indiretaserviço",'input salário'!$S:$S),IF($D110="fase IV",SUMIF('input salário'!$Y:$Y,"MO indiretaserviço",'input salário'!$T:$T),IF($D110="fase V",SUMIF('input salário'!$Y:$Y,"MO indiretaserviço",'input salário'!$U:$U), "0"))))</f>
        <v>0</v>
      </c>
      <c r="N110" s="185"/>
      <c r="O110" s="185"/>
      <c r="P110" s="163">
        <f t="shared" si="12"/>
        <v>0</v>
      </c>
      <c r="Q110" s="163">
        <f t="shared" si="13"/>
        <v>0</v>
      </c>
      <c r="R110" s="163">
        <f t="shared" si="14"/>
        <v>0</v>
      </c>
    </row>
    <row r="111" spans="1:18" ht="17.25" thickBot="1" x14ac:dyDescent="0.35">
      <c r="A111" s="40">
        <f>calendário!A110</f>
        <v>109</v>
      </c>
      <c r="B111" s="40">
        <f>calendário!B110</f>
        <v>10</v>
      </c>
      <c r="C111" s="41">
        <f>calendário!C110</f>
        <v>0</v>
      </c>
      <c r="D111" s="42">
        <f>calendário!D110</f>
        <v>0</v>
      </c>
      <c r="E111" s="169" t="str">
        <f>IF($D111="fase II",SUMIF('input salário'!$Y:$Y,"MO diretaproduto",'input salário'!$R:$R),IF($D111="fase III",SUMIF('input salário'!$Y:$Y,"MO diretaproduto",'input salário'!$S:$S),IF($D111="fase IV",SUMIF('input salário'!$Y:$Y,"MO diretaproduto",'input salário'!$T:$T),IF($D111="fase V",SUMIF('input salário'!$Y:$Y,"MO diretaproduto",'input salário'!$U:$U), "0"))))</f>
        <v>0</v>
      </c>
      <c r="F111" s="163" t="str">
        <f>IF($D111="fase I",SUMIF('input salário'!$Y:$Y,"MO indiretaproduto",'input salário'!$Q:$Q),IF($D111="fase II",SUMIF('input salário'!$Y:$Y,"MO indiretaproduto",'input salário'!$R:$R),IF($D111="fase III",SUMIF('input salário'!$Y:$Y,"MO indiretaproduto",'input salário'!$S:$S),IF($D111="fase IV",SUMIF('input salário'!$Y:$Y,"MO indiretaproduto",'input salário'!$T:$T),IF($D111="fase V",SUMIF('input salário'!$Y:$Y,"MO indiretaproduto",'input salário'!$U:$U),"inserir fase")))))</f>
        <v>inserir fase</v>
      </c>
      <c r="G111" s="120"/>
      <c r="H111" s="120"/>
      <c r="I111" s="163">
        <f t="shared" si="15"/>
        <v>0</v>
      </c>
      <c r="J111" s="163" t="e">
        <f t="shared" si="16"/>
        <v>#VALUE!</v>
      </c>
      <c r="K111" s="163" t="e">
        <f t="shared" si="17"/>
        <v>#VALUE!</v>
      </c>
      <c r="L111" s="169" t="str">
        <f>IF($D111="fase II",SUMIF('input salário'!$Y:$Y,"MO diretaserviço",'input salário'!$R:$R),IF($D111="fase III",SUMIF('input salário'!$Y:$Y,"MO diretaserviço",'input salário'!$S:$S),IF($D111="fase IV",SUMIF('input salário'!$Y:$Y,"MO diretaserviço",'input salário'!$T:$T),IF($D111="fase V",SUMIF('input salário'!$Y:$Y,"MO diretaserviço",'input salário'!$U:$U), "0"))))</f>
        <v>0</v>
      </c>
      <c r="M111" s="169" t="str">
        <f>IF($D111="fase II",SUMIF('input salário'!$Y:$Y,"MO indiretaserviço",'input salário'!$R:$R),IF($D111="fase III",SUMIF('input salário'!$Y:$Y,"MO indiretaserviço",'input salário'!$S:$S),IF($D111="fase IV",SUMIF('input salário'!$Y:$Y,"MO indiretaserviço",'input salário'!$T:$T),IF($D111="fase V",SUMIF('input salário'!$Y:$Y,"MO indiretaserviço",'input salário'!$U:$U), "0"))))</f>
        <v>0</v>
      </c>
      <c r="N111" s="185"/>
      <c r="O111" s="185"/>
      <c r="P111" s="163">
        <f t="shared" si="12"/>
        <v>0</v>
      </c>
      <c r="Q111" s="163">
        <f t="shared" si="13"/>
        <v>0</v>
      </c>
      <c r="R111" s="163">
        <f t="shared" si="14"/>
        <v>0</v>
      </c>
    </row>
    <row r="112" spans="1:18" ht="17.25" thickBot="1" x14ac:dyDescent="0.35">
      <c r="A112" s="40">
        <f>calendário!A111</f>
        <v>110</v>
      </c>
      <c r="B112" s="40">
        <f>calendário!B111</f>
        <v>10</v>
      </c>
      <c r="C112" s="43">
        <f>calendário!C111</f>
        <v>0</v>
      </c>
      <c r="D112" s="42">
        <f>calendário!D111</f>
        <v>0</v>
      </c>
      <c r="E112" s="169" t="str">
        <f>IF($D112="fase II",SUMIF('input salário'!$Y:$Y,"MO diretaproduto",'input salário'!$R:$R),IF($D112="fase III",SUMIF('input salário'!$Y:$Y,"MO diretaproduto",'input salário'!$S:$S),IF($D112="fase IV",SUMIF('input salário'!$Y:$Y,"MO diretaproduto",'input salário'!$T:$T),IF($D112="fase V",SUMIF('input salário'!$Y:$Y,"MO diretaproduto",'input salário'!$U:$U), "0"))))</f>
        <v>0</v>
      </c>
      <c r="F112" s="163" t="str">
        <f>IF($D112="fase I",SUMIF('input salário'!$Y:$Y,"MO indiretaproduto",'input salário'!$Q:$Q),IF($D112="fase II",SUMIF('input salário'!$Y:$Y,"MO indiretaproduto",'input salário'!$R:$R),IF($D112="fase III",SUMIF('input salário'!$Y:$Y,"MO indiretaproduto",'input salário'!$S:$S),IF($D112="fase IV",SUMIF('input salário'!$Y:$Y,"MO indiretaproduto",'input salário'!$T:$T),IF($D112="fase V",SUMIF('input salário'!$Y:$Y,"MO indiretaproduto",'input salário'!$U:$U),"inserir fase")))))</f>
        <v>inserir fase</v>
      </c>
      <c r="G112" s="120"/>
      <c r="H112" s="120"/>
      <c r="I112" s="163">
        <f t="shared" si="15"/>
        <v>0</v>
      </c>
      <c r="J112" s="163" t="e">
        <f t="shared" si="16"/>
        <v>#VALUE!</v>
      </c>
      <c r="K112" s="163" t="e">
        <f t="shared" si="17"/>
        <v>#VALUE!</v>
      </c>
      <c r="L112" s="169" t="str">
        <f>IF($D112="fase II",SUMIF('input salário'!$Y:$Y,"MO diretaserviço",'input salário'!$R:$R),IF($D112="fase III",SUMIF('input salário'!$Y:$Y,"MO diretaserviço",'input salário'!$S:$S),IF($D112="fase IV",SUMIF('input salário'!$Y:$Y,"MO diretaserviço",'input salário'!$T:$T),IF($D112="fase V",SUMIF('input salário'!$Y:$Y,"MO diretaserviço",'input salário'!$U:$U), "0"))))</f>
        <v>0</v>
      </c>
      <c r="M112" s="169" t="str">
        <f>IF($D112="fase II",SUMIF('input salário'!$Y:$Y,"MO indiretaserviço",'input salário'!$R:$R),IF($D112="fase III",SUMIF('input salário'!$Y:$Y,"MO indiretaserviço",'input salário'!$S:$S),IF($D112="fase IV",SUMIF('input salário'!$Y:$Y,"MO indiretaserviço",'input salário'!$T:$T),IF($D112="fase V",SUMIF('input salário'!$Y:$Y,"MO indiretaserviço",'input salário'!$U:$U), "0"))))</f>
        <v>0</v>
      </c>
      <c r="N112" s="185"/>
      <c r="O112" s="185"/>
      <c r="P112" s="163">
        <f t="shared" si="12"/>
        <v>0</v>
      </c>
      <c r="Q112" s="163">
        <f t="shared" si="13"/>
        <v>0</v>
      </c>
      <c r="R112" s="163">
        <f t="shared" si="14"/>
        <v>0</v>
      </c>
    </row>
    <row r="113" spans="1:18" ht="17.25" thickBot="1" x14ac:dyDescent="0.35">
      <c r="A113" s="40">
        <f>calendário!A112</f>
        <v>111</v>
      </c>
      <c r="B113" s="40">
        <f>calendário!B112</f>
        <v>10</v>
      </c>
      <c r="C113" s="41">
        <f>calendário!C112</f>
        <v>0</v>
      </c>
      <c r="D113" s="42">
        <f>calendário!D112</f>
        <v>0</v>
      </c>
      <c r="E113" s="169" t="str">
        <f>IF($D113="fase II",SUMIF('input salário'!$Y:$Y,"MO diretaproduto",'input salário'!$R:$R),IF($D113="fase III",SUMIF('input salário'!$Y:$Y,"MO diretaproduto",'input salário'!$S:$S),IF($D113="fase IV",SUMIF('input salário'!$Y:$Y,"MO diretaproduto",'input salário'!$T:$T),IF($D113="fase V",SUMIF('input salário'!$Y:$Y,"MO diretaproduto",'input salário'!$U:$U), "0"))))</f>
        <v>0</v>
      </c>
      <c r="F113" s="163" t="str">
        <f>IF($D113="fase I",SUMIF('input salário'!$Y:$Y,"MO indiretaproduto",'input salário'!$Q:$Q),IF($D113="fase II",SUMIF('input salário'!$Y:$Y,"MO indiretaproduto",'input salário'!$R:$R),IF($D113="fase III",SUMIF('input salário'!$Y:$Y,"MO indiretaproduto",'input salário'!$S:$S),IF($D113="fase IV",SUMIF('input salário'!$Y:$Y,"MO indiretaproduto",'input salário'!$T:$T),IF($D113="fase V",SUMIF('input salário'!$Y:$Y,"MO indiretaproduto",'input salário'!$U:$U),"inserir fase")))))</f>
        <v>inserir fase</v>
      </c>
      <c r="G113" s="120"/>
      <c r="H113" s="120"/>
      <c r="I113" s="163">
        <f t="shared" si="15"/>
        <v>0</v>
      </c>
      <c r="J113" s="163" t="e">
        <f t="shared" si="16"/>
        <v>#VALUE!</v>
      </c>
      <c r="K113" s="163" t="e">
        <f t="shared" si="17"/>
        <v>#VALUE!</v>
      </c>
      <c r="L113" s="169" t="str">
        <f>IF($D113="fase II",SUMIF('input salário'!$Y:$Y,"MO diretaserviço",'input salário'!$R:$R),IF($D113="fase III",SUMIF('input salário'!$Y:$Y,"MO diretaserviço",'input salário'!$S:$S),IF($D113="fase IV",SUMIF('input salário'!$Y:$Y,"MO diretaserviço",'input salário'!$T:$T),IF($D113="fase V",SUMIF('input salário'!$Y:$Y,"MO diretaserviço",'input salário'!$U:$U), "0"))))</f>
        <v>0</v>
      </c>
      <c r="M113" s="169" t="str">
        <f>IF($D113="fase II",SUMIF('input salário'!$Y:$Y,"MO indiretaserviço",'input salário'!$R:$R),IF($D113="fase III",SUMIF('input salário'!$Y:$Y,"MO indiretaserviço",'input salário'!$S:$S),IF($D113="fase IV",SUMIF('input salário'!$Y:$Y,"MO indiretaserviço",'input salário'!$T:$T),IF($D113="fase V",SUMIF('input salário'!$Y:$Y,"MO indiretaserviço",'input salário'!$U:$U), "0"))))</f>
        <v>0</v>
      </c>
      <c r="N113" s="185"/>
      <c r="O113" s="185"/>
      <c r="P113" s="163">
        <f t="shared" si="12"/>
        <v>0</v>
      </c>
      <c r="Q113" s="163">
        <f t="shared" si="13"/>
        <v>0</v>
      </c>
      <c r="R113" s="163">
        <f t="shared" si="14"/>
        <v>0</v>
      </c>
    </row>
    <row r="114" spans="1:18" ht="17.25" thickBot="1" x14ac:dyDescent="0.35">
      <c r="A114" s="40">
        <f>calendário!A113</f>
        <v>112</v>
      </c>
      <c r="B114" s="40">
        <f>calendário!B113</f>
        <v>10</v>
      </c>
      <c r="C114" s="43">
        <f>calendário!C113</f>
        <v>0</v>
      </c>
      <c r="D114" s="42">
        <f>calendário!D113</f>
        <v>0</v>
      </c>
      <c r="E114" s="169" t="str">
        <f>IF($D114="fase II",SUMIF('input salário'!$Y:$Y,"MO diretaproduto",'input salário'!$R:$R),IF($D114="fase III",SUMIF('input salário'!$Y:$Y,"MO diretaproduto",'input salário'!$S:$S),IF($D114="fase IV",SUMIF('input salário'!$Y:$Y,"MO diretaproduto",'input salário'!$T:$T),IF($D114="fase V",SUMIF('input salário'!$Y:$Y,"MO diretaproduto",'input salário'!$U:$U), "0"))))</f>
        <v>0</v>
      </c>
      <c r="F114" s="163" t="str">
        <f>IF($D114="fase I",SUMIF('input salário'!$Y:$Y,"MO indiretaproduto",'input salário'!$Q:$Q),IF($D114="fase II",SUMIF('input salário'!$Y:$Y,"MO indiretaproduto",'input salário'!$R:$R),IF($D114="fase III",SUMIF('input salário'!$Y:$Y,"MO indiretaproduto",'input salário'!$S:$S),IF($D114="fase IV",SUMIF('input salário'!$Y:$Y,"MO indiretaproduto",'input salário'!$T:$T),IF($D114="fase V",SUMIF('input salário'!$Y:$Y,"MO indiretaproduto",'input salário'!$U:$U),"inserir fase")))))</f>
        <v>inserir fase</v>
      </c>
      <c r="G114" s="120"/>
      <c r="H114" s="120"/>
      <c r="I114" s="163">
        <f t="shared" si="15"/>
        <v>0</v>
      </c>
      <c r="J114" s="163" t="e">
        <f t="shared" si="16"/>
        <v>#VALUE!</v>
      </c>
      <c r="K114" s="163" t="e">
        <f t="shared" si="17"/>
        <v>#VALUE!</v>
      </c>
      <c r="L114" s="169" t="str">
        <f>IF($D114="fase II",SUMIF('input salário'!$Y:$Y,"MO diretaserviço",'input salário'!$R:$R),IF($D114="fase III",SUMIF('input salário'!$Y:$Y,"MO diretaserviço",'input salário'!$S:$S),IF($D114="fase IV",SUMIF('input salário'!$Y:$Y,"MO diretaserviço",'input salário'!$T:$T),IF($D114="fase V",SUMIF('input salário'!$Y:$Y,"MO diretaserviço",'input salário'!$U:$U), "0"))))</f>
        <v>0</v>
      </c>
      <c r="M114" s="169" t="str">
        <f>IF($D114="fase II",SUMIF('input salário'!$Y:$Y,"MO indiretaserviço",'input salário'!$R:$R),IF($D114="fase III",SUMIF('input salário'!$Y:$Y,"MO indiretaserviço",'input salário'!$S:$S),IF($D114="fase IV",SUMIF('input salário'!$Y:$Y,"MO indiretaserviço",'input salário'!$T:$T),IF($D114="fase V",SUMIF('input salário'!$Y:$Y,"MO indiretaserviço",'input salário'!$U:$U), "0"))))</f>
        <v>0</v>
      </c>
      <c r="N114" s="185"/>
      <c r="O114" s="185"/>
      <c r="P114" s="163">
        <f t="shared" si="12"/>
        <v>0</v>
      </c>
      <c r="Q114" s="163">
        <f t="shared" si="13"/>
        <v>0</v>
      </c>
      <c r="R114" s="163">
        <f t="shared" si="14"/>
        <v>0</v>
      </c>
    </row>
    <row r="115" spans="1:18" ht="17.25" thickBot="1" x14ac:dyDescent="0.35">
      <c r="A115" s="40">
        <f>calendário!A114</f>
        <v>113</v>
      </c>
      <c r="B115" s="40">
        <f>calendário!B114</f>
        <v>10</v>
      </c>
      <c r="C115" s="41">
        <f>calendário!C114</f>
        <v>0</v>
      </c>
      <c r="D115" s="42">
        <f>calendário!D114</f>
        <v>0</v>
      </c>
      <c r="E115" s="169" t="str">
        <f>IF($D115="fase II",SUMIF('input salário'!$Y:$Y,"MO diretaproduto",'input salário'!$R:$R),IF($D115="fase III",SUMIF('input salário'!$Y:$Y,"MO diretaproduto",'input salário'!$S:$S),IF($D115="fase IV",SUMIF('input salário'!$Y:$Y,"MO diretaproduto",'input salário'!$T:$T),IF($D115="fase V",SUMIF('input salário'!$Y:$Y,"MO diretaproduto",'input salário'!$U:$U), "0"))))</f>
        <v>0</v>
      </c>
      <c r="F115" s="163" t="str">
        <f>IF($D115="fase I",SUMIF('input salário'!$Y:$Y,"MO indiretaproduto",'input salário'!$Q:$Q),IF($D115="fase II",SUMIF('input salário'!$Y:$Y,"MO indiretaproduto",'input salário'!$R:$R),IF($D115="fase III",SUMIF('input salário'!$Y:$Y,"MO indiretaproduto",'input salário'!$S:$S),IF($D115="fase IV",SUMIF('input salário'!$Y:$Y,"MO indiretaproduto",'input salário'!$T:$T),IF($D115="fase V",SUMIF('input salário'!$Y:$Y,"MO indiretaproduto",'input salário'!$U:$U),"inserir fase")))))</f>
        <v>inserir fase</v>
      </c>
      <c r="G115" s="120"/>
      <c r="H115" s="120"/>
      <c r="I115" s="163">
        <f t="shared" si="15"/>
        <v>0</v>
      </c>
      <c r="J115" s="163" t="e">
        <f t="shared" si="16"/>
        <v>#VALUE!</v>
      </c>
      <c r="K115" s="163" t="e">
        <f t="shared" si="17"/>
        <v>#VALUE!</v>
      </c>
      <c r="L115" s="169" t="str">
        <f>IF($D115="fase II",SUMIF('input salário'!$Y:$Y,"MO diretaserviço",'input salário'!$R:$R),IF($D115="fase III",SUMIF('input salário'!$Y:$Y,"MO diretaserviço",'input salário'!$S:$S),IF($D115="fase IV",SUMIF('input salário'!$Y:$Y,"MO diretaserviço",'input salário'!$T:$T),IF($D115="fase V",SUMIF('input salário'!$Y:$Y,"MO diretaserviço",'input salário'!$U:$U), "0"))))</f>
        <v>0</v>
      </c>
      <c r="M115" s="169" t="str">
        <f>IF($D115="fase II",SUMIF('input salário'!$Y:$Y,"MO indiretaserviço",'input salário'!$R:$R),IF($D115="fase III",SUMIF('input salário'!$Y:$Y,"MO indiretaserviço",'input salário'!$S:$S),IF($D115="fase IV",SUMIF('input salário'!$Y:$Y,"MO indiretaserviço",'input salário'!$T:$T),IF($D115="fase V",SUMIF('input salário'!$Y:$Y,"MO indiretaserviço",'input salário'!$U:$U), "0"))))</f>
        <v>0</v>
      </c>
      <c r="N115" s="185"/>
      <c r="O115" s="185"/>
      <c r="P115" s="163">
        <f t="shared" si="12"/>
        <v>0</v>
      </c>
      <c r="Q115" s="163">
        <f t="shared" si="13"/>
        <v>0</v>
      </c>
      <c r="R115" s="163">
        <f t="shared" si="14"/>
        <v>0</v>
      </c>
    </row>
    <row r="116" spans="1:18" ht="17.25" thickBot="1" x14ac:dyDescent="0.35">
      <c r="A116" s="40">
        <f>calendário!A115</f>
        <v>114</v>
      </c>
      <c r="B116" s="40">
        <f>calendário!B115</f>
        <v>10</v>
      </c>
      <c r="C116" s="43">
        <f>calendário!C115</f>
        <v>0</v>
      </c>
      <c r="D116" s="42">
        <f>calendário!D115</f>
        <v>0</v>
      </c>
      <c r="E116" s="169" t="str">
        <f>IF($D116="fase II",SUMIF('input salário'!$Y:$Y,"MO diretaproduto",'input salário'!$R:$R),IF($D116="fase III",SUMIF('input salário'!$Y:$Y,"MO diretaproduto",'input salário'!$S:$S),IF($D116="fase IV",SUMIF('input salário'!$Y:$Y,"MO diretaproduto",'input salário'!$T:$T),IF($D116="fase V",SUMIF('input salário'!$Y:$Y,"MO diretaproduto",'input salário'!$U:$U), "0"))))</f>
        <v>0</v>
      </c>
      <c r="F116" s="163" t="str">
        <f>IF($D116="fase I",SUMIF('input salário'!$Y:$Y,"MO indiretaproduto",'input salário'!$Q:$Q),IF($D116="fase II",SUMIF('input salário'!$Y:$Y,"MO indiretaproduto",'input salário'!$R:$R),IF($D116="fase III",SUMIF('input salário'!$Y:$Y,"MO indiretaproduto",'input salário'!$S:$S),IF($D116="fase IV",SUMIF('input salário'!$Y:$Y,"MO indiretaproduto",'input salário'!$T:$T),IF($D116="fase V",SUMIF('input salário'!$Y:$Y,"MO indiretaproduto",'input salário'!$U:$U),"inserir fase")))))</f>
        <v>inserir fase</v>
      </c>
      <c r="G116" s="120"/>
      <c r="H116" s="120"/>
      <c r="I116" s="163">
        <f t="shared" si="15"/>
        <v>0</v>
      </c>
      <c r="J116" s="163" t="e">
        <f t="shared" si="16"/>
        <v>#VALUE!</v>
      </c>
      <c r="K116" s="163" t="e">
        <f t="shared" si="17"/>
        <v>#VALUE!</v>
      </c>
      <c r="L116" s="169" t="str">
        <f>IF($D116="fase II",SUMIF('input salário'!$Y:$Y,"MO diretaserviço",'input salário'!$R:$R),IF($D116="fase III",SUMIF('input salário'!$Y:$Y,"MO diretaserviço",'input salário'!$S:$S),IF($D116="fase IV",SUMIF('input salário'!$Y:$Y,"MO diretaserviço",'input salário'!$T:$T),IF($D116="fase V",SUMIF('input salário'!$Y:$Y,"MO diretaserviço",'input salário'!$U:$U), "0"))))</f>
        <v>0</v>
      </c>
      <c r="M116" s="169" t="str">
        <f>IF($D116="fase II",SUMIF('input salário'!$Y:$Y,"MO indiretaserviço",'input salário'!$R:$R),IF($D116="fase III",SUMIF('input salário'!$Y:$Y,"MO indiretaserviço",'input salário'!$S:$S),IF($D116="fase IV",SUMIF('input salário'!$Y:$Y,"MO indiretaserviço",'input salário'!$T:$T),IF($D116="fase V",SUMIF('input salário'!$Y:$Y,"MO indiretaserviço",'input salário'!$U:$U), "0"))))</f>
        <v>0</v>
      </c>
      <c r="N116" s="185"/>
      <c r="O116" s="185"/>
      <c r="P116" s="163">
        <f t="shared" si="12"/>
        <v>0</v>
      </c>
      <c r="Q116" s="163">
        <f t="shared" si="13"/>
        <v>0</v>
      </c>
      <c r="R116" s="163">
        <f t="shared" si="14"/>
        <v>0</v>
      </c>
    </row>
    <row r="117" spans="1:18" ht="17.25" thickBot="1" x14ac:dyDescent="0.35">
      <c r="A117" s="40">
        <f>calendário!A116</f>
        <v>115</v>
      </c>
      <c r="B117" s="40">
        <f>calendário!B116</f>
        <v>10</v>
      </c>
      <c r="C117" s="41">
        <f>calendário!C116</f>
        <v>0</v>
      </c>
      <c r="D117" s="42">
        <f>calendário!D116</f>
        <v>0</v>
      </c>
      <c r="E117" s="169" t="str">
        <f>IF($D117="fase II",SUMIF('input salário'!$Y:$Y,"MO diretaproduto",'input salário'!$R:$R),IF($D117="fase III",SUMIF('input salário'!$Y:$Y,"MO diretaproduto",'input salário'!$S:$S),IF($D117="fase IV",SUMIF('input salário'!$Y:$Y,"MO diretaproduto",'input salário'!$T:$T),IF($D117="fase V",SUMIF('input salário'!$Y:$Y,"MO diretaproduto",'input salário'!$U:$U), "0"))))</f>
        <v>0</v>
      </c>
      <c r="F117" s="163" t="str">
        <f>IF($D117="fase I",SUMIF('input salário'!$Y:$Y,"MO indiretaproduto",'input salário'!$Q:$Q),IF($D117="fase II",SUMIF('input salário'!$Y:$Y,"MO indiretaproduto",'input salário'!$R:$R),IF($D117="fase III",SUMIF('input salário'!$Y:$Y,"MO indiretaproduto",'input salário'!$S:$S),IF($D117="fase IV",SUMIF('input salário'!$Y:$Y,"MO indiretaproduto",'input salário'!$T:$T),IF($D117="fase V",SUMIF('input salário'!$Y:$Y,"MO indiretaproduto",'input salário'!$U:$U),"inserir fase")))))</f>
        <v>inserir fase</v>
      </c>
      <c r="G117" s="120"/>
      <c r="H117" s="120"/>
      <c r="I117" s="163">
        <f t="shared" si="15"/>
        <v>0</v>
      </c>
      <c r="J117" s="163" t="e">
        <f t="shared" si="16"/>
        <v>#VALUE!</v>
      </c>
      <c r="K117" s="163" t="e">
        <f t="shared" si="17"/>
        <v>#VALUE!</v>
      </c>
      <c r="L117" s="169" t="str">
        <f>IF($D117="fase II",SUMIF('input salário'!$Y:$Y,"MO diretaserviço",'input salário'!$R:$R),IF($D117="fase III",SUMIF('input salário'!$Y:$Y,"MO diretaserviço",'input salário'!$S:$S),IF($D117="fase IV",SUMIF('input salário'!$Y:$Y,"MO diretaserviço",'input salário'!$T:$T),IF($D117="fase V",SUMIF('input salário'!$Y:$Y,"MO diretaserviço",'input salário'!$U:$U), "0"))))</f>
        <v>0</v>
      </c>
      <c r="M117" s="169" t="str">
        <f>IF($D117="fase II",SUMIF('input salário'!$Y:$Y,"MO indiretaserviço",'input salário'!$R:$R),IF($D117="fase III",SUMIF('input salário'!$Y:$Y,"MO indiretaserviço",'input salário'!$S:$S),IF($D117="fase IV",SUMIF('input salário'!$Y:$Y,"MO indiretaserviço",'input salário'!$T:$T),IF($D117="fase V",SUMIF('input salário'!$Y:$Y,"MO indiretaserviço",'input salário'!$U:$U), "0"))))</f>
        <v>0</v>
      </c>
      <c r="N117" s="185"/>
      <c r="O117" s="185"/>
      <c r="P117" s="163">
        <f t="shared" si="12"/>
        <v>0</v>
      </c>
      <c r="Q117" s="163">
        <f t="shared" si="13"/>
        <v>0</v>
      </c>
      <c r="R117" s="163">
        <f t="shared" si="14"/>
        <v>0</v>
      </c>
    </row>
    <row r="118" spans="1:18" ht="17.25" thickBot="1" x14ac:dyDescent="0.35">
      <c r="A118" s="40">
        <f>calendário!A117</f>
        <v>116</v>
      </c>
      <c r="B118" s="40">
        <f>calendário!B117</f>
        <v>10</v>
      </c>
      <c r="C118" s="43">
        <f>calendário!C117</f>
        <v>0</v>
      </c>
      <c r="D118" s="42">
        <f>calendário!D117</f>
        <v>0</v>
      </c>
      <c r="E118" s="169" t="str">
        <f>IF($D118="fase II",SUMIF('input salário'!$Y:$Y,"MO diretaproduto",'input salário'!$R:$R),IF($D118="fase III",SUMIF('input salário'!$Y:$Y,"MO diretaproduto",'input salário'!$S:$S),IF($D118="fase IV",SUMIF('input salário'!$Y:$Y,"MO diretaproduto",'input salário'!$T:$T),IF($D118="fase V",SUMIF('input salário'!$Y:$Y,"MO diretaproduto",'input salário'!$U:$U), "0"))))</f>
        <v>0</v>
      </c>
      <c r="F118" s="163" t="str">
        <f>IF($D118="fase I",SUMIF('input salário'!$Y:$Y,"MO indiretaproduto",'input salário'!$Q:$Q),IF($D118="fase II",SUMIF('input salário'!$Y:$Y,"MO indiretaproduto",'input salário'!$R:$R),IF($D118="fase III",SUMIF('input salário'!$Y:$Y,"MO indiretaproduto",'input salário'!$S:$S),IF($D118="fase IV",SUMIF('input salário'!$Y:$Y,"MO indiretaproduto",'input salário'!$T:$T),IF($D118="fase V",SUMIF('input salário'!$Y:$Y,"MO indiretaproduto",'input salário'!$U:$U),"inserir fase")))))</f>
        <v>inserir fase</v>
      </c>
      <c r="G118" s="120"/>
      <c r="H118" s="120"/>
      <c r="I118" s="163">
        <f t="shared" si="15"/>
        <v>0</v>
      </c>
      <c r="J118" s="163" t="e">
        <f t="shared" si="16"/>
        <v>#VALUE!</v>
      </c>
      <c r="K118" s="163" t="e">
        <f t="shared" si="17"/>
        <v>#VALUE!</v>
      </c>
      <c r="L118" s="169" t="str">
        <f>IF($D118="fase II",SUMIF('input salário'!$Y:$Y,"MO diretaserviço",'input salário'!$R:$R),IF($D118="fase III",SUMIF('input salário'!$Y:$Y,"MO diretaserviço",'input salário'!$S:$S),IF($D118="fase IV",SUMIF('input salário'!$Y:$Y,"MO diretaserviço",'input salário'!$T:$T),IF($D118="fase V",SUMIF('input salário'!$Y:$Y,"MO diretaserviço",'input salário'!$U:$U), "0"))))</f>
        <v>0</v>
      </c>
      <c r="M118" s="169" t="str">
        <f>IF($D118="fase II",SUMIF('input salário'!$Y:$Y,"MO indiretaserviço",'input salário'!$R:$R),IF($D118="fase III",SUMIF('input salário'!$Y:$Y,"MO indiretaserviço",'input salário'!$S:$S),IF($D118="fase IV",SUMIF('input salário'!$Y:$Y,"MO indiretaserviço",'input salário'!$T:$T),IF($D118="fase V",SUMIF('input salário'!$Y:$Y,"MO indiretaserviço",'input salário'!$U:$U), "0"))))</f>
        <v>0</v>
      </c>
      <c r="N118" s="185"/>
      <c r="O118" s="185"/>
      <c r="P118" s="163">
        <f t="shared" si="12"/>
        <v>0</v>
      </c>
      <c r="Q118" s="163">
        <f t="shared" si="13"/>
        <v>0</v>
      </c>
      <c r="R118" s="163">
        <f t="shared" si="14"/>
        <v>0</v>
      </c>
    </row>
    <row r="119" spans="1:18" ht="17.25" thickBot="1" x14ac:dyDescent="0.35">
      <c r="A119" s="40">
        <f>calendário!A118</f>
        <v>117</v>
      </c>
      <c r="B119" s="40">
        <f>calendário!B118</f>
        <v>10</v>
      </c>
      <c r="C119" s="41">
        <f>calendário!C118</f>
        <v>0</v>
      </c>
      <c r="D119" s="42">
        <f>calendário!D118</f>
        <v>0</v>
      </c>
      <c r="E119" s="169" t="str">
        <f>IF($D119="fase II",SUMIF('input salário'!$Y:$Y,"MO diretaproduto",'input salário'!$R:$R),IF($D119="fase III",SUMIF('input salário'!$Y:$Y,"MO diretaproduto",'input salário'!$S:$S),IF($D119="fase IV",SUMIF('input salário'!$Y:$Y,"MO diretaproduto",'input salário'!$T:$T),IF($D119="fase V",SUMIF('input salário'!$Y:$Y,"MO diretaproduto",'input salário'!$U:$U), "0"))))</f>
        <v>0</v>
      </c>
      <c r="F119" s="163" t="str">
        <f>IF($D119="fase I",SUMIF('input salário'!$Y:$Y,"MO indiretaproduto",'input salário'!$Q:$Q),IF($D119="fase II",SUMIF('input salário'!$Y:$Y,"MO indiretaproduto",'input salário'!$R:$R),IF($D119="fase III",SUMIF('input salário'!$Y:$Y,"MO indiretaproduto",'input salário'!$S:$S),IF($D119="fase IV",SUMIF('input salário'!$Y:$Y,"MO indiretaproduto",'input salário'!$T:$T),IF($D119="fase V",SUMIF('input salário'!$Y:$Y,"MO indiretaproduto",'input salário'!$U:$U),"inserir fase")))))</f>
        <v>inserir fase</v>
      </c>
      <c r="G119" s="120"/>
      <c r="H119" s="120"/>
      <c r="I119" s="163">
        <f t="shared" si="15"/>
        <v>0</v>
      </c>
      <c r="J119" s="163" t="e">
        <f t="shared" si="16"/>
        <v>#VALUE!</v>
      </c>
      <c r="K119" s="163" t="e">
        <f t="shared" si="17"/>
        <v>#VALUE!</v>
      </c>
      <c r="L119" s="169" t="str">
        <f>IF($D119="fase II",SUMIF('input salário'!$Y:$Y,"MO diretaserviço",'input salário'!$R:$R),IF($D119="fase III",SUMIF('input salário'!$Y:$Y,"MO diretaserviço",'input salário'!$S:$S),IF($D119="fase IV",SUMIF('input salário'!$Y:$Y,"MO diretaserviço",'input salário'!$T:$T),IF($D119="fase V",SUMIF('input salário'!$Y:$Y,"MO diretaserviço",'input salário'!$U:$U), "0"))))</f>
        <v>0</v>
      </c>
      <c r="M119" s="169" t="str">
        <f>IF($D119="fase II",SUMIF('input salário'!$Y:$Y,"MO indiretaserviço",'input salário'!$R:$R),IF($D119="fase III",SUMIF('input salário'!$Y:$Y,"MO indiretaserviço",'input salário'!$S:$S),IF($D119="fase IV",SUMIF('input salário'!$Y:$Y,"MO indiretaserviço",'input salário'!$T:$T),IF($D119="fase V",SUMIF('input salário'!$Y:$Y,"MO indiretaserviço",'input salário'!$U:$U), "0"))))</f>
        <v>0</v>
      </c>
      <c r="N119" s="185"/>
      <c r="O119" s="185"/>
      <c r="P119" s="163">
        <f t="shared" si="12"/>
        <v>0</v>
      </c>
      <c r="Q119" s="163">
        <f t="shared" si="13"/>
        <v>0</v>
      </c>
      <c r="R119" s="163">
        <f t="shared" si="14"/>
        <v>0</v>
      </c>
    </row>
    <row r="120" spans="1:18" ht="17.25" thickBot="1" x14ac:dyDescent="0.35">
      <c r="A120" s="40">
        <f>calendário!A119</f>
        <v>118</v>
      </c>
      <c r="B120" s="40">
        <f>calendário!B119</f>
        <v>10</v>
      </c>
      <c r="C120" s="43">
        <f>calendário!C119</f>
        <v>0</v>
      </c>
      <c r="D120" s="42">
        <f>calendário!D119</f>
        <v>0</v>
      </c>
      <c r="E120" s="169" t="str">
        <f>IF($D120="fase II",SUMIF('input salário'!$Y:$Y,"MO diretaproduto",'input salário'!$R:$R),IF($D120="fase III",SUMIF('input salário'!$Y:$Y,"MO diretaproduto",'input salário'!$S:$S),IF($D120="fase IV",SUMIF('input salário'!$Y:$Y,"MO diretaproduto",'input salário'!$T:$T),IF($D120="fase V",SUMIF('input salário'!$Y:$Y,"MO diretaproduto",'input salário'!$U:$U), "0"))))</f>
        <v>0</v>
      </c>
      <c r="F120" s="163" t="str">
        <f>IF($D120="fase I",SUMIF('input salário'!$Y:$Y,"MO indiretaproduto",'input salário'!$Q:$Q),IF($D120="fase II",SUMIF('input salário'!$Y:$Y,"MO indiretaproduto",'input salário'!$R:$R),IF($D120="fase III",SUMIF('input salário'!$Y:$Y,"MO indiretaproduto",'input salário'!$S:$S),IF($D120="fase IV",SUMIF('input salário'!$Y:$Y,"MO indiretaproduto",'input salário'!$T:$T),IF($D120="fase V",SUMIF('input salário'!$Y:$Y,"MO indiretaproduto",'input salário'!$U:$U),"inserir fase")))))</f>
        <v>inserir fase</v>
      </c>
      <c r="G120" s="120"/>
      <c r="H120" s="120"/>
      <c r="I120" s="163">
        <f t="shared" si="15"/>
        <v>0</v>
      </c>
      <c r="J120" s="163" t="e">
        <f t="shared" si="16"/>
        <v>#VALUE!</v>
      </c>
      <c r="K120" s="163" t="e">
        <f t="shared" si="17"/>
        <v>#VALUE!</v>
      </c>
      <c r="L120" s="169" t="str">
        <f>IF($D120="fase II",SUMIF('input salário'!$Y:$Y,"MO diretaserviço",'input salário'!$R:$R),IF($D120="fase III",SUMIF('input salário'!$Y:$Y,"MO diretaserviço",'input salário'!$S:$S),IF($D120="fase IV",SUMIF('input salário'!$Y:$Y,"MO diretaserviço",'input salário'!$T:$T),IF($D120="fase V",SUMIF('input salário'!$Y:$Y,"MO diretaserviço",'input salário'!$U:$U), "0"))))</f>
        <v>0</v>
      </c>
      <c r="M120" s="169" t="str">
        <f>IF($D120="fase II",SUMIF('input salário'!$Y:$Y,"MO indiretaserviço",'input salário'!$R:$R),IF($D120="fase III",SUMIF('input salário'!$Y:$Y,"MO indiretaserviço",'input salário'!$S:$S),IF($D120="fase IV",SUMIF('input salário'!$Y:$Y,"MO indiretaserviço",'input salário'!$T:$T),IF($D120="fase V",SUMIF('input salário'!$Y:$Y,"MO indiretaserviço",'input salário'!$U:$U), "0"))))</f>
        <v>0</v>
      </c>
      <c r="N120" s="185"/>
      <c r="O120" s="185"/>
      <c r="P120" s="163">
        <f t="shared" si="12"/>
        <v>0</v>
      </c>
      <c r="Q120" s="163">
        <f t="shared" si="13"/>
        <v>0</v>
      </c>
      <c r="R120" s="163">
        <f t="shared" si="14"/>
        <v>0</v>
      </c>
    </row>
    <row r="121" spans="1:18" ht="17.25" thickBot="1" x14ac:dyDescent="0.35">
      <c r="A121" s="40">
        <f>calendário!A120</f>
        <v>119</v>
      </c>
      <c r="B121" s="40">
        <f>calendário!B120</f>
        <v>10</v>
      </c>
      <c r="C121" s="41">
        <f>calendário!C120</f>
        <v>0</v>
      </c>
      <c r="D121" s="42">
        <f>calendário!D120</f>
        <v>0</v>
      </c>
      <c r="E121" s="169" t="str">
        <f>IF($D121="fase II",SUMIF('input salário'!$Y:$Y,"MO diretaproduto",'input salário'!$R:$R),IF($D121="fase III",SUMIF('input salário'!$Y:$Y,"MO diretaproduto",'input salário'!$S:$S),IF($D121="fase IV",SUMIF('input salário'!$Y:$Y,"MO diretaproduto",'input salário'!$T:$T),IF($D121="fase V",SUMIF('input salário'!$Y:$Y,"MO diretaproduto",'input salário'!$U:$U), "0"))))</f>
        <v>0</v>
      </c>
      <c r="F121" s="163" t="str">
        <f>IF($D121="fase I",SUMIF('input salário'!$Y:$Y,"MO indiretaproduto",'input salário'!$Q:$Q),IF($D121="fase II",SUMIF('input salário'!$Y:$Y,"MO indiretaproduto",'input salário'!$R:$R),IF($D121="fase III",SUMIF('input salário'!$Y:$Y,"MO indiretaproduto",'input salário'!$S:$S),IF($D121="fase IV",SUMIF('input salário'!$Y:$Y,"MO indiretaproduto",'input salário'!$T:$T),IF($D121="fase V",SUMIF('input salário'!$Y:$Y,"MO indiretaproduto",'input salário'!$U:$U),"inserir fase")))))</f>
        <v>inserir fase</v>
      </c>
      <c r="G121" s="120"/>
      <c r="H121" s="120"/>
      <c r="I121" s="163">
        <f t="shared" si="15"/>
        <v>0</v>
      </c>
      <c r="J121" s="163" t="e">
        <f t="shared" si="16"/>
        <v>#VALUE!</v>
      </c>
      <c r="K121" s="163" t="e">
        <f t="shared" si="17"/>
        <v>#VALUE!</v>
      </c>
      <c r="L121" s="169" t="str">
        <f>IF($D121="fase II",SUMIF('input salário'!$Y:$Y,"MO diretaserviço",'input salário'!$R:$R),IF($D121="fase III",SUMIF('input salário'!$Y:$Y,"MO diretaserviço",'input salário'!$S:$S),IF($D121="fase IV",SUMIF('input salário'!$Y:$Y,"MO diretaserviço",'input salário'!$T:$T),IF($D121="fase V",SUMIF('input salário'!$Y:$Y,"MO diretaserviço",'input salário'!$U:$U), "0"))))</f>
        <v>0</v>
      </c>
      <c r="M121" s="169" t="str">
        <f>IF($D121="fase II",SUMIF('input salário'!$Y:$Y,"MO indiretaserviço",'input salário'!$R:$R),IF($D121="fase III",SUMIF('input salário'!$Y:$Y,"MO indiretaserviço",'input salário'!$S:$S),IF($D121="fase IV",SUMIF('input salário'!$Y:$Y,"MO indiretaserviço",'input salário'!$T:$T),IF($D121="fase V",SUMIF('input salário'!$Y:$Y,"MO indiretaserviço",'input salário'!$U:$U), "0"))))</f>
        <v>0</v>
      </c>
      <c r="N121" s="185"/>
      <c r="O121" s="185"/>
      <c r="P121" s="163">
        <f t="shared" si="12"/>
        <v>0</v>
      </c>
      <c r="Q121" s="163">
        <f t="shared" si="13"/>
        <v>0</v>
      </c>
      <c r="R121" s="163">
        <f t="shared" si="14"/>
        <v>0</v>
      </c>
    </row>
    <row r="122" spans="1:18" ht="17.25" thickBot="1" x14ac:dyDescent="0.35">
      <c r="A122" s="40">
        <f>calendário!A121</f>
        <v>120</v>
      </c>
      <c r="B122" s="40">
        <f>calendário!B121</f>
        <v>10</v>
      </c>
      <c r="C122" s="43">
        <f>calendário!C121</f>
        <v>0</v>
      </c>
      <c r="D122" s="42">
        <f>calendário!D121</f>
        <v>0</v>
      </c>
      <c r="E122" s="170" t="str">
        <f>IF($D122="fase II",SUMIF('input salário'!$Y:$Y,"MO diretaproduto",'input salário'!$R:$R),IF($D122="fase III",SUMIF('input salário'!$Y:$Y,"MO diretaproduto",'input salário'!$S:$S),IF($D122="fase IV",SUMIF('input salário'!$Y:$Y,"MO diretaproduto",'input salário'!$T:$T),IF($D122="fase V",SUMIF('input salário'!$Y:$Y,"MO diretaproduto",'input salário'!$U:$U), "0"))))</f>
        <v>0</v>
      </c>
      <c r="F122" s="171" t="str">
        <f>IF($D122="fase I",SUMIF('input salário'!$Y:$Y,"MO indiretaproduto",'input salário'!$Q:$Q),IF($D122="fase II",SUMIF('input salário'!$Y:$Y,"MO indiretaproduto",'input salário'!$R:$R),IF($D122="fase III",SUMIF('input salário'!$Y:$Y,"MO indiretaproduto",'input salário'!$S:$S),IF($D122="fase IV",SUMIF('input salário'!$Y:$Y,"MO indiretaproduto",'input salário'!$T:$T),IF($D122="fase V",SUMIF('input salário'!$Y:$Y,"MO indiretaproduto",'input salário'!$U:$U),"inserir fase")))))</f>
        <v>inserir fase</v>
      </c>
      <c r="G122" s="101"/>
      <c r="H122" s="101"/>
      <c r="I122" s="171">
        <f t="shared" si="15"/>
        <v>0</v>
      </c>
      <c r="J122" s="171" t="e">
        <f t="shared" si="16"/>
        <v>#VALUE!</v>
      </c>
      <c r="K122" s="171" t="e">
        <f t="shared" si="17"/>
        <v>#VALUE!</v>
      </c>
      <c r="L122" s="170" t="str">
        <f>IF($D122="fase II",SUMIF('input salário'!$Y:$Y,"MO diretaserviço",'input salário'!$R:$R),IF($D122="fase III",SUMIF('input salário'!$Y:$Y,"MO diretaserviço",'input salário'!$S:$S),IF($D122="fase IV",SUMIF('input salário'!$Y:$Y,"MO diretaserviço",'input salário'!$T:$T),IF($D122="fase V",SUMIF('input salário'!$Y:$Y,"MO diretaserviço",'input salário'!$U:$U), "0"))))</f>
        <v>0</v>
      </c>
      <c r="M122" s="169" t="str">
        <f>IF($D122="fase II",SUMIF('input salário'!$Y:$Y,"MO indiretaserviço",'input salário'!$R:$R),IF($D122="fase III",SUMIF('input salário'!$Y:$Y,"MO indiretaserviço",'input salário'!$S:$S),IF($D122="fase IV",SUMIF('input salário'!$Y:$Y,"MO indiretaserviço",'input salário'!$T:$T),IF($D122="fase V",SUMIF('input salário'!$Y:$Y,"MO indiretaserviço",'input salário'!$U:$U), "0"))))</f>
        <v>0</v>
      </c>
      <c r="N122" s="101"/>
      <c r="O122" s="101"/>
      <c r="P122" s="171">
        <f t="shared" si="12"/>
        <v>0</v>
      </c>
      <c r="Q122" s="171">
        <f t="shared" si="13"/>
        <v>0</v>
      </c>
      <c r="R122" s="171">
        <f t="shared" si="14"/>
        <v>0</v>
      </c>
    </row>
    <row r="123" spans="1:18" x14ac:dyDescent="0.25">
      <c r="R123" s="259"/>
    </row>
  </sheetData>
  <protectedRanges>
    <protectedRange sqref="C123:D1048576 C2:D2" name="Intervalo1"/>
  </protectedRanges>
  <mergeCells count="2">
    <mergeCell ref="E1:K1"/>
    <mergeCell ref="L1:R1"/>
  </mergeCells>
  <dataValidations count="3">
    <dataValidation type="list" allowBlank="1" showInputMessage="1" showErrorMessage="1" sqref="D3:D1048576">
      <formula1>fases_vida</formula1>
    </dataValidation>
    <dataValidation allowBlank="1" showInputMessage="1" showErrorMessage="1" prompt="Se achar necessário, insira um percentual de ajuste dos valores referentes a MO direta. " sqref="G3:G122 N3:N122"/>
    <dataValidation allowBlank="1" showInputMessage="1" showErrorMessage="1" prompt="Se achar necessário, insira um percentual de ajuste dos valores referentes a MO indireta.  " sqref="H3:H122 O3:O122"/>
  </dataValidation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AC090"/>
  </sheetPr>
  <dimension ref="A1:P99"/>
  <sheetViews>
    <sheetView showGridLines="0" workbookViewId="0">
      <pane xSplit="3" ySplit="2" topLeftCell="D3" activePane="bottomRight" state="frozen"/>
      <selection pane="topRight" activeCell="D1" sqref="D1"/>
      <selection pane="bottomLeft" activeCell="A2" sqref="A2"/>
      <selection pane="bottomRight" activeCell="G3" sqref="G3"/>
    </sheetView>
  </sheetViews>
  <sheetFormatPr defaultRowHeight="15" x14ac:dyDescent="0.25"/>
  <cols>
    <col min="1" max="1" width="26.7109375" style="60" customWidth="1"/>
    <col min="2" max="3" width="26.7109375" style="61" customWidth="1"/>
    <col min="4" max="4" width="2.140625" style="61" customWidth="1"/>
    <col min="5" max="6" width="13.7109375" style="98" customWidth="1"/>
    <col min="7" max="7" width="13.7109375" style="100" customWidth="1"/>
    <col min="8" max="8" width="13.7109375" style="96" customWidth="1"/>
    <col min="9" max="9" width="9.140625" style="62"/>
    <col min="10" max="10" width="9.140625" style="62" customWidth="1"/>
    <col min="11" max="11" width="9.140625" style="62"/>
    <col min="12" max="12" width="15.28515625" style="62" hidden="1" customWidth="1"/>
    <col min="13" max="13" width="9.140625" style="62" customWidth="1"/>
    <col min="14" max="16" width="9.140625" style="62"/>
    <col min="17" max="16384" width="9.140625" style="6"/>
  </cols>
  <sheetData>
    <row r="1" spans="1:16" ht="30" customHeight="1" x14ac:dyDescent="0.3">
      <c r="A1" s="327" t="s">
        <v>229</v>
      </c>
      <c r="B1" s="327"/>
      <c r="C1" s="327"/>
      <c r="D1" s="93"/>
      <c r="E1" s="328" t="s">
        <v>166</v>
      </c>
      <c r="F1" s="329"/>
      <c r="G1" s="330"/>
      <c r="H1" s="331"/>
    </row>
    <row r="2" spans="1:16" ht="66" customHeight="1" thickBot="1" x14ac:dyDescent="0.3">
      <c r="A2" s="50" t="s">
        <v>197</v>
      </c>
      <c r="B2" s="50" t="s">
        <v>198</v>
      </c>
      <c r="C2" s="58" t="s">
        <v>199</v>
      </c>
      <c r="D2" s="58"/>
      <c r="E2" s="87" t="s">
        <v>167</v>
      </c>
      <c r="F2" s="89" t="s">
        <v>168</v>
      </c>
      <c r="G2" s="99" t="s">
        <v>200</v>
      </c>
      <c r="H2" s="95" t="s">
        <v>181</v>
      </c>
      <c r="K2" s="63" t="s">
        <v>100</v>
      </c>
    </row>
    <row r="3" spans="1:16" ht="17.25" thickBot="1" x14ac:dyDescent="0.35">
      <c r="A3" s="72" t="s">
        <v>251</v>
      </c>
      <c r="B3" s="72" t="s">
        <v>57</v>
      </c>
      <c r="C3" s="249" t="s">
        <v>118</v>
      </c>
      <c r="D3" s="71"/>
      <c r="E3" s="88"/>
      <c r="F3" s="88">
        <v>20</v>
      </c>
      <c r="G3" s="27"/>
      <c r="H3" s="174">
        <f>IF(F3=0, G3*E3,IF(G3=0, F3*1,"erro"))</f>
        <v>20</v>
      </c>
      <c r="L3" s="62" t="str">
        <f>B3&amp;C3</f>
        <v>variávelproduto</v>
      </c>
    </row>
    <row r="4" spans="1:16" ht="17.25" thickBot="1" x14ac:dyDescent="0.35">
      <c r="A4" s="74" t="s">
        <v>252</v>
      </c>
      <c r="B4" s="74" t="s">
        <v>56</v>
      </c>
      <c r="C4" s="249" t="s">
        <v>119</v>
      </c>
      <c r="D4" s="71"/>
      <c r="E4" s="88">
        <v>3000</v>
      </c>
      <c r="F4" s="88"/>
      <c r="G4" s="27">
        <v>0.2</v>
      </c>
      <c r="H4" s="263">
        <f t="shared" ref="H4:H65" si="0">IF(F4=0, G4*E4,IF(G4=0, F4*1,"erro"))</f>
        <v>600</v>
      </c>
      <c r="L4" s="62" t="str">
        <f t="shared" ref="L4:L27" si="1">B4&amp;C4</f>
        <v>fixoserviço</v>
      </c>
    </row>
    <row r="5" spans="1:16" s="239" customFormat="1" ht="17.25" thickBot="1" x14ac:dyDescent="0.35">
      <c r="A5" s="249" t="s">
        <v>252</v>
      </c>
      <c r="B5" s="249" t="s">
        <v>57</v>
      </c>
      <c r="C5" s="249" t="s">
        <v>118</v>
      </c>
      <c r="D5" s="247"/>
      <c r="E5" s="252"/>
      <c r="F5" s="252">
        <v>5</v>
      </c>
      <c r="G5" s="241"/>
      <c r="H5" s="263">
        <f t="shared" si="0"/>
        <v>5</v>
      </c>
      <c r="I5" s="245"/>
      <c r="J5" s="245"/>
      <c r="K5" s="245"/>
      <c r="L5" s="245" t="str">
        <f t="shared" si="1"/>
        <v>variávelproduto</v>
      </c>
      <c r="M5" s="245"/>
      <c r="N5" s="245"/>
      <c r="O5" s="245"/>
      <c r="P5" s="245"/>
    </row>
    <row r="6" spans="1:16" ht="17.25" thickBot="1" x14ac:dyDescent="0.35">
      <c r="A6" s="249" t="s">
        <v>253</v>
      </c>
      <c r="B6" s="74" t="s">
        <v>56</v>
      </c>
      <c r="C6" s="249" t="s">
        <v>118</v>
      </c>
      <c r="D6" s="71"/>
      <c r="E6" s="88">
        <v>2200</v>
      </c>
      <c r="F6" s="88"/>
      <c r="G6" s="27">
        <v>0.15</v>
      </c>
      <c r="H6" s="263">
        <f t="shared" si="0"/>
        <v>330</v>
      </c>
      <c r="L6" s="62" t="str">
        <f t="shared" si="1"/>
        <v>fixoproduto</v>
      </c>
    </row>
    <row r="7" spans="1:16" ht="17.25" thickBot="1" x14ac:dyDescent="0.35">
      <c r="A7" s="74" t="s">
        <v>254</v>
      </c>
      <c r="B7" s="74" t="s">
        <v>57</v>
      </c>
      <c r="C7" s="249" t="s">
        <v>118</v>
      </c>
      <c r="D7" s="71"/>
      <c r="E7" s="88"/>
      <c r="F7" s="88">
        <v>18</v>
      </c>
      <c r="G7" s="27"/>
      <c r="H7" s="263">
        <f t="shared" si="0"/>
        <v>18</v>
      </c>
      <c r="L7" s="62" t="str">
        <f t="shared" si="1"/>
        <v>variávelproduto</v>
      </c>
    </row>
    <row r="8" spans="1:16" ht="17.25" thickBot="1" x14ac:dyDescent="0.35">
      <c r="A8" s="74" t="s">
        <v>255</v>
      </c>
      <c r="B8" s="74" t="s">
        <v>57</v>
      </c>
      <c r="C8" s="249" t="s">
        <v>119</v>
      </c>
      <c r="D8" s="71"/>
      <c r="E8" s="88"/>
      <c r="F8" s="88">
        <v>50</v>
      </c>
      <c r="G8" s="27"/>
      <c r="H8" s="263">
        <f t="shared" si="0"/>
        <v>50</v>
      </c>
      <c r="L8" s="62" t="str">
        <f t="shared" si="1"/>
        <v>variávelserviço</v>
      </c>
    </row>
    <row r="9" spans="1:16" ht="17.25" thickBot="1" x14ac:dyDescent="0.35">
      <c r="A9" s="74"/>
      <c r="B9" s="74"/>
      <c r="C9" s="74"/>
      <c r="D9" s="71"/>
      <c r="E9" s="88"/>
      <c r="F9" s="88"/>
      <c r="G9" s="27"/>
      <c r="H9" s="263">
        <f t="shared" si="0"/>
        <v>0</v>
      </c>
      <c r="L9" s="62" t="str">
        <f t="shared" si="1"/>
        <v/>
      </c>
    </row>
    <row r="10" spans="1:16" ht="17.25" thickBot="1" x14ac:dyDescent="0.35">
      <c r="A10" s="74"/>
      <c r="B10" s="74"/>
      <c r="C10" s="74"/>
      <c r="D10" s="94"/>
      <c r="E10" s="88"/>
      <c r="F10" s="88"/>
      <c r="G10" s="27"/>
      <c r="H10" s="263">
        <f t="shared" si="0"/>
        <v>0</v>
      </c>
      <c r="L10" s="62" t="str">
        <f t="shared" si="1"/>
        <v/>
      </c>
    </row>
    <row r="11" spans="1:16" ht="17.25" thickBot="1" x14ac:dyDescent="0.35">
      <c r="A11" s="74"/>
      <c r="B11" s="74"/>
      <c r="C11" s="74"/>
      <c r="D11" s="94"/>
      <c r="E11" s="88"/>
      <c r="F11" s="88"/>
      <c r="G11" s="27"/>
      <c r="H11" s="263">
        <f t="shared" si="0"/>
        <v>0</v>
      </c>
      <c r="L11" s="62" t="str">
        <f t="shared" si="1"/>
        <v/>
      </c>
    </row>
    <row r="12" spans="1:16" ht="17.25" thickBot="1" x14ac:dyDescent="0.35">
      <c r="A12" s="74"/>
      <c r="B12" s="74"/>
      <c r="C12" s="74"/>
      <c r="D12" s="71"/>
      <c r="E12" s="88"/>
      <c r="F12" s="88"/>
      <c r="G12" s="27"/>
      <c r="H12" s="263">
        <f t="shared" si="0"/>
        <v>0</v>
      </c>
      <c r="L12" s="62" t="str">
        <f t="shared" si="1"/>
        <v/>
      </c>
    </row>
    <row r="13" spans="1:16" ht="17.25" thickBot="1" x14ac:dyDescent="0.35">
      <c r="A13" s="74"/>
      <c r="B13" s="74"/>
      <c r="C13" s="74"/>
      <c r="D13" s="71"/>
      <c r="E13" s="88"/>
      <c r="F13" s="88"/>
      <c r="G13" s="27"/>
      <c r="H13" s="263">
        <f t="shared" si="0"/>
        <v>0</v>
      </c>
      <c r="L13" s="62" t="str">
        <f t="shared" si="1"/>
        <v/>
      </c>
    </row>
    <row r="14" spans="1:16" ht="17.25" thickBot="1" x14ac:dyDescent="0.35">
      <c r="A14" s="74"/>
      <c r="B14" s="74"/>
      <c r="C14" s="74"/>
      <c r="D14" s="71"/>
      <c r="E14" s="88"/>
      <c r="F14" s="88"/>
      <c r="G14" s="27"/>
      <c r="H14" s="263">
        <f t="shared" si="0"/>
        <v>0</v>
      </c>
      <c r="L14" s="62" t="str">
        <f t="shared" si="1"/>
        <v/>
      </c>
    </row>
    <row r="15" spans="1:16" ht="17.25" thickBot="1" x14ac:dyDescent="0.35">
      <c r="A15" s="74"/>
      <c r="B15" s="74"/>
      <c r="C15" s="74"/>
      <c r="D15" s="71"/>
      <c r="E15" s="88"/>
      <c r="F15" s="88"/>
      <c r="G15" s="27"/>
      <c r="H15" s="263">
        <f t="shared" si="0"/>
        <v>0</v>
      </c>
      <c r="L15" s="62" t="str">
        <f t="shared" si="1"/>
        <v/>
      </c>
    </row>
    <row r="16" spans="1:16" ht="17.25" thickBot="1" x14ac:dyDescent="0.35">
      <c r="A16" s="74"/>
      <c r="B16" s="74"/>
      <c r="C16" s="74"/>
      <c r="D16" s="71"/>
      <c r="E16" s="88"/>
      <c r="F16" s="88"/>
      <c r="G16" s="27"/>
      <c r="H16" s="263">
        <f t="shared" si="0"/>
        <v>0</v>
      </c>
      <c r="L16" s="62" t="str">
        <f t="shared" si="1"/>
        <v/>
      </c>
    </row>
    <row r="17" spans="1:12" ht="17.25" thickBot="1" x14ac:dyDescent="0.35">
      <c r="A17" s="74"/>
      <c r="B17" s="74"/>
      <c r="C17" s="74"/>
      <c r="D17" s="71"/>
      <c r="E17" s="88"/>
      <c r="F17" s="88"/>
      <c r="G17" s="27"/>
      <c r="H17" s="263">
        <f t="shared" si="0"/>
        <v>0</v>
      </c>
      <c r="L17" s="62" t="str">
        <f t="shared" si="1"/>
        <v/>
      </c>
    </row>
    <row r="18" spans="1:12" ht="17.25" thickBot="1" x14ac:dyDescent="0.35">
      <c r="A18" s="249"/>
      <c r="B18" s="249"/>
      <c r="C18" s="249"/>
      <c r="D18" s="71"/>
      <c r="E18" s="88"/>
      <c r="F18" s="88"/>
      <c r="G18" s="27"/>
      <c r="H18" s="263">
        <f t="shared" si="0"/>
        <v>0</v>
      </c>
      <c r="L18" s="62" t="str">
        <f t="shared" si="1"/>
        <v/>
      </c>
    </row>
    <row r="19" spans="1:12" ht="17.25" thickBot="1" x14ac:dyDescent="0.35">
      <c r="A19" s="249"/>
      <c r="B19" s="249"/>
      <c r="C19" s="249"/>
      <c r="D19" s="71"/>
      <c r="E19" s="88"/>
      <c r="F19" s="88"/>
      <c r="G19" s="27"/>
      <c r="H19" s="263">
        <f t="shared" si="0"/>
        <v>0</v>
      </c>
      <c r="L19" s="62" t="str">
        <f t="shared" si="1"/>
        <v/>
      </c>
    </row>
    <row r="20" spans="1:12" ht="17.25" thickBot="1" x14ac:dyDescent="0.35">
      <c r="A20" s="249"/>
      <c r="B20" s="249"/>
      <c r="C20" s="249"/>
      <c r="D20" s="94"/>
      <c r="E20" s="88"/>
      <c r="F20" s="88"/>
      <c r="G20" s="27"/>
      <c r="H20" s="263">
        <f t="shared" si="0"/>
        <v>0</v>
      </c>
      <c r="L20" s="62" t="str">
        <f t="shared" si="1"/>
        <v/>
      </c>
    </row>
    <row r="21" spans="1:12" ht="17.25" thickBot="1" x14ac:dyDescent="0.35">
      <c r="A21" s="249"/>
      <c r="B21" s="249"/>
      <c r="C21" s="249"/>
      <c r="D21" s="94"/>
      <c r="E21" s="88"/>
      <c r="F21" s="88"/>
      <c r="G21" s="27"/>
      <c r="H21" s="263">
        <f t="shared" si="0"/>
        <v>0</v>
      </c>
      <c r="L21" s="62" t="str">
        <f t="shared" si="1"/>
        <v/>
      </c>
    </row>
    <row r="22" spans="1:12" ht="17.25" thickBot="1" x14ac:dyDescent="0.35">
      <c r="A22" s="249"/>
      <c r="B22" s="249"/>
      <c r="C22" s="249"/>
      <c r="D22" s="71"/>
      <c r="E22" s="88"/>
      <c r="F22" s="88"/>
      <c r="G22" s="27"/>
      <c r="H22" s="263">
        <f t="shared" si="0"/>
        <v>0</v>
      </c>
      <c r="L22" s="62" t="str">
        <f t="shared" si="1"/>
        <v/>
      </c>
    </row>
    <row r="23" spans="1:12" ht="17.25" thickBot="1" x14ac:dyDescent="0.35">
      <c r="A23" s="74"/>
      <c r="B23" s="74"/>
      <c r="C23" s="74"/>
      <c r="D23" s="71"/>
      <c r="E23" s="97"/>
      <c r="F23" s="97"/>
      <c r="G23" s="28"/>
      <c r="H23" s="263">
        <f t="shared" si="0"/>
        <v>0</v>
      </c>
      <c r="L23" s="62" t="str">
        <f t="shared" si="1"/>
        <v/>
      </c>
    </row>
    <row r="24" spans="1:12" ht="17.25" thickBot="1" x14ac:dyDescent="0.35">
      <c r="A24" s="74"/>
      <c r="B24" s="74"/>
      <c r="C24" s="74"/>
      <c r="D24" s="71"/>
      <c r="E24" s="88"/>
      <c r="F24" s="88"/>
      <c r="G24" s="27"/>
      <c r="H24" s="263">
        <f t="shared" si="0"/>
        <v>0</v>
      </c>
      <c r="L24" s="62" t="str">
        <f t="shared" si="1"/>
        <v/>
      </c>
    </row>
    <row r="25" spans="1:12" ht="17.25" thickBot="1" x14ac:dyDescent="0.35">
      <c r="A25" s="74"/>
      <c r="B25" s="74"/>
      <c r="C25" s="74"/>
      <c r="D25" s="94"/>
      <c r="E25" s="88"/>
      <c r="F25" s="88"/>
      <c r="G25" s="27"/>
      <c r="H25" s="263">
        <f t="shared" si="0"/>
        <v>0</v>
      </c>
      <c r="L25" s="62" t="str">
        <f t="shared" si="1"/>
        <v/>
      </c>
    </row>
    <row r="26" spans="1:12" ht="17.25" thickBot="1" x14ac:dyDescent="0.35">
      <c r="A26" s="74"/>
      <c r="B26" s="74"/>
      <c r="C26" s="74"/>
      <c r="D26" s="94"/>
      <c r="E26" s="88"/>
      <c r="F26" s="88"/>
      <c r="G26" s="27"/>
      <c r="H26" s="263">
        <f t="shared" si="0"/>
        <v>0</v>
      </c>
      <c r="L26" s="62" t="str">
        <f t="shared" si="1"/>
        <v/>
      </c>
    </row>
    <row r="27" spans="1:12" ht="17.25" thickBot="1" x14ac:dyDescent="0.35">
      <c r="A27" s="74"/>
      <c r="B27" s="74"/>
      <c r="C27" s="74"/>
      <c r="D27" s="71"/>
      <c r="E27" s="88"/>
      <c r="F27" s="88"/>
      <c r="G27" s="27"/>
      <c r="H27" s="263">
        <f t="shared" si="0"/>
        <v>0</v>
      </c>
      <c r="L27" s="62" t="str">
        <f t="shared" si="1"/>
        <v/>
      </c>
    </row>
    <row r="28" spans="1:12" ht="17.25" thickBot="1" x14ac:dyDescent="0.35">
      <c r="A28" s="74"/>
      <c r="B28" s="74"/>
      <c r="C28" s="74"/>
      <c r="D28" s="71"/>
      <c r="E28" s="97"/>
      <c r="F28" s="97"/>
      <c r="G28" s="28"/>
      <c r="H28" s="263">
        <f t="shared" si="0"/>
        <v>0</v>
      </c>
    </row>
    <row r="29" spans="1:12" ht="17.25" thickBot="1" x14ac:dyDescent="0.35">
      <c r="A29" s="74"/>
      <c r="B29" s="74"/>
      <c r="C29" s="74"/>
      <c r="D29" s="71"/>
      <c r="E29" s="88"/>
      <c r="F29" s="88"/>
      <c r="G29" s="27"/>
      <c r="H29" s="263">
        <f t="shared" si="0"/>
        <v>0</v>
      </c>
    </row>
    <row r="30" spans="1:12" ht="17.25" thickBot="1" x14ac:dyDescent="0.35">
      <c r="A30" s="74"/>
      <c r="B30" s="74"/>
      <c r="C30" s="74"/>
      <c r="D30" s="94"/>
      <c r="E30" s="88"/>
      <c r="F30" s="88"/>
      <c r="G30" s="27"/>
      <c r="H30" s="263">
        <f t="shared" si="0"/>
        <v>0</v>
      </c>
    </row>
    <row r="31" spans="1:12" ht="17.25" thickBot="1" x14ac:dyDescent="0.35">
      <c r="A31" s="74"/>
      <c r="B31" s="74"/>
      <c r="C31" s="74"/>
      <c r="D31" s="94"/>
      <c r="E31" s="88"/>
      <c r="F31" s="88"/>
      <c r="G31" s="27"/>
      <c r="H31" s="263">
        <f t="shared" si="0"/>
        <v>0</v>
      </c>
    </row>
    <row r="32" spans="1:12" ht="17.25" thickBot="1" x14ac:dyDescent="0.35">
      <c r="A32" s="74"/>
      <c r="B32" s="74"/>
      <c r="C32" s="74"/>
      <c r="D32" s="71"/>
      <c r="E32" s="88"/>
      <c r="F32" s="88"/>
      <c r="G32" s="27"/>
      <c r="H32" s="263">
        <f t="shared" si="0"/>
        <v>0</v>
      </c>
    </row>
    <row r="33" spans="1:8" ht="17.25" thickBot="1" x14ac:dyDescent="0.35">
      <c r="A33" s="74"/>
      <c r="B33" s="74"/>
      <c r="C33" s="74"/>
      <c r="D33" s="71"/>
      <c r="E33" s="97"/>
      <c r="F33" s="97"/>
      <c r="G33" s="28"/>
      <c r="H33" s="263">
        <f t="shared" si="0"/>
        <v>0</v>
      </c>
    </row>
    <row r="34" spans="1:8" ht="17.25" thickBot="1" x14ac:dyDescent="0.35">
      <c r="A34" s="74"/>
      <c r="B34" s="74"/>
      <c r="C34" s="74"/>
      <c r="D34" s="71"/>
      <c r="E34" s="88"/>
      <c r="F34" s="88"/>
      <c r="G34" s="27"/>
      <c r="H34" s="263">
        <f t="shared" si="0"/>
        <v>0</v>
      </c>
    </row>
    <row r="35" spans="1:8" ht="17.25" thickBot="1" x14ac:dyDescent="0.35">
      <c r="A35" s="74"/>
      <c r="B35" s="74"/>
      <c r="C35" s="74"/>
      <c r="D35" s="94"/>
      <c r="E35" s="88"/>
      <c r="F35" s="88"/>
      <c r="G35" s="27"/>
      <c r="H35" s="263">
        <f t="shared" si="0"/>
        <v>0</v>
      </c>
    </row>
    <row r="36" spans="1:8" ht="17.25" thickBot="1" x14ac:dyDescent="0.35">
      <c r="A36" s="74"/>
      <c r="B36" s="74"/>
      <c r="C36" s="74"/>
      <c r="D36" s="94"/>
      <c r="E36" s="88"/>
      <c r="F36" s="88"/>
      <c r="G36" s="27"/>
      <c r="H36" s="263">
        <f t="shared" si="0"/>
        <v>0</v>
      </c>
    </row>
    <row r="37" spans="1:8" ht="17.25" thickBot="1" x14ac:dyDescent="0.35">
      <c r="A37" s="74"/>
      <c r="B37" s="74"/>
      <c r="C37" s="74"/>
      <c r="D37" s="71"/>
      <c r="E37" s="88"/>
      <c r="F37" s="88"/>
      <c r="G37" s="27"/>
      <c r="H37" s="263">
        <f t="shared" si="0"/>
        <v>0</v>
      </c>
    </row>
    <row r="38" spans="1:8" ht="17.25" thickBot="1" x14ac:dyDescent="0.35">
      <c r="A38" s="74"/>
      <c r="B38" s="74"/>
      <c r="C38" s="74"/>
      <c r="D38" s="71"/>
      <c r="E38" s="97"/>
      <c r="F38" s="97"/>
      <c r="G38" s="28"/>
      <c r="H38" s="263">
        <f t="shared" si="0"/>
        <v>0</v>
      </c>
    </row>
    <row r="39" spans="1:8" ht="17.25" thickBot="1" x14ac:dyDescent="0.35">
      <c r="A39" s="74"/>
      <c r="B39" s="74"/>
      <c r="C39" s="74"/>
      <c r="D39" s="71"/>
      <c r="E39" s="88"/>
      <c r="F39" s="88"/>
      <c r="G39" s="27"/>
      <c r="H39" s="263">
        <f t="shared" si="0"/>
        <v>0</v>
      </c>
    </row>
    <row r="40" spans="1:8" ht="17.25" thickBot="1" x14ac:dyDescent="0.35">
      <c r="A40" s="74"/>
      <c r="B40" s="74"/>
      <c r="C40" s="74"/>
      <c r="D40" s="94"/>
      <c r="E40" s="88"/>
      <c r="F40" s="88"/>
      <c r="G40" s="27"/>
      <c r="H40" s="263">
        <f t="shared" si="0"/>
        <v>0</v>
      </c>
    </row>
    <row r="41" spans="1:8" ht="17.25" thickBot="1" x14ac:dyDescent="0.35">
      <c r="A41" s="74"/>
      <c r="B41" s="74"/>
      <c r="C41" s="74"/>
      <c r="D41" s="94"/>
      <c r="E41" s="88"/>
      <c r="F41" s="88"/>
      <c r="G41" s="27"/>
      <c r="H41" s="263">
        <f t="shared" si="0"/>
        <v>0</v>
      </c>
    </row>
    <row r="42" spans="1:8" ht="17.25" thickBot="1" x14ac:dyDescent="0.35">
      <c r="A42" s="74"/>
      <c r="B42" s="74"/>
      <c r="C42" s="74"/>
      <c r="D42" s="71"/>
      <c r="E42" s="88"/>
      <c r="F42" s="88"/>
      <c r="G42" s="27"/>
      <c r="H42" s="263">
        <f t="shared" si="0"/>
        <v>0</v>
      </c>
    </row>
    <row r="43" spans="1:8" ht="17.25" thickBot="1" x14ac:dyDescent="0.35">
      <c r="A43" s="74"/>
      <c r="B43" s="74"/>
      <c r="C43" s="74"/>
      <c r="D43" s="71"/>
      <c r="E43" s="97"/>
      <c r="F43" s="97"/>
      <c r="G43" s="28"/>
      <c r="H43" s="263">
        <f t="shared" si="0"/>
        <v>0</v>
      </c>
    </row>
    <row r="44" spans="1:8" ht="17.25" thickBot="1" x14ac:dyDescent="0.35">
      <c r="A44" s="74"/>
      <c r="B44" s="74"/>
      <c r="C44" s="74"/>
      <c r="D44" s="71"/>
      <c r="E44" s="88"/>
      <c r="F44" s="88"/>
      <c r="G44" s="27"/>
      <c r="H44" s="263">
        <f t="shared" si="0"/>
        <v>0</v>
      </c>
    </row>
    <row r="45" spans="1:8" ht="17.25" thickBot="1" x14ac:dyDescent="0.35">
      <c r="A45" s="74"/>
      <c r="B45" s="74"/>
      <c r="C45" s="74"/>
      <c r="D45" s="94"/>
      <c r="E45" s="88"/>
      <c r="F45" s="88"/>
      <c r="G45" s="27"/>
      <c r="H45" s="263">
        <f t="shared" si="0"/>
        <v>0</v>
      </c>
    </row>
    <row r="46" spans="1:8" ht="17.25" thickBot="1" x14ac:dyDescent="0.35">
      <c r="A46" s="74"/>
      <c r="B46" s="74"/>
      <c r="C46" s="74"/>
      <c r="D46" s="94"/>
      <c r="E46" s="88"/>
      <c r="F46" s="88"/>
      <c r="G46" s="27"/>
      <c r="H46" s="263">
        <f t="shared" si="0"/>
        <v>0</v>
      </c>
    </row>
    <row r="47" spans="1:8" ht="17.25" thickBot="1" x14ac:dyDescent="0.35">
      <c r="A47" s="74"/>
      <c r="B47" s="74"/>
      <c r="C47" s="74"/>
      <c r="D47" s="71"/>
      <c r="E47" s="88"/>
      <c r="F47" s="88"/>
      <c r="G47" s="27"/>
      <c r="H47" s="263">
        <f t="shared" si="0"/>
        <v>0</v>
      </c>
    </row>
    <row r="48" spans="1:8" ht="17.25" thickBot="1" x14ac:dyDescent="0.35">
      <c r="A48" s="74"/>
      <c r="B48" s="74"/>
      <c r="C48" s="74"/>
      <c r="D48" s="71"/>
      <c r="E48" s="97"/>
      <c r="F48" s="97"/>
      <c r="G48" s="28"/>
      <c r="H48" s="263">
        <f t="shared" si="0"/>
        <v>0</v>
      </c>
    </row>
    <row r="49" spans="1:8" ht="17.25" thickBot="1" x14ac:dyDescent="0.35">
      <c r="A49" s="74"/>
      <c r="B49" s="74"/>
      <c r="C49" s="74"/>
      <c r="D49" s="71"/>
      <c r="E49" s="88"/>
      <c r="F49" s="88"/>
      <c r="G49" s="27"/>
      <c r="H49" s="263">
        <f t="shared" si="0"/>
        <v>0</v>
      </c>
    </row>
    <row r="50" spans="1:8" ht="17.25" thickBot="1" x14ac:dyDescent="0.35">
      <c r="A50" s="74"/>
      <c r="B50" s="74"/>
      <c r="C50" s="74"/>
      <c r="D50" s="94"/>
      <c r="E50" s="88"/>
      <c r="F50" s="88"/>
      <c r="G50" s="27"/>
      <c r="H50" s="263">
        <f t="shared" si="0"/>
        <v>0</v>
      </c>
    </row>
    <row r="51" spans="1:8" ht="17.25" thickBot="1" x14ac:dyDescent="0.35">
      <c r="A51" s="74"/>
      <c r="B51" s="74"/>
      <c r="C51" s="74"/>
      <c r="D51" s="71"/>
      <c r="E51" s="97"/>
      <c r="F51" s="97"/>
      <c r="G51" s="28"/>
      <c r="H51" s="263">
        <f t="shared" si="0"/>
        <v>0</v>
      </c>
    </row>
    <row r="52" spans="1:8" ht="17.25" thickBot="1" x14ac:dyDescent="0.35">
      <c r="A52" s="74"/>
      <c r="B52" s="74"/>
      <c r="C52" s="74"/>
      <c r="D52" s="71"/>
      <c r="E52" s="88"/>
      <c r="F52" s="88"/>
      <c r="G52" s="27"/>
      <c r="H52" s="263">
        <f t="shared" si="0"/>
        <v>0</v>
      </c>
    </row>
    <row r="53" spans="1:8" ht="17.25" thickBot="1" x14ac:dyDescent="0.35">
      <c r="A53" s="74"/>
      <c r="B53" s="74"/>
      <c r="C53" s="74"/>
      <c r="D53" s="94"/>
      <c r="E53" s="88"/>
      <c r="F53" s="88"/>
      <c r="G53" s="27"/>
      <c r="H53" s="263">
        <f t="shared" si="0"/>
        <v>0</v>
      </c>
    </row>
    <row r="54" spans="1:8" ht="17.25" thickBot="1" x14ac:dyDescent="0.35">
      <c r="A54" s="74"/>
      <c r="B54" s="74"/>
      <c r="C54" s="74"/>
      <c r="D54" s="71"/>
      <c r="E54" s="97"/>
      <c r="F54" s="97"/>
      <c r="G54" s="28"/>
      <c r="H54" s="263">
        <f t="shared" si="0"/>
        <v>0</v>
      </c>
    </row>
    <row r="55" spans="1:8" ht="17.25" thickBot="1" x14ac:dyDescent="0.35">
      <c r="A55" s="74"/>
      <c r="B55" s="74"/>
      <c r="C55" s="74"/>
      <c r="D55" s="71"/>
      <c r="E55" s="88"/>
      <c r="F55" s="88"/>
      <c r="G55" s="27"/>
      <c r="H55" s="263">
        <f t="shared" si="0"/>
        <v>0</v>
      </c>
    </row>
    <row r="56" spans="1:8" ht="17.25" thickBot="1" x14ac:dyDescent="0.35">
      <c r="A56" s="74"/>
      <c r="B56" s="74"/>
      <c r="C56" s="74"/>
      <c r="D56" s="94"/>
      <c r="E56" s="88"/>
      <c r="F56" s="88"/>
      <c r="G56" s="27"/>
      <c r="H56" s="263">
        <f t="shared" si="0"/>
        <v>0</v>
      </c>
    </row>
    <row r="57" spans="1:8" ht="17.25" thickBot="1" x14ac:dyDescent="0.35">
      <c r="A57" s="74"/>
      <c r="B57" s="74"/>
      <c r="C57" s="74"/>
      <c r="D57" s="71"/>
      <c r="E57" s="97"/>
      <c r="F57" s="97"/>
      <c r="G57" s="28"/>
      <c r="H57" s="263">
        <f t="shared" si="0"/>
        <v>0</v>
      </c>
    </row>
    <row r="58" spans="1:8" ht="17.25" thickBot="1" x14ac:dyDescent="0.35">
      <c r="A58" s="74"/>
      <c r="B58" s="74"/>
      <c r="C58" s="74"/>
      <c r="D58" s="71"/>
      <c r="E58" s="88"/>
      <c r="F58" s="88"/>
      <c r="G58" s="27"/>
      <c r="H58" s="263">
        <f t="shared" si="0"/>
        <v>0</v>
      </c>
    </row>
    <row r="59" spans="1:8" ht="17.25" thickBot="1" x14ac:dyDescent="0.35">
      <c r="A59" s="74"/>
      <c r="B59" s="74"/>
      <c r="C59" s="74"/>
      <c r="D59" s="94"/>
      <c r="E59" s="88"/>
      <c r="F59" s="88"/>
      <c r="G59" s="27"/>
      <c r="H59" s="263">
        <f t="shared" si="0"/>
        <v>0</v>
      </c>
    </row>
    <row r="60" spans="1:8" ht="17.25" thickBot="1" x14ac:dyDescent="0.35">
      <c r="A60" s="74"/>
      <c r="B60" s="74"/>
      <c r="C60" s="74"/>
      <c r="D60" s="71"/>
      <c r="E60" s="97"/>
      <c r="F60" s="97"/>
      <c r="G60" s="28"/>
      <c r="H60" s="263">
        <f t="shared" si="0"/>
        <v>0</v>
      </c>
    </row>
    <row r="61" spans="1:8" ht="17.25" thickBot="1" x14ac:dyDescent="0.35">
      <c r="A61" s="74"/>
      <c r="B61" s="74"/>
      <c r="C61" s="74"/>
      <c r="D61" s="71"/>
      <c r="E61" s="88"/>
      <c r="F61" s="88"/>
      <c r="G61" s="27"/>
      <c r="H61" s="263">
        <f t="shared" si="0"/>
        <v>0</v>
      </c>
    </row>
    <row r="62" spans="1:8" ht="17.25" thickBot="1" x14ac:dyDescent="0.35">
      <c r="A62" s="74"/>
      <c r="B62" s="74"/>
      <c r="C62" s="74"/>
      <c r="D62" s="94"/>
      <c r="E62" s="88"/>
      <c r="F62" s="88"/>
      <c r="G62" s="27"/>
      <c r="H62" s="263">
        <f t="shared" si="0"/>
        <v>0</v>
      </c>
    </row>
    <row r="63" spans="1:8" ht="17.25" thickBot="1" x14ac:dyDescent="0.35">
      <c r="A63" s="74"/>
      <c r="B63" s="74"/>
      <c r="C63" s="74"/>
      <c r="D63" s="71"/>
      <c r="E63" s="97"/>
      <c r="F63" s="97"/>
      <c r="G63" s="28"/>
      <c r="H63" s="263">
        <f t="shared" si="0"/>
        <v>0</v>
      </c>
    </row>
    <row r="64" spans="1:8" ht="17.25" thickBot="1" x14ac:dyDescent="0.35">
      <c r="A64" s="74"/>
      <c r="B64" s="74"/>
      <c r="C64" s="74"/>
      <c r="D64" s="71"/>
      <c r="E64" s="88"/>
      <c r="F64" s="88"/>
      <c r="G64" s="27"/>
      <c r="H64" s="263">
        <f t="shared" si="0"/>
        <v>0</v>
      </c>
    </row>
    <row r="65" spans="1:8" ht="17.25" thickBot="1" x14ac:dyDescent="0.35">
      <c r="A65" s="74"/>
      <c r="B65" s="74"/>
      <c r="C65" s="74"/>
      <c r="D65" s="94"/>
      <c r="E65" s="88"/>
      <c r="F65" s="88"/>
      <c r="G65" s="27"/>
      <c r="H65" s="263">
        <f t="shared" si="0"/>
        <v>0</v>
      </c>
    </row>
    <row r="66" spans="1:8" ht="17.25" thickBot="1" x14ac:dyDescent="0.35">
      <c r="A66" s="74"/>
      <c r="B66" s="74"/>
      <c r="C66" s="74"/>
      <c r="D66" s="71"/>
      <c r="E66" s="97"/>
      <c r="F66" s="97"/>
      <c r="G66" s="28"/>
      <c r="H66" s="263">
        <f t="shared" ref="H66:H99" si="2">IF(F66=0, G66*E66,IF(G66=0, F66*1,"erro"))</f>
        <v>0</v>
      </c>
    </row>
    <row r="67" spans="1:8" ht="17.25" thickBot="1" x14ac:dyDescent="0.35">
      <c r="A67" s="74"/>
      <c r="B67" s="74"/>
      <c r="C67" s="74"/>
      <c r="D67" s="71"/>
      <c r="E67" s="88"/>
      <c r="F67" s="88"/>
      <c r="G67" s="27"/>
      <c r="H67" s="263">
        <f t="shared" si="2"/>
        <v>0</v>
      </c>
    </row>
    <row r="68" spans="1:8" ht="17.25" thickBot="1" x14ac:dyDescent="0.35">
      <c r="A68" s="74"/>
      <c r="B68" s="74"/>
      <c r="C68" s="74"/>
      <c r="D68" s="94"/>
      <c r="E68" s="88"/>
      <c r="F68" s="88"/>
      <c r="G68" s="27"/>
      <c r="H68" s="263">
        <f t="shared" si="2"/>
        <v>0</v>
      </c>
    </row>
    <row r="69" spans="1:8" ht="17.25" thickBot="1" x14ac:dyDescent="0.35">
      <c r="A69" s="74"/>
      <c r="B69" s="74"/>
      <c r="C69" s="74"/>
      <c r="D69" s="71"/>
      <c r="E69" s="97"/>
      <c r="F69" s="97"/>
      <c r="G69" s="28"/>
      <c r="H69" s="263">
        <f t="shared" si="2"/>
        <v>0</v>
      </c>
    </row>
    <row r="70" spans="1:8" ht="17.25" thickBot="1" x14ac:dyDescent="0.35">
      <c r="A70" s="74"/>
      <c r="B70" s="74"/>
      <c r="C70" s="74"/>
      <c r="D70" s="71"/>
      <c r="E70" s="88"/>
      <c r="F70" s="88"/>
      <c r="G70" s="27"/>
      <c r="H70" s="263">
        <f t="shared" si="2"/>
        <v>0</v>
      </c>
    </row>
    <row r="71" spans="1:8" ht="17.25" thickBot="1" x14ac:dyDescent="0.35">
      <c r="A71" s="74"/>
      <c r="B71" s="74"/>
      <c r="C71" s="74"/>
      <c r="D71" s="94"/>
      <c r="E71" s="88"/>
      <c r="F71" s="88"/>
      <c r="G71" s="27"/>
      <c r="H71" s="263">
        <f t="shared" si="2"/>
        <v>0</v>
      </c>
    </row>
    <row r="72" spans="1:8" ht="17.25" thickBot="1" x14ac:dyDescent="0.35">
      <c r="A72" s="74"/>
      <c r="B72" s="74"/>
      <c r="C72" s="74"/>
      <c r="D72" s="71"/>
      <c r="E72" s="97"/>
      <c r="F72" s="97"/>
      <c r="G72" s="28"/>
      <c r="H72" s="263">
        <f t="shared" si="2"/>
        <v>0</v>
      </c>
    </row>
    <row r="73" spans="1:8" ht="17.25" thickBot="1" x14ac:dyDescent="0.35">
      <c r="A73" s="74"/>
      <c r="B73" s="74"/>
      <c r="C73" s="74"/>
      <c r="D73" s="71"/>
      <c r="E73" s="88"/>
      <c r="F73" s="88"/>
      <c r="G73" s="27"/>
      <c r="H73" s="263">
        <f t="shared" si="2"/>
        <v>0</v>
      </c>
    </row>
    <row r="74" spans="1:8" ht="17.25" thickBot="1" x14ac:dyDescent="0.35">
      <c r="A74" s="74"/>
      <c r="B74" s="74"/>
      <c r="C74" s="74"/>
      <c r="D74" s="94"/>
      <c r="E74" s="88"/>
      <c r="F74" s="88"/>
      <c r="G74" s="27"/>
      <c r="H74" s="263">
        <f t="shared" si="2"/>
        <v>0</v>
      </c>
    </row>
    <row r="75" spans="1:8" ht="17.25" thickBot="1" x14ac:dyDescent="0.35">
      <c r="A75" s="74"/>
      <c r="B75" s="74"/>
      <c r="C75" s="74"/>
      <c r="D75" s="71"/>
      <c r="E75" s="97"/>
      <c r="F75" s="97"/>
      <c r="G75" s="28"/>
      <c r="H75" s="263">
        <f t="shared" si="2"/>
        <v>0</v>
      </c>
    </row>
    <row r="76" spans="1:8" ht="17.25" thickBot="1" x14ac:dyDescent="0.35">
      <c r="A76" s="74"/>
      <c r="B76" s="74"/>
      <c r="C76" s="74"/>
      <c r="D76" s="71"/>
      <c r="E76" s="88"/>
      <c r="F76" s="88"/>
      <c r="G76" s="27"/>
      <c r="H76" s="263">
        <f t="shared" si="2"/>
        <v>0</v>
      </c>
    </row>
    <row r="77" spans="1:8" ht="17.25" thickBot="1" x14ac:dyDescent="0.35">
      <c r="A77" s="74"/>
      <c r="B77" s="74"/>
      <c r="C77" s="74"/>
      <c r="D77" s="94"/>
      <c r="E77" s="88"/>
      <c r="F77" s="88"/>
      <c r="G77" s="27"/>
      <c r="H77" s="263">
        <f t="shared" si="2"/>
        <v>0</v>
      </c>
    </row>
    <row r="78" spans="1:8" ht="17.25" thickBot="1" x14ac:dyDescent="0.35">
      <c r="A78" s="74"/>
      <c r="B78" s="74"/>
      <c r="C78" s="74"/>
      <c r="D78" s="71"/>
      <c r="E78" s="97"/>
      <c r="F78" s="97"/>
      <c r="G78" s="28"/>
      <c r="H78" s="263">
        <f t="shared" si="2"/>
        <v>0</v>
      </c>
    </row>
    <row r="79" spans="1:8" ht="17.25" thickBot="1" x14ac:dyDescent="0.35">
      <c r="A79" s="74"/>
      <c r="B79" s="74"/>
      <c r="C79" s="74"/>
      <c r="D79" s="71"/>
      <c r="E79" s="88"/>
      <c r="F79" s="88"/>
      <c r="G79" s="27"/>
      <c r="H79" s="263">
        <f t="shared" si="2"/>
        <v>0</v>
      </c>
    </row>
    <row r="80" spans="1:8" ht="17.25" thickBot="1" x14ac:dyDescent="0.35">
      <c r="A80" s="74"/>
      <c r="B80" s="74"/>
      <c r="C80" s="74"/>
      <c r="D80" s="94"/>
      <c r="E80" s="88"/>
      <c r="F80" s="88"/>
      <c r="G80" s="27"/>
      <c r="H80" s="263">
        <f t="shared" si="2"/>
        <v>0</v>
      </c>
    </row>
    <row r="81" spans="1:8" ht="17.25" thickBot="1" x14ac:dyDescent="0.35">
      <c r="A81" s="74"/>
      <c r="B81" s="74"/>
      <c r="C81" s="74"/>
      <c r="D81" s="71"/>
      <c r="E81" s="97"/>
      <c r="F81" s="97"/>
      <c r="G81" s="28"/>
      <c r="H81" s="263">
        <f t="shared" si="2"/>
        <v>0</v>
      </c>
    </row>
    <row r="82" spans="1:8" ht="17.25" thickBot="1" x14ac:dyDescent="0.35">
      <c r="A82" s="74"/>
      <c r="B82" s="74"/>
      <c r="C82" s="74"/>
      <c r="D82" s="71"/>
      <c r="E82" s="88"/>
      <c r="F82" s="88"/>
      <c r="G82" s="27"/>
      <c r="H82" s="263">
        <f t="shared" si="2"/>
        <v>0</v>
      </c>
    </row>
    <row r="83" spans="1:8" ht="17.25" thickBot="1" x14ac:dyDescent="0.35">
      <c r="A83" s="74"/>
      <c r="B83" s="74"/>
      <c r="C83" s="74"/>
      <c r="D83" s="94"/>
      <c r="E83" s="88"/>
      <c r="F83" s="88"/>
      <c r="G83" s="27"/>
      <c r="H83" s="263">
        <f t="shared" si="2"/>
        <v>0</v>
      </c>
    </row>
    <row r="84" spans="1:8" ht="17.25" thickBot="1" x14ac:dyDescent="0.35">
      <c r="A84" s="74"/>
      <c r="B84" s="74"/>
      <c r="C84" s="74"/>
      <c r="D84" s="71"/>
      <c r="E84" s="97"/>
      <c r="F84" s="97"/>
      <c r="G84" s="28"/>
      <c r="H84" s="263">
        <f t="shared" si="2"/>
        <v>0</v>
      </c>
    </row>
    <row r="85" spans="1:8" ht="17.25" thickBot="1" x14ac:dyDescent="0.35">
      <c r="A85" s="74"/>
      <c r="B85" s="74"/>
      <c r="C85" s="74"/>
      <c r="D85" s="71"/>
      <c r="E85" s="88"/>
      <c r="F85" s="88"/>
      <c r="G85" s="27"/>
      <c r="H85" s="263">
        <f t="shared" si="2"/>
        <v>0</v>
      </c>
    </row>
    <row r="86" spans="1:8" ht="17.25" thickBot="1" x14ac:dyDescent="0.35">
      <c r="A86" s="74"/>
      <c r="B86" s="74"/>
      <c r="C86" s="74"/>
      <c r="D86" s="94"/>
      <c r="E86" s="88"/>
      <c r="F86" s="88"/>
      <c r="G86" s="27"/>
      <c r="H86" s="263">
        <f t="shared" si="2"/>
        <v>0</v>
      </c>
    </row>
    <row r="87" spans="1:8" ht="17.25" thickBot="1" x14ac:dyDescent="0.35">
      <c r="A87" s="74"/>
      <c r="B87" s="74"/>
      <c r="C87" s="74"/>
      <c r="D87" s="71"/>
      <c r="E87" s="97"/>
      <c r="F87" s="97"/>
      <c r="G87" s="28"/>
      <c r="H87" s="263">
        <f t="shared" si="2"/>
        <v>0</v>
      </c>
    </row>
    <row r="88" spans="1:8" ht="17.25" thickBot="1" x14ac:dyDescent="0.35">
      <c r="A88" s="74"/>
      <c r="B88" s="74"/>
      <c r="C88" s="74"/>
      <c r="D88" s="71"/>
      <c r="E88" s="88"/>
      <c r="F88" s="88"/>
      <c r="G88" s="27"/>
      <c r="H88" s="263">
        <f t="shared" si="2"/>
        <v>0</v>
      </c>
    </row>
    <row r="89" spans="1:8" ht="17.25" thickBot="1" x14ac:dyDescent="0.35">
      <c r="A89" s="74"/>
      <c r="B89" s="74"/>
      <c r="C89" s="74"/>
      <c r="D89" s="94"/>
      <c r="E89" s="88"/>
      <c r="F89" s="88"/>
      <c r="G89" s="27"/>
      <c r="H89" s="263">
        <f t="shared" si="2"/>
        <v>0</v>
      </c>
    </row>
    <row r="90" spans="1:8" ht="17.25" thickBot="1" x14ac:dyDescent="0.35">
      <c r="A90" s="74"/>
      <c r="B90" s="74"/>
      <c r="C90" s="74"/>
      <c r="D90" s="71"/>
      <c r="E90" s="97"/>
      <c r="F90" s="97"/>
      <c r="G90" s="28"/>
      <c r="H90" s="263">
        <f t="shared" si="2"/>
        <v>0</v>
      </c>
    </row>
    <row r="91" spans="1:8" ht="17.25" thickBot="1" x14ac:dyDescent="0.35">
      <c r="A91" s="74"/>
      <c r="B91" s="74"/>
      <c r="C91" s="74"/>
      <c r="D91" s="71"/>
      <c r="E91" s="88"/>
      <c r="F91" s="88"/>
      <c r="G91" s="27"/>
      <c r="H91" s="263">
        <f t="shared" si="2"/>
        <v>0</v>
      </c>
    </row>
    <row r="92" spans="1:8" ht="17.25" thickBot="1" x14ac:dyDescent="0.35">
      <c r="A92" s="74"/>
      <c r="B92" s="74"/>
      <c r="C92" s="74"/>
      <c r="D92" s="94"/>
      <c r="E92" s="88"/>
      <c r="F92" s="88"/>
      <c r="G92" s="27"/>
      <c r="H92" s="263">
        <f t="shared" si="2"/>
        <v>0</v>
      </c>
    </row>
    <row r="93" spans="1:8" ht="17.25" thickBot="1" x14ac:dyDescent="0.35">
      <c r="A93" s="74"/>
      <c r="B93" s="74"/>
      <c r="C93" s="74"/>
      <c r="D93" s="71"/>
      <c r="E93" s="97"/>
      <c r="F93" s="97"/>
      <c r="G93" s="28"/>
      <c r="H93" s="263">
        <f t="shared" si="2"/>
        <v>0</v>
      </c>
    </row>
    <row r="94" spans="1:8" ht="17.25" thickBot="1" x14ac:dyDescent="0.35">
      <c r="A94" s="74"/>
      <c r="B94" s="74"/>
      <c r="C94" s="74"/>
      <c r="D94" s="71"/>
      <c r="E94" s="88"/>
      <c r="F94" s="88"/>
      <c r="G94" s="27"/>
      <c r="H94" s="263">
        <f t="shared" si="2"/>
        <v>0</v>
      </c>
    </row>
    <row r="95" spans="1:8" ht="17.25" thickBot="1" x14ac:dyDescent="0.35">
      <c r="A95" s="74"/>
      <c r="B95" s="74"/>
      <c r="C95" s="74"/>
      <c r="D95" s="94"/>
      <c r="E95" s="88"/>
      <c r="F95" s="88"/>
      <c r="G95" s="27"/>
      <c r="H95" s="263">
        <f t="shared" si="2"/>
        <v>0</v>
      </c>
    </row>
    <row r="96" spans="1:8" ht="17.25" thickBot="1" x14ac:dyDescent="0.35">
      <c r="A96" s="74"/>
      <c r="B96" s="74"/>
      <c r="C96" s="74"/>
      <c r="D96" s="71"/>
      <c r="E96" s="97"/>
      <c r="F96" s="97"/>
      <c r="G96" s="28"/>
      <c r="H96" s="263">
        <f t="shared" si="2"/>
        <v>0</v>
      </c>
    </row>
    <row r="97" spans="1:8" ht="17.25" thickBot="1" x14ac:dyDescent="0.35">
      <c r="A97" s="74"/>
      <c r="B97" s="74"/>
      <c r="C97" s="74"/>
      <c r="D97" s="71"/>
      <c r="E97" s="88"/>
      <c r="F97" s="88"/>
      <c r="G97" s="27"/>
      <c r="H97" s="263">
        <f t="shared" si="2"/>
        <v>0</v>
      </c>
    </row>
    <row r="98" spans="1:8" ht="17.25" thickBot="1" x14ac:dyDescent="0.35">
      <c r="A98" s="74"/>
      <c r="B98" s="74"/>
      <c r="C98" s="74"/>
      <c r="D98" s="94"/>
      <c r="E98" s="88"/>
      <c r="F98" s="88"/>
      <c r="G98" s="27"/>
      <c r="H98" s="263">
        <f t="shared" si="2"/>
        <v>0</v>
      </c>
    </row>
    <row r="99" spans="1:8" ht="17.25" thickBot="1" x14ac:dyDescent="0.35">
      <c r="A99" s="74"/>
      <c r="B99" s="74"/>
      <c r="C99" s="74"/>
      <c r="D99" s="71"/>
      <c r="E99" s="104"/>
      <c r="F99" s="104"/>
      <c r="G99" s="101"/>
      <c r="H99" s="263">
        <f t="shared" si="2"/>
        <v>0</v>
      </c>
    </row>
  </sheetData>
  <mergeCells count="3">
    <mergeCell ref="A1:C1"/>
    <mergeCell ref="E1:F1"/>
    <mergeCell ref="G1:H1"/>
  </mergeCells>
  <dataValidations count="9">
    <dataValidation type="list" allowBlank="1" showInputMessage="1" showErrorMessage="1" sqref="B100:B1048576">
      <formula1>custo_tipo</formula1>
    </dataValidation>
    <dataValidation type="list" allowBlank="1" showInputMessage="1" showErrorMessage="1" sqref="C100:D1048576 D2">
      <formula1>ref_custos</formula1>
    </dataValidation>
    <dataValidation type="list" allowBlank="1" showInputMessage="1" showErrorMessage="1" prompt="Defina o tipo de custos, se é fixo ou variável (em caso de dúvidas nesses conceitos consulte a aba &quot;definições&quot;)" sqref="B3:B99">
      <formula1>custo_tipo</formula1>
    </dataValidation>
    <dataValidation type="list" allowBlank="1" showInputMessage="1" showErrorMessage="1" prompt="Defina a referência do custo, se é para o produto ou serviço. " sqref="D3:D99 C4:C99">
      <formula1>ref_custos</formula1>
    </dataValidation>
    <dataValidation allowBlank="1" showInputMessage="1" showErrorMessage="1" prompt="Descreva os custos (ex: material direto, água, embalagens, etc.)" sqref="A3:A99"/>
    <dataValidation allowBlank="1" showInputMessage="1" showErrorMessage="1" prompt="Insira o valor de referência mensal, nesse caso a opção 2 é igual a zero. " sqref="E3:E99"/>
    <dataValidation allowBlank="1" showInputMessage="1" showErrorMessage="1" prompt="Insira o valor de referência unitário. Nesse caso a opção 1 é igual a zero. " sqref="F3:F99"/>
    <dataValidation allowBlank="1" showInputMessage="1" showErrorMessage="1" prompt="Indique quanto do custo será direcionado para este produto (somente para custos fixos). _x000a_" sqref="G3:G99"/>
    <dataValidation type="list" allowBlank="1" showInputMessage="1" showErrorMessage="1" sqref="C3">
      <formula1 xml:space="preserve"> ref_custos</formula1>
    </dataValidation>
  </dataValidations>
  <pageMargins left="0.511811024" right="0.511811024" top="0.78740157499999996" bottom="0.78740157499999996" header="0.31496062000000002" footer="0.31496062000000002"/>
  <pageSetup paperSize="9" orientation="portrait" horizontalDpi="0"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19</vt:i4>
      </vt:variant>
      <vt:variant>
        <vt:lpstr>Intervalos nomeados</vt:lpstr>
      </vt:variant>
      <vt:variant>
        <vt:i4>10</vt:i4>
      </vt:variant>
    </vt:vector>
  </HeadingPairs>
  <TitlesOfParts>
    <vt:vector size="29" baseType="lpstr">
      <vt:lpstr>Instruções</vt:lpstr>
      <vt:lpstr>calendário</vt:lpstr>
      <vt:lpstr>estimativa de vendas</vt:lpstr>
      <vt:lpstr>fluxo de receita</vt:lpstr>
      <vt:lpstr>input impostos</vt:lpstr>
      <vt:lpstr>fluxo de impostos</vt:lpstr>
      <vt:lpstr>input salário</vt:lpstr>
      <vt:lpstr>fluxo de salário</vt:lpstr>
      <vt:lpstr>input custos e despesas</vt:lpstr>
      <vt:lpstr>fluxo de custos e despesas</vt:lpstr>
      <vt:lpstr>input investimento</vt:lpstr>
      <vt:lpstr>fluxo de investimento</vt:lpstr>
      <vt:lpstr>fluxo de gastos</vt:lpstr>
      <vt:lpstr>fluxo de caixa mensal</vt:lpstr>
      <vt:lpstr>fluxo de caixa anual</vt:lpstr>
      <vt:lpstr>indicadores</vt:lpstr>
      <vt:lpstr>gráficos</vt:lpstr>
      <vt:lpstr>Definições</vt:lpstr>
      <vt:lpstr>variáveis</vt:lpstr>
      <vt:lpstr>custo_tipo</vt:lpstr>
      <vt:lpstr>data_mês</vt:lpstr>
      <vt:lpstr>decisão</vt:lpstr>
      <vt:lpstr>fases_vida</vt:lpstr>
      <vt:lpstr>ref_custos</vt:lpstr>
      <vt:lpstr>tipo_custos</vt:lpstr>
      <vt:lpstr>tipo_despesa</vt:lpstr>
      <vt:lpstr>tipo_imposto</vt:lpstr>
      <vt:lpstr>tipo_investimento</vt:lpstr>
      <vt:lpstr>tipo_pessoa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Avaliação Econômica</dc:title>
  <dc:creator/>
  <cp:lastModifiedBy/>
  <dcterms:created xsi:type="dcterms:W3CDTF">2006-09-16T00:00:00Z</dcterms:created>
  <dcterms:modified xsi:type="dcterms:W3CDTF">2017-01-10T12:22:16Z</dcterms:modified>
</cp:coreProperties>
</file>