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activeTab="1" xr2:uid="{00000000-000D-0000-FFFF-FFFF00000000}"/>
  </bookViews>
  <sheets>
    <sheet name="params_testeithink" sheetId="7" r:id="rId1"/>
    <sheet name="params" sheetId="1" r:id="rId2"/>
    <sheet name="Levers_FullDesign" sheetId="2" r:id="rId3"/>
    <sheet name="levers" sheetId="3" r:id="rId4"/>
    <sheet name="configs" sheetId="4" r:id="rId5"/>
    <sheet name="VariableNames" sheetId="5" r:id="rId6"/>
    <sheet name="RangesPlausiveis" sheetId="6" r:id="rId7"/>
  </sheets>
  <definedNames>
    <definedName name="_FilterDatabase_0" localSheetId="3">levers!$A$1:$G$15</definedName>
    <definedName name="_FilterDatabase_0" localSheetId="1">params!$A$1:$O$78</definedName>
    <definedName name="_FilterDatabase_0" localSheetId="0">params_testeithink!$A$1:$O$78</definedName>
    <definedName name="_FilterDatabase_0_0" localSheetId="3">levers!$A$1:$H$17</definedName>
    <definedName name="_FilterDatabase_0_0" localSheetId="1">params!$A$1:$O$78</definedName>
    <definedName name="_FilterDatabase_0_0" localSheetId="0">params_testeithink!$A$1:$O$78</definedName>
    <definedName name="_FilterDatabase_0_0_0" localSheetId="3">levers!$A$1:$G$15</definedName>
    <definedName name="_FilterDatabase_0_0_0" localSheetId="1">params!$A$1:$O$78</definedName>
    <definedName name="_FilterDatabase_0_0_0" localSheetId="0">params_testeithink!$A$1:$O$78</definedName>
    <definedName name="_FilterDatabase_0_0_0_0" localSheetId="3">levers!$A$1:$H$17</definedName>
    <definedName name="_FilterDatabase_0_0_0_0" localSheetId="1">params!$A$1:$O$78</definedName>
    <definedName name="_FilterDatabase_0_0_0_0" localSheetId="0">params_testeithink!$A$1:$O$78</definedName>
    <definedName name="_FilterDatabase_0_0_0_0_0" localSheetId="3">levers!$A$1:$G$15</definedName>
    <definedName name="_FilterDatabase_0_0_0_0_0" localSheetId="1">params!$A$1:$O$78</definedName>
    <definedName name="_FilterDatabase_0_0_0_0_0" localSheetId="0">params_testeithink!$A$1:$O$78</definedName>
    <definedName name="_FilterDatabase_0_0_0_0_0_0" localSheetId="3">levers!$A$1:$H$17</definedName>
    <definedName name="_FilterDatabase_0_0_0_0_0_0" localSheetId="1">params!$A$1:$O$78</definedName>
    <definedName name="_FilterDatabase_0_0_0_0_0_0" localSheetId="0">params_testeithink!$A$1:$O$78</definedName>
    <definedName name="_FilterDatabase_0_0_0_0_0_0_0" localSheetId="3">levers!$A$1:$G$15</definedName>
    <definedName name="_FilterDatabase_0_0_0_0_0_0_0" localSheetId="1">params!$A$1:$O$78</definedName>
    <definedName name="_FilterDatabase_0_0_0_0_0_0_0" localSheetId="0">params_testeithink!$A$1:$O$78</definedName>
    <definedName name="_FilterDatabase_0_0_0_0_0_0_0_0" localSheetId="3">levers!$A$1:$H$17</definedName>
    <definedName name="_FilterDatabase_0_0_0_0_0_0_0_0" localSheetId="1">params!$A$1:$O$78</definedName>
    <definedName name="_FilterDatabase_0_0_0_0_0_0_0_0" localSheetId="0">params_testeithink!$A$1:$O$78</definedName>
    <definedName name="_FilterDatabase_0_0_0_0_0_0_0_0_0" localSheetId="3">levers!$A$1:$G$15</definedName>
    <definedName name="_FilterDatabase_0_0_0_0_0_0_0_0_0" localSheetId="1">params!$A$1:$O$78</definedName>
    <definedName name="_FilterDatabase_0_0_0_0_0_0_0_0_0" localSheetId="0">params_testeithink!$A$1:$O$78</definedName>
    <definedName name="_FilterDatabase_0_0_0_0_0_0_0_0_0_0" localSheetId="3">levers!$A$1:$H$17</definedName>
    <definedName name="_FilterDatabase_0_0_0_0_0_0_0_0_0_0" localSheetId="1">params!$A$1:$O$78</definedName>
    <definedName name="_FilterDatabase_0_0_0_0_0_0_0_0_0_0" localSheetId="0">params_testeithink!$A$1:$O$78</definedName>
    <definedName name="_FilterDatabase_0_0_0_0_0_0_0_0_0_0_0" localSheetId="3">levers!$A$1:$G$15</definedName>
    <definedName name="_FilterDatabase_0_0_0_0_0_0_0_0_0_0_0" localSheetId="1">params!$A$1:$O$78</definedName>
    <definedName name="_FilterDatabase_0_0_0_0_0_0_0_0_0_0_0" localSheetId="0">params_testeithink!$A$1:$O$78</definedName>
    <definedName name="_FilterDatabase_0_0_0_0_0_0_0_0_0_0_0_0" localSheetId="3">levers!$A$1:$H$17</definedName>
    <definedName name="_FilterDatabase_0_0_0_0_0_0_0_0_0_0_0_0" localSheetId="1">params!$A$1:$O$78</definedName>
    <definedName name="_FilterDatabase_0_0_0_0_0_0_0_0_0_0_0_0" localSheetId="0">params_testeithink!$A$1:$O$78</definedName>
    <definedName name="_FilterDatabase_0_0_0_0_0_0_0_0_0_0_0_0_0" localSheetId="3">levers!$A$1:$G$15</definedName>
    <definedName name="_FilterDatabase_0_0_0_0_0_0_0_0_0_0_0_0_0" localSheetId="1">params!$A$1:$O$78</definedName>
    <definedName name="_FilterDatabase_0_0_0_0_0_0_0_0_0_0_0_0_0" localSheetId="0">params_testeithink!$A$1:$O$78</definedName>
    <definedName name="_FilterDatabase_0_0_0_0_0_0_0_0_0_0_0_0_0_0" localSheetId="3">levers!$A$1:$H$17</definedName>
    <definedName name="_FilterDatabase_0_0_0_0_0_0_0_0_0_0_0_0_0_0" localSheetId="1">params!$A$1:$O$78</definedName>
    <definedName name="_FilterDatabase_0_0_0_0_0_0_0_0_0_0_0_0_0_0" localSheetId="0">params_testeithink!$A$1:$O$78</definedName>
    <definedName name="_FilterDatabase_0_0_0_0_0_0_0_0_0_0_0_0_0_0_0" localSheetId="3">levers!$A$1:$G$15</definedName>
    <definedName name="_FilterDatabase_0_0_0_0_0_0_0_0_0_0_0_0_0_0_0" localSheetId="1">params!$A$1:$O$78</definedName>
    <definedName name="_FilterDatabase_0_0_0_0_0_0_0_0_0_0_0_0_0_0_0" localSheetId="0">params_testeithink!$A$1:$O$78</definedName>
    <definedName name="_FilterDatabase_0_0_0_0_0_0_0_0_0_0_0_0_0_0_0_0" localSheetId="3">levers!$A$1:$H$17</definedName>
    <definedName name="_FilterDatabase_0_0_0_0_0_0_0_0_0_0_0_0_0_0_0_0" localSheetId="1">params!$A$1:$O$78</definedName>
    <definedName name="_FilterDatabase_0_0_0_0_0_0_0_0_0_0_0_0_0_0_0_0" localSheetId="0">params_testeithink!$A$1:$O$78</definedName>
    <definedName name="_FilterDatabase_0_0_0_0_0_0_0_0_0_0_0_0_0_0_0_0_0" localSheetId="3">levers!$A$1:$G$15</definedName>
    <definedName name="_FilterDatabase_0_0_0_0_0_0_0_0_0_0_0_0_0_0_0_0_0" localSheetId="1">params!$A$1:$O$78</definedName>
    <definedName name="_FilterDatabase_0_0_0_0_0_0_0_0_0_0_0_0_0_0_0_0_0" localSheetId="0">params_testeithink!$A$1:$O$78</definedName>
    <definedName name="_FilterDatabase_0_0_0_0_0_0_0_0_0_0_0_0_0_0_0_0_0_0" localSheetId="3">levers!$A$1:$H$17</definedName>
    <definedName name="_FilterDatabase_0_0_0_0_0_0_0_0_0_0_0_0_0_0_0_0_0_0" localSheetId="1">params!$A$1:$O$78</definedName>
    <definedName name="_FilterDatabase_0_0_0_0_0_0_0_0_0_0_0_0_0_0_0_0_0_0" localSheetId="0">params_testeithink!$A$1:$O$78</definedName>
    <definedName name="_FilterDatabase_0_0_0_0_0_0_0_0_0_0_0_0_0_0_0_0_0_0_0" localSheetId="3">levers!$A$1:$G$15</definedName>
    <definedName name="_FilterDatabase_0_0_0_0_0_0_0_0_0_0_0_0_0_0_0_0_0_0_0" localSheetId="1">params!$A$1:$O$78</definedName>
    <definedName name="_FilterDatabase_0_0_0_0_0_0_0_0_0_0_0_0_0_0_0_0_0_0_0" localSheetId="0">params_testeithink!$A$1:$O$78</definedName>
    <definedName name="_FilterDatabase_0_0_0_0_0_0_0_0_0_0_0_0_0_0_0_0_0_0_0_0" localSheetId="3">levers!$A$1:$H$17</definedName>
    <definedName name="_FilterDatabase_0_0_0_0_0_0_0_0_0_0_0_0_0_0_0_0_0_0_0_0" localSheetId="1">params!$A$1:$O$78</definedName>
    <definedName name="_FilterDatabase_0_0_0_0_0_0_0_0_0_0_0_0_0_0_0_0_0_0_0_0" localSheetId="0">params_testeithink!$A$1:$O$78</definedName>
    <definedName name="_FilterDatabase_0_0_0_0_0_0_0_0_0_0_0_0_0_0_0_0_0_0_0_0_0" localSheetId="3">levers!$A$1:$G$15</definedName>
    <definedName name="_FilterDatabase_0_0_0_0_0_0_0_0_0_0_0_0_0_0_0_0_0_0_0_0_0_0" localSheetId="3">levers!$A$1:$H$17</definedName>
    <definedName name="_FilterDatabase_0_0_0_0_0_0_0_0_0_0_0_0_0_0_0_0_0_0_0_0_0_0_0" localSheetId="3">levers!$A$1:$G$15</definedName>
    <definedName name="_FilterDatabase_0_0_0_0_0_0_0_0_0_0_0_0_0_0_0_0_0_0_0_0_0_0_0_0" localSheetId="3">levers!$A$1:$H$17</definedName>
    <definedName name="_FilterDatabase_0_0_0_0_0_0_0_0_0_0_0_0_0_0_0_0_0_0_0_0_0_0_0_0_0" localSheetId="3">levers!$A$1:$G$15</definedName>
    <definedName name="_FilterDatabase_0_0_0_0_0_0_0_0_0_0_0_0_0_0_0_0_0_0_0_0_0_0_0_0_0_0" localSheetId="3">levers!$A$1:$H$17</definedName>
    <definedName name="_FilterDatabase_0_0_0_0_0_0_0_0_0_0_0_0_0_0_0_0_0_0_0_0_0_0_0_0_0_0_0" localSheetId="3">levers!$A$1:$G$15</definedName>
    <definedName name="_xlnm._FilterDatabase" localSheetId="3">levers!$A$1:$H$17</definedName>
    <definedName name="_xlnm._FilterDatabase" localSheetId="1">params!$A$1:$O$78</definedName>
    <definedName name="_xlnm._FilterDatabase" localSheetId="0">params_testeithink!$A$1:$O$78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8" i="1" l="1"/>
  <c r="J51" i="7" l="1"/>
  <c r="D80" i="7" l="1"/>
  <c r="C80" i="7"/>
  <c r="D79" i="7"/>
  <c r="C79" i="7"/>
  <c r="H78" i="7"/>
  <c r="G78" i="7"/>
  <c r="D78" i="7"/>
  <c r="O78" i="7" s="1"/>
  <c r="C78" i="7"/>
  <c r="N78" i="7" s="1"/>
  <c r="H77" i="7"/>
  <c r="G77" i="7"/>
  <c r="D77" i="7"/>
  <c r="O77" i="7" s="1"/>
  <c r="C77" i="7"/>
  <c r="N77" i="7" s="1"/>
  <c r="H76" i="7"/>
  <c r="G76" i="7"/>
  <c r="D76" i="7"/>
  <c r="O76" i="7" s="1"/>
  <c r="C76" i="7"/>
  <c r="N76" i="7" s="1"/>
  <c r="H75" i="7"/>
  <c r="G75" i="7"/>
  <c r="D75" i="7"/>
  <c r="O75" i="7" s="1"/>
  <c r="C75" i="7"/>
  <c r="N75" i="7" s="1"/>
  <c r="N74" i="7"/>
  <c r="D74" i="7"/>
  <c r="O74" i="7" s="1"/>
  <c r="C74" i="7"/>
  <c r="N73" i="7"/>
  <c r="D73" i="7"/>
  <c r="O73" i="7" s="1"/>
  <c r="C73" i="7"/>
  <c r="N72" i="7"/>
  <c r="D72" i="7"/>
  <c r="O72" i="7" s="1"/>
  <c r="C72" i="7"/>
  <c r="J70" i="7"/>
  <c r="G70" i="7"/>
  <c r="C70" i="7" s="1"/>
  <c r="N70" i="7" s="1"/>
  <c r="D70" i="7"/>
  <c r="O70" i="7" s="1"/>
  <c r="J69" i="7"/>
  <c r="D69" i="7" s="1"/>
  <c r="O69" i="7" s="1"/>
  <c r="G69" i="7"/>
  <c r="C69" i="7"/>
  <c r="N69" i="7" s="1"/>
  <c r="H68" i="7"/>
  <c r="G68" i="7"/>
  <c r="C68" i="7" s="1"/>
  <c r="D68" i="7"/>
  <c r="O68" i="7" s="1"/>
  <c r="H67" i="7"/>
  <c r="G67" i="7"/>
  <c r="C67" i="7" s="1"/>
  <c r="O67" i="7" s="1"/>
  <c r="D67" i="7"/>
  <c r="H66" i="7"/>
  <c r="D66" i="7" s="1"/>
  <c r="G66" i="7"/>
  <c r="C66" i="7" s="1"/>
  <c r="D65" i="7"/>
  <c r="O65" i="7" s="1"/>
  <c r="C65" i="7"/>
  <c r="D64" i="7"/>
  <c r="O64" i="7" s="1"/>
  <c r="C64" i="7"/>
  <c r="D63" i="7"/>
  <c r="C63" i="7"/>
  <c r="O63" i="7" s="1"/>
  <c r="J61" i="7"/>
  <c r="D61" i="7" s="1"/>
  <c r="O61" i="7" s="1"/>
  <c r="C61" i="7"/>
  <c r="J60" i="7"/>
  <c r="D60" i="7" s="1"/>
  <c r="O60" i="7" s="1"/>
  <c r="C60" i="7"/>
  <c r="J59" i="7"/>
  <c r="D59" i="7" s="1"/>
  <c r="O59" i="7" s="1"/>
  <c r="C59" i="7"/>
  <c r="J58" i="7"/>
  <c r="D58" i="7" s="1"/>
  <c r="O58" i="7" s="1"/>
  <c r="C58" i="7"/>
  <c r="D57" i="7"/>
  <c r="O57" i="7" s="1"/>
  <c r="C57" i="7"/>
  <c r="O56" i="7"/>
  <c r="D56" i="7"/>
  <c r="C56" i="7"/>
  <c r="D55" i="7"/>
  <c r="O55" i="7" s="1"/>
  <c r="C55" i="7"/>
  <c r="H54" i="7"/>
  <c r="G54" i="7"/>
  <c r="D54" i="7"/>
  <c r="C54" i="7"/>
  <c r="O54" i="7" s="1"/>
  <c r="J53" i="7"/>
  <c r="D53" i="7" s="1"/>
  <c r="O53" i="7" s="1"/>
  <c r="C53" i="7"/>
  <c r="D52" i="7"/>
  <c r="O52" i="7" s="1"/>
  <c r="C52" i="7"/>
  <c r="H51" i="7"/>
  <c r="G51" i="7"/>
  <c r="D51" i="7"/>
  <c r="C51" i="7"/>
  <c r="O51" i="7" s="1"/>
  <c r="H50" i="7"/>
  <c r="G50" i="7"/>
  <c r="D50" i="7"/>
  <c r="O50" i="7" s="1"/>
  <c r="C50" i="7"/>
  <c r="H49" i="7"/>
  <c r="G49" i="7"/>
  <c r="D49" i="7"/>
  <c r="C49" i="7"/>
  <c r="O49" i="7" s="1"/>
  <c r="H48" i="7"/>
  <c r="G48" i="7"/>
  <c r="D48" i="7"/>
  <c r="O48" i="7" s="1"/>
  <c r="C48" i="7"/>
  <c r="H47" i="7"/>
  <c r="G47" i="7"/>
  <c r="D47" i="7"/>
  <c r="C47" i="7"/>
  <c r="O47" i="7" s="1"/>
  <c r="H46" i="7"/>
  <c r="G46" i="7"/>
  <c r="D46" i="7"/>
  <c r="O46" i="7" s="1"/>
  <c r="C46" i="7"/>
  <c r="D45" i="7"/>
  <c r="C45" i="7"/>
  <c r="O45" i="7" s="1"/>
  <c r="H44" i="7"/>
  <c r="G44" i="7"/>
  <c r="D44" i="7"/>
  <c r="O44" i="7" s="1"/>
  <c r="C44" i="7"/>
  <c r="H43" i="7"/>
  <c r="G43" i="7"/>
  <c r="D43" i="7"/>
  <c r="C43" i="7"/>
  <c r="O43" i="7" s="1"/>
  <c r="K42" i="7"/>
  <c r="J42" i="7"/>
  <c r="H42" i="7"/>
  <c r="G42" i="7"/>
  <c r="D42" i="7"/>
  <c r="O42" i="7" s="1"/>
  <c r="C42" i="7"/>
  <c r="H41" i="7"/>
  <c r="G41" i="7"/>
  <c r="C41" i="7" s="1"/>
  <c r="O41" i="7" s="1"/>
  <c r="D41" i="7"/>
  <c r="H40" i="7"/>
  <c r="G40" i="7"/>
  <c r="D40" i="7"/>
  <c r="O40" i="7" s="1"/>
  <c r="C40" i="7"/>
  <c r="G39" i="7"/>
  <c r="C39" i="7" s="1"/>
  <c r="O39" i="7" s="1"/>
  <c r="D39" i="7"/>
  <c r="H38" i="7"/>
  <c r="G38" i="7"/>
  <c r="D38" i="7"/>
  <c r="C38" i="7"/>
  <c r="O38" i="7" s="1"/>
  <c r="H37" i="7"/>
  <c r="G37" i="7"/>
  <c r="C37" i="7" s="1"/>
  <c r="D37" i="7"/>
  <c r="D36" i="7"/>
  <c r="C36" i="7"/>
  <c r="O36" i="7" s="1"/>
  <c r="D35" i="7"/>
  <c r="O35" i="7" s="1"/>
  <c r="C35" i="7"/>
  <c r="O34" i="7"/>
  <c r="D34" i="7"/>
  <c r="C34" i="7"/>
  <c r="N34" i="7" s="1"/>
  <c r="O33" i="7"/>
  <c r="D33" i="7"/>
  <c r="C33" i="7"/>
  <c r="N33" i="7" s="1"/>
  <c r="H32" i="7"/>
  <c r="D32" i="7" s="1"/>
  <c r="O32" i="7" s="1"/>
  <c r="C32" i="7"/>
  <c r="H31" i="7"/>
  <c r="D31" i="7"/>
  <c r="O31" i="7" s="1"/>
  <c r="C31" i="7"/>
  <c r="D30" i="7"/>
  <c r="N30" i="7" s="1"/>
  <c r="C30" i="7"/>
  <c r="D29" i="7"/>
  <c r="N29" i="7" s="1"/>
  <c r="C29" i="7"/>
  <c r="D28" i="7"/>
  <c r="N28" i="7" s="1"/>
  <c r="C28" i="7"/>
  <c r="H27" i="7"/>
  <c r="G27" i="7"/>
  <c r="D27" i="7"/>
  <c r="O27" i="7" s="1"/>
  <c r="C27" i="7"/>
  <c r="N27" i="7" s="1"/>
  <c r="O26" i="7"/>
  <c r="D26" i="7"/>
  <c r="C26" i="7"/>
  <c r="N26" i="7" s="1"/>
  <c r="O25" i="7"/>
  <c r="D25" i="7"/>
  <c r="C25" i="7"/>
  <c r="N25" i="7" s="1"/>
  <c r="L24" i="7"/>
  <c r="H24" i="7"/>
  <c r="D24" i="7"/>
  <c r="O24" i="7" s="1"/>
  <c r="C24" i="7"/>
  <c r="N24" i="7" s="1"/>
  <c r="H23" i="7"/>
  <c r="C23" i="7" s="1"/>
  <c r="G23" i="7"/>
  <c r="O22" i="7"/>
  <c r="D22" i="7"/>
  <c r="C22" i="7"/>
  <c r="N22" i="7" s="1"/>
  <c r="O21" i="7"/>
  <c r="D21" i="7"/>
  <c r="C21" i="7"/>
  <c r="N21" i="7" s="1"/>
  <c r="O20" i="7"/>
  <c r="D20" i="7"/>
  <c r="C20" i="7"/>
  <c r="N20" i="7" s="1"/>
  <c r="O19" i="7"/>
  <c r="D19" i="7"/>
  <c r="C19" i="7"/>
  <c r="N19" i="7" s="1"/>
  <c r="O18" i="7"/>
  <c r="D18" i="7"/>
  <c r="C18" i="7"/>
  <c r="N18" i="7" s="1"/>
  <c r="O17" i="7"/>
  <c r="D17" i="7"/>
  <c r="C17" i="7"/>
  <c r="N17" i="7" s="1"/>
  <c r="O16" i="7"/>
  <c r="D16" i="7"/>
  <c r="C16" i="7"/>
  <c r="N16" i="7" s="1"/>
  <c r="O15" i="7"/>
  <c r="D15" i="7"/>
  <c r="C15" i="7"/>
  <c r="N15" i="7" s="1"/>
  <c r="O14" i="7"/>
  <c r="D14" i="7"/>
  <c r="C14" i="7"/>
  <c r="N14" i="7" s="1"/>
  <c r="H13" i="7"/>
  <c r="G13" i="7"/>
  <c r="C13" i="7" s="1"/>
  <c r="N13" i="7" s="1"/>
  <c r="D13" i="7"/>
  <c r="O13" i="7" s="1"/>
  <c r="D12" i="7"/>
  <c r="N12" i="7" s="1"/>
  <c r="C12" i="7"/>
  <c r="D11" i="7"/>
  <c r="N11" i="7" s="1"/>
  <c r="C11" i="7"/>
  <c r="H10" i="7"/>
  <c r="D10" i="7" s="1"/>
  <c r="O10" i="7" s="1"/>
  <c r="G10" i="7"/>
  <c r="C10" i="7"/>
  <c r="N10" i="7" s="1"/>
  <c r="O9" i="7"/>
  <c r="D9" i="7"/>
  <c r="C9" i="7"/>
  <c r="N9" i="7" s="1"/>
  <c r="R8" i="7"/>
  <c r="D8" i="7"/>
  <c r="O8" i="7" s="1"/>
  <c r="C8" i="7"/>
  <c r="N8" i="7" s="1"/>
  <c r="D7" i="7"/>
  <c r="O7" i="7" s="1"/>
  <c r="C7" i="7"/>
  <c r="N7" i="7" s="1"/>
  <c r="J6" i="7"/>
  <c r="H6" i="7"/>
  <c r="D6" i="7" s="1"/>
  <c r="G6" i="7"/>
  <c r="C6" i="7"/>
  <c r="O5" i="7"/>
  <c r="D5" i="7"/>
  <c r="C5" i="7"/>
  <c r="N5" i="7" s="1"/>
  <c r="O4" i="7"/>
  <c r="D4" i="7"/>
  <c r="C4" i="7"/>
  <c r="N4" i="7" s="1"/>
  <c r="O3" i="7"/>
  <c r="D3" i="7"/>
  <c r="C3" i="7"/>
  <c r="N3" i="7" s="1"/>
  <c r="O2" i="7"/>
  <c r="D2" i="7"/>
  <c r="C2" i="7"/>
  <c r="N2" i="7" s="1"/>
  <c r="D80" i="1"/>
  <c r="C80" i="1"/>
  <c r="O66" i="7" l="1"/>
  <c r="O6" i="7"/>
  <c r="N6" i="7"/>
  <c r="N23" i="7"/>
  <c r="N32" i="7"/>
  <c r="O37" i="7"/>
  <c r="O11" i="7"/>
  <c r="O12" i="7"/>
  <c r="D23" i="7"/>
  <c r="O23" i="7" s="1"/>
  <c r="O28" i="7"/>
  <c r="O29" i="7"/>
  <c r="O30" i="7"/>
  <c r="N31" i="7"/>
  <c r="G53" i="7"/>
  <c r="J62" i="7"/>
  <c r="G71" i="7"/>
  <c r="H53" i="7"/>
  <c r="J71" i="7"/>
  <c r="D79" i="1"/>
  <c r="C79" i="1"/>
  <c r="D62" i="7" l="1"/>
  <c r="C62" i="7"/>
  <c r="D71" i="7"/>
  <c r="C71" i="7"/>
  <c r="N71" i="7" s="1"/>
  <c r="C6" i="6"/>
  <c r="C5" i="6"/>
  <c r="C4" i="6"/>
  <c r="C3" i="6"/>
  <c r="C2" i="6"/>
  <c r="B2" i="3"/>
  <c r="H78" i="1"/>
  <c r="G78" i="1"/>
  <c r="D78" i="1"/>
  <c r="O78" i="1" s="1"/>
  <c r="C78" i="1"/>
  <c r="N78" i="1" s="1"/>
  <c r="H77" i="1"/>
  <c r="G77" i="1"/>
  <c r="D77" i="1"/>
  <c r="O77" i="1" s="1"/>
  <c r="C77" i="1"/>
  <c r="N77" i="1" s="1"/>
  <c r="H76" i="1"/>
  <c r="G76" i="1"/>
  <c r="D76" i="1"/>
  <c r="O76" i="1" s="1"/>
  <c r="C76" i="1"/>
  <c r="N76" i="1" s="1"/>
  <c r="H75" i="1"/>
  <c r="G75" i="1"/>
  <c r="D75" i="1"/>
  <c r="O75" i="1" s="1"/>
  <c r="C75" i="1"/>
  <c r="N75" i="1" s="1"/>
  <c r="D74" i="1"/>
  <c r="C74" i="1"/>
  <c r="O74" i="1" s="1"/>
  <c r="D73" i="1"/>
  <c r="C73" i="1"/>
  <c r="O73" i="1" s="1"/>
  <c r="D72" i="1"/>
  <c r="C72" i="1"/>
  <c r="J70" i="1"/>
  <c r="G70" i="1"/>
  <c r="D70" i="1"/>
  <c r="O70" i="1" s="1"/>
  <c r="C70" i="1"/>
  <c r="N70" i="1" s="1"/>
  <c r="J69" i="1"/>
  <c r="D69" i="1" s="1"/>
  <c r="G69" i="1"/>
  <c r="C69" i="1" s="1"/>
  <c r="N69" i="1" s="1"/>
  <c r="H68" i="1"/>
  <c r="D68" i="1" s="1"/>
  <c r="G68" i="1"/>
  <c r="C68" i="1" s="1"/>
  <c r="H67" i="1"/>
  <c r="D67" i="1" s="1"/>
  <c r="G67" i="1"/>
  <c r="C67" i="1"/>
  <c r="H66" i="1"/>
  <c r="D66" i="1" s="1"/>
  <c r="G66" i="1"/>
  <c r="C66" i="1" s="1"/>
  <c r="D65" i="1"/>
  <c r="O65" i="1" s="1"/>
  <c r="C65" i="1"/>
  <c r="O64" i="1"/>
  <c r="D64" i="1"/>
  <c r="C64" i="1"/>
  <c r="D63" i="1"/>
  <c r="O63" i="1" s="1"/>
  <c r="C63" i="1"/>
  <c r="J61" i="1"/>
  <c r="C61" i="1" s="1"/>
  <c r="D61" i="1"/>
  <c r="O61" i="1" s="1"/>
  <c r="J60" i="1"/>
  <c r="C60" i="1" s="1"/>
  <c r="D60" i="1"/>
  <c r="O60" i="1" s="1"/>
  <c r="J59" i="1"/>
  <c r="C59" i="1" s="1"/>
  <c r="D59" i="1"/>
  <c r="O59" i="1" s="1"/>
  <c r="J58" i="1"/>
  <c r="J71" i="1" s="1"/>
  <c r="D57" i="1"/>
  <c r="O57" i="1" s="1"/>
  <c r="C57" i="1"/>
  <c r="D56" i="1"/>
  <c r="O56" i="1" s="1"/>
  <c r="C56" i="1"/>
  <c r="O55" i="1"/>
  <c r="D55" i="1"/>
  <c r="C55" i="1"/>
  <c r="H54" i="1"/>
  <c r="G54" i="1"/>
  <c r="D54" i="1"/>
  <c r="C54" i="1"/>
  <c r="O54" i="1" s="1"/>
  <c r="J53" i="1"/>
  <c r="H53" i="1"/>
  <c r="G53" i="1"/>
  <c r="D53" i="1"/>
  <c r="O53" i="1" s="1"/>
  <c r="C53" i="1"/>
  <c r="D52" i="1"/>
  <c r="O52" i="1" s="1"/>
  <c r="C52" i="1"/>
  <c r="H51" i="1"/>
  <c r="G51" i="1"/>
  <c r="D51" i="1"/>
  <c r="O51" i="1" s="1"/>
  <c r="C51" i="1"/>
  <c r="H50" i="1"/>
  <c r="G50" i="1"/>
  <c r="D50" i="1"/>
  <c r="C50" i="1"/>
  <c r="O50" i="1" s="1"/>
  <c r="H49" i="1"/>
  <c r="G49" i="1"/>
  <c r="D49" i="1"/>
  <c r="C49" i="1"/>
  <c r="O49" i="1" s="1"/>
  <c r="H48" i="1"/>
  <c r="G48" i="1"/>
  <c r="D48" i="1"/>
  <c r="C48" i="1"/>
  <c r="O48" i="1" s="1"/>
  <c r="H47" i="1"/>
  <c r="G47" i="1"/>
  <c r="D47" i="1"/>
  <c r="O47" i="1" s="1"/>
  <c r="C47" i="1"/>
  <c r="H46" i="1"/>
  <c r="G46" i="1"/>
  <c r="D46" i="1"/>
  <c r="C46" i="1"/>
  <c r="O46" i="1" s="1"/>
  <c r="D45" i="1"/>
  <c r="O45" i="1" s="1"/>
  <c r="C45" i="1"/>
  <c r="H44" i="1"/>
  <c r="G44" i="1"/>
  <c r="D44" i="1"/>
  <c r="C44" i="1"/>
  <c r="O44" i="1" s="1"/>
  <c r="H43" i="1"/>
  <c r="G43" i="1"/>
  <c r="D43" i="1"/>
  <c r="C43" i="1"/>
  <c r="O43" i="1" s="1"/>
  <c r="K42" i="1"/>
  <c r="J42" i="1"/>
  <c r="D42" i="1" s="1"/>
  <c r="O42" i="1" s="1"/>
  <c r="H42" i="1"/>
  <c r="G42" i="1"/>
  <c r="C42" i="1" s="1"/>
  <c r="H41" i="1"/>
  <c r="D41" i="1" s="1"/>
  <c r="O41" i="1" s="1"/>
  <c r="G41" i="1"/>
  <c r="C41" i="1"/>
  <c r="H40" i="1"/>
  <c r="G40" i="1"/>
  <c r="D40" i="1"/>
  <c r="C40" i="1"/>
  <c r="O40" i="1" s="1"/>
  <c r="G39" i="1"/>
  <c r="D39" i="1"/>
  <c r="O39" i="1" s="1"/>
  <c r="C39" i="1"/>
  <c r="H38" i="1"/>
  <c r="G38" i="1"/>
  <c r="C38" i="1" s="1"/>
  <c r="D38" i="1"/>
  <c r="O38" i="1" s="1"/>
  <c r="H37" i="1"/>
  <c r="D37" i="1" s="1"/>
  <c r="G37" i="1"/>
  <c r="C37" i="1" s="1"/>
  <c r="D36" i="1"/>
  <c r="O36" i="1" s="1"/>
  <c r="C36" i="1"/>
  <c r="D35" i="1"/>
  <c r="O35" i="1" s="1"/>
  <c r="C35" i="1"/>
  <c r="D34" i="1"/>
  <c r="O34" i="1" s="1"/>
  <c r="C34" i="1"/>
  <c r="N34" i="1" s="1"/>
  <c r="D33" i="1"/>
  <c r="O33" i="1" s="1"/>
  <c r="C33" i="1"/>
  <c r="N33" i="1" s="1"/>
  <c r="H32" i="1"/>
  <c r="D32" i="1"/>
  <c r="O32" i="1" s="1"/>
  <c r="C32" i="1"/>
  <c r="N32" i="1" s="1"/>
  <c r="H31" i="1"/>
  <c r="D31" i="1" s="1"/>
  <c r="C31" i="1"/>
  <c r="O30" i="1"/>
  <c r="N30" i="1"/>
  <c r="D30" i="1"/>
  <c r="C30" i="1"/>
  <c r="O29" i="1"/>
  <c r="N29" i="1"/>
  <c r="D29" i="1"/>
  <c r="C29" i="1"/>
  <c r="O28" i="1"/>
  <c r="N28" i="1"/>
  <c r="D28" i="1"/>
  <c r="C28" i="1"/>
  <c r="H27" i="1"/>
  <c r="G27" i="1"/>
  <c r="D27" i="1"/>
  <c r="O27" i="1" s="1"/>
  <c r="C27" i="1"/>
  <c r="N27" i="1" s="1"/>
  <c r="D26" i="1"/>
  <c r="O26" i="1" s="1"/>
  <c r="C26" i="1"/>
  <c r="N26" i="1" s="1"/>
  <c r="D25" i="1"/>
  <c r="O25" i="1" s="1"/>
  <c r="C25" i="1"/>
  <c r="N25" i="1" s="1"/>
  <c r="L24" i="1"/>
  <c r="H24" i="1"/>
  <c r="D24" i="1" s="1"/>
  <c r="O24" i="1" s="1"/>
  <c r="C24" i="1"/>
  <c r="N24" i="1" s="1"/>
  <c r="H23" i="1"/>
  <c r="G23" i="1"/>
  <c r="D23" i="1"/>
  <c r="O23" i="1" s="1"/>
  <c r="C23" i="1"/>
  <c r="N23" i="1" s="1"/>
  <c r="D22" i="1"/>
  <c r="O22" i="1" s="1"/>
  <c r="C22" i="1"/>
  <c r="N22" i="1" s="1"/>
  <c r="D21" i="1"/>
  <c r="O21" i="1" s="1"/>
  <c r="C21" i="1"/>
  <c r="N21" i="1" s="1"/>
  <c r="D20" i="1"/>
  <c r="O20" i="1" s="1"/>
  <c r="C20" i="1"/>
  <c r="N20" i="1" s="1"/>
  <c r="D19" i="1"/>
  <c r="O19" i="1" s="1"/>
  <c r="C19" i="1"/>
  <c r="N19" i="1" s="1"/>
  <c r="D18" i="1"/>
  <c r="O18" i="1" s="1"/>
  <c r="C18" i="1"/>
  <c r="N18" i="1" s="1"/>
  <c r="D17" i="1"/>
  <c r="O17" i="1" s="1"/>
  <c r="C17" i="1"/>
  <c r="N17" i="1" s="1"/>
  <c r="D16" i="1"/>
  <c r="O16" i="1" s="1"/>
  <c r="C16" i="1"/>
  <c r="N16" i="1" s="1"/>
  <c r="D15" i="1"/>
  <c r="O15" i="1" s="1"/>
  <c r="C15" i="1"/>
  <c r="N15" i="1" s="1"/>
  <c r="D14" i="1"/>
  <c r="O14" i="1" s="1"/>
  <c r="C14" i="1"/>
  <c r="N14" i="1" s="1"/>
  <c r="H13" i="1"/>
  <c r="D13" i="1" s="1"/>
  <c r="G13" i="1"/>
  <c r="C13" i="1" s="1"/>
  <c r="N13" i="1" s="1"/>
  <c r="O12" i="1"/>
  <c r="N12" i="1"/>
  <c r="D12" i="1"/>
  <c r="C12" i="1"/>
  <c r="O11" i="1"/>
  <c r="N11" i="1"/>
  <c r="D11" i="1"/>
  <c r="C11" i="1"/>
  <c r="H10" i="1"/>
  <c r="G10" i="1"/>
  <c r="D10" i="1"/>
  <c r="O10" i="1" s="1"/>
  <c r="C10" i="1"/>
  <c r="N10" i="1" s="1"/>
  <c r="D9" i="1"/>
  <c r="O9" i="1" s="1"/>
  <c r="C9" i="1"/>
  <c r="N9" i="1" s="1"/>
  <c r="D8" i="1"/>
  <c r="O8" i="1" s="1"/>
  <c r="C8" i="1"/>
  <c r="D7" i="1"/>
  <c r="O7" i="1" s="1"/>
  <c r="C7" i="1"/>
  <c r="J6" i="1"/>
  <c r="D6" i="1" s="1"/>
  <c r="O6" i="1" s="1"/>
  <c r="H6" i="1"/>
  <c r="G6" i="1"/>
  <c r="C6" i="1"/>
  <c r="D5" i="1"/>
  <c r="O5" i="1" s="1"/>
  <c r="C5" i="1"/>
  <c r="N5" i="1" s="1"/>
  <c r="D4" i="1"/>
  <c r="O4" i="1" s="1"/>
  <c r="C4" i="1"/>
  <c r="N4" i="1" s="1"/>
  <c r="D3" i="1"/>
  <c r="O3" i="1" s="1"/>
  <c r="C3" i="1"/>
  <c r="N3" i="1" s="1"/>
  <c r="D2" i="1"/>
  <c r="O2" i="1" s="1"/>
  <c r="C2" i="1"/>
  <c r="N2" i="1" s="1"/>
  <c r="O71" i="7" l="1"/>
  <c r="O62" i="7"/>
  <c r="O66" i="1"/>
  <c r="O67" i="1"/>
  <c r="O72" i="1"/>
  <c r="O31" i="1"/>
  <c r="N31" i="1"/>
  <c r="N6" i="1"/>
  <c r="O13" i="1"/>
  <c r="O37" i="1"/>
  <c r="O68" i="1"/>
  <c r="D71" i="1"/>
  <c r="C71" i="1"/>
  <c r="N71" i="1" s="1"/>
  <c r="O69" i="1"/>
  <c r="N7" i="1"/>
  <c r="N8" i="1"/>
  <c r="J62" i="1"/>
  <c r="G71" i="1"/>
  <c r="C58" i="1"/>
  <c r="N72" i="1"/>
  <c r="N73" i="1"/>
  <c r="N74" i="1"/>
  <c r="D58" i="1"/>
  <c r="O58" i="1" s="1"/>
  <c r="D62" i="1" l="1"/>
  <c r="C62" i="1"/>
  <c r="O71" i="1"/>
  <c r="O62" i="1" l="1"/>
</calcChain>
</file>

<file path=xl/sharedStrings.xml><?xml version="1.0" encoding="utf-8"?>
<sst xmlns="http://schemas.openxmlformats.org/spreadsheetml/2006/main" count="858" uniqueCount="226">
  <si>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</si>
  <si>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</si>
  <si>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</si>
  <si>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</si>
  <si>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</si>
  <si>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</si>
  <si>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</si>
  <si>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</si>
  <si>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</si>
  <si>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</si>
  <si>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</si>
  <si>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</si>
  <si>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</si>
  <si>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</si>
  <si>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</si>
  <si>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</si>
  <si>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</si>
  <si>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</si>
  <si>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</si>
  <si>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</si>
  <si>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</si>
  <si>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</si>
  <si>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</si>
  <si>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</si>
  <si>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</si>
  <si>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</si>
  <si>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</si>
  <si>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</si>
  <si>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</si>
  <si>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</si>
  <si>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</si>
  <si>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</si>
  <si>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</si>
  <si>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</si>
  <si>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</si>
  <si>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</si>
  <si>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</si>
  <si>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</si>
  <si>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</si>
  <si>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</si>
  <si>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</si>
  <si>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</si>
  <si>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</si>
  <si>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 xml:space="preserve">% 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</si>
  <si>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</si>
  <si>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</si>
  <si>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</si>
  <si>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</si>
  <si>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</si>
  <si>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</si>
  <si>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</si>
  <si>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</si>
  <si>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</si>
  <si>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</si>
  <si>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</si>
  <si>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</si>
  <si>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</si>
  <si>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</si>
  <si>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</si>
  <si>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</si>
  <si>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</si>
  <si>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</si>
  <si>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</si>
  <si>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</si>
  <si>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</si>
  <si>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</si>
  <si>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</si>
  <si>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</si>
  <si>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</si>
  <si>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</si>
  <si>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</si>
  <si>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</si>
  <si>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</si>
  <si>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</si>
  <si>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</si>
  <si>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</si>
  <si>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</si>
  <si>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</si>
  <si>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</si>
  <si>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</si>
  <si>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</si>
  <si>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</si>
  <si>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</si>
  <si>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</si>
  <si>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</si>
  <si>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</si>
  <si>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</si>
  <si>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</si>
  <si>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</si>
  <si>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</si>
  <si>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</si>
  <si>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</si>
  <si>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</si>
  <si>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</si>
  <si>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</si>
  <si>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</si>
  <si>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</si>
  <si>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</si>
  <si>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</si>
  <si>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</si>
  <si>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</si>
  <si>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</si>
  <si>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</si>
  <si>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</si>
  <si>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</si>
  <si>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</si>
  <si>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</si>
  <si>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</si>
  <si>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</si>
  <si>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</si>
  <si>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</si>
  <si>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</si>
  <si>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</si>
  <si>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</si>
  <si>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</si>
  <si>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</si>
  <si>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</si>
  <si>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</si>
  <si>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</si>
  <si>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</si>
  <si>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%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</si>
  <si>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</si>
  <si>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</si>
  <si>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</si>
  <si>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</si>
  <si>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</si>
  <si>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</si>
  <si>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</si>
  <si>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</si>
  <si>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</si>
  <si>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</si>
  <si>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</si>
  <si>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</si>
  <si>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</si>
  <si>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</si>
  <si>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</si>
  <si>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</si>
  <si>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</si>
  <si>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</si>
  <si>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</si>
  <si>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</si>
  <si>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</si>
  <si>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</si>
  <si>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</si>
  <si>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</si>
  <si>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</si>
  <si>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</si>
  <si>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</si>
  <si>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</si>
  <si>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</si>
  <si>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</si>
  <si>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</si>
  <si>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</si>
  <si>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</si>
  <si>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</si>
  <si>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</si>
  <si>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</si>
  <si>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</si>
  <si>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</si>
  <si>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</si>
  <si>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</si>
  <si>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</si>
  <si>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</si>
  <si>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</si>
  <si>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</si>
  <si>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</si>
  <si>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</si>
  <si>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</si>
  <si>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</si>
  <si>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</si>
  <si>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</si>
  <si>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</si>
  <si>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</si>
  <si>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</si>
  <si>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</si>
  <si>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</si>
  <si>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</si>
  <si>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</si>
  <si>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</si>
  <si>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</si>
  <si>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</si>
  <si>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</si>
  <si>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</si>
  <si>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</si>
  <si>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</si>
  <si>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</si>
  <si>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</si>
  <si>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</si>
  <si>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</si>
  <si>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</si>
  <si>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</si>
  <si>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</si>
  <si>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</si>
  <si>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</si>
  <si>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</si>
  <si>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</si>
  <si>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</si>
  <si>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</si>
  <si>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</si>
  <si>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</si>
  <si>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</si>
  <si>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</si>
  <si>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</si>
  <si>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</si>
  <si>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</si>
  <si>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</si>
  <si>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</si>
  <si>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</si>
  <si>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</si>
  <si>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</si>
  <si>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</si>
  <si>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</si>
  <si>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</si>
  <si>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</si>
  <si>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</si>
  <si>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</si>
  <si>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</si>
  <si>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</si>
  <si>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</si>
  <si>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</si>
  <si>
    <t>aInitialPatentLefts</t>
  </si>
  <si>
    <t>Número Inicial de Patentes Abertas de Impressoras Profissionais.</t>
  </si>
  <si>
    <t>patentes</t>
  </si>
  <si>
    <t>Forma de Definição</t>
  </si>
  <si>
    <t>FontesUtilizadas</t>
  </si>
  <si>
    <t>(STERMAN 2007)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</si>
</sst>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9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3333"/>
      </patternFill>
    </fill>
    <fill>
      <patternFill patternType="solid">
        <fgColor rgb="FFFFC000"/>
        <bgColor rgb="FFFF9900"/>
      </patternFill>
    </fill>
    <fill>
      <patternFill patternType="solid">
        <fgColor rgb="FFFF3333"/>
        <bgColor rgb="FFFF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0" fillId="6" borderId="0" xfId="0" applyFont="1" applyFill="1"/>
    <xf numFmtId="0" fontId="0" fillId="6" borderId="0" xfId="0" applyFill="1"/>
    <xf numFmtId="2" fontId="0" fillId="6" borderId="0" xfId="0" applyNumberFormat="1" applyFont="1" applyFill="1"/>
    <xf numFmtId="0" fontId="2" fillId="6" borderId="0" xfId="0" applyFont="1" applyFill="1"/>
    <xf numFmtId="2" fontId="2" fillId="6" borderId="0" xfId="0" applyNumberFormat="1" applyFont="1" applyFill="1"/>
    <xf numFmtId="0" fontId="0" fillId="2" borderId="0" xfId="0" applyFill="1"/>
    <xf numFmtId="2" fontId="0" fillId="2" borderId="0" xfId="0" applyNumberFormat="1" applyFont="1" applyFill="1"/>
    <xf numFmtId="0" fontId="3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AED30-A0E2-440E-98B6-19A75F1BE944}">
  <dimension ref="A1:AMI8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3" sqref="A23"/>
      <selection pane="bottomRight" activeCell="M14" sqref="M14"/>
    </sheetView>
  </sheetViews>
  <sheetFormatPr defaultRowHeight="15" x14ac:dyDescent="0.25"/>
  <cols>
    <col min="1" max="1" width="40.42578125" style="1" bestFit="1" customWidth="1"/>
    <col min="2" max="2" width="9.140625" style="1"/>
    <col min="3" max="3" width="13.5703125" style="2" customWidth="1"/>
    <col min="4" max="4" width="12.5703125" style="2" customWidth="1"/>
    <col min="5" max="5" width="9.140625" style="1" customWidth="1"/>
    <col min="6" max="6" width="9.140625" style="2" customWidth="1"/>
    <col min="7" max="9" width="9.140625" style="1" customWidth="1"/>
    <col min="10" max="10" width="10.28515625" style="1" bestFit="1" customWidth="1"/>
    <col min="11" max="16" width="9.140625" style="1"/>
    <col min="17" max="17" width="36" style="1" customWidth="1"/>
    <col min="18" max="1023" width="9.140625" style="1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</row>
    <row r="2" spans="1:18" x14ac:dyDescent="0.25">
      <c r="A2" s="1" t="s">
        <v>18</v>
      </c>
      <c r="B2" s="1" t="s">
        <v>19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65" si="3">D2&gt;C2</f>
        <v>0</v>
      </c>
      <c r="P2" s="1" t="s">
        <v>10</v>
      </c>
      <c r="Q2" t="s">
        <v>22</v>
      </c>
      <c r="R2"/>
    </row>
    <row r="3" spans="1:18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t="s">
        <v>26</v>
      </c>
      <c r="R3"/>
    </row>
    <row r="4" spans="1:18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t="s">
        <v>30</v>
      </c>
      <c r="R4"/>
    </row>
    <row r="5" spans="1:18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t="s">
        <v>34</v>
      </c>
      <c r="R5"/>
    </row>
    <row r="6" spans="1:18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t="s">
        <v>40</v>
      </c>
      <c r="R6"/>
    </row>
    <row r="7" spans="1:18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t="s">
        <v>45</v>
      </c>
      <c r="R7"/>
    </row>
    <row r="8" spans="1:18" x14ac:dyDescent="0.25">
      <c r="A8" s="1" t="s">
        <v>46</v>
      </c>
      <c r="B8" s="1" t="s">
        <v>47</v>
      </c>
      <c r="C8" s="2">
        <f t="shared" si="0"/>
        <v>200000</v>
      </c>
      <c r="D8" s="2">
        <f t="shared" si="1"/>
        <v>200000</v>
      </c>
      <c r="E8" s="1" t="s">
        <v>48</v>
      </c>
      <c r="F8" s="2">
        <v>0.5</v>
      </c>
      <c r="G8">
        <v>200000</v>
      </c>
      <c r="H8">
        <v>200000</v>
      </c>
      <c r="I8" s="1" t="s">
        <v>21</v>
      </c>
      <c r="J8" s="1">
        <v>200000</v>
      </c>
      <c r="K8" s="1">
        <v>1000</v>
      </c>
      <c r="L8"/>
      <c r="M8"/>
      <c r="N8" s="1" t="b">
        <f t="shared" si="2"/>
        <v>1</v>
      </c>
      <c r="O8" s="1" t="b">
        <f t="shared" si="3"/>
        <v>0</v>
      </c>
      <c r="P8" s="1" t="s">
        <v>39</v>
      </c>
      <c r="Q8" s="1" t="s">
        <v>49</v>
      </c>
      <c r="R8" s="1">
        <f>107/0.5</f>
        <v>214</v>
      </c>
    </row>
    <row r="9" spans="1:18" x14ac:dyDescent="0.25">
      <c r="A9" s="1" t="s">
        <v>50</v>
      </c>
      <c r="B9" s="1" t="s">
        <v>51</v>
      </c>
      <c r="C9" s="2">
        <f t="shared" si="0"/>
        <v>0</v>
      </c>
      <c r="D9" s="2">
        <f t="shared" si="1"/>
        <v>1</v>
      </c>
      <c r="E9" s="1" t="s">
        <v>52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53</v>
      </c>
    </row>
    <row r="10" spans="1:18" x14ac:dyDescent="0.25">
      <c r="A10" s="1" t="s">
        <v>54</v>
      </c>
      <c r="B10" s="1" t="s">
        <v>55</v>
      </c>
      <c r="C10" s="2">
        <f t="shared" si="0"/>
        <v>25000</v>
      </c>
      <c r="D10" s="2">
        <f t="shared" si="1"/>
        <v>100000</v>
      </c>
      <c r="E10" s="1" t="s">
        <v>56</v>
      </c>
      <c r="F10" s="2">
        <v>1</v>
      </c>
      <c r="G10">
        <f>J10/2</f>
        <v>25000</v>
      </c>
      <c r="H10">
        <f>J10*2</f>
        <v>100000</v>
      </c>
      <c r="I10" s="7" t="s">
        <v>38</v>
      </c>
      <c r="J10" s="1">
        <v>50000</v>
      </c>
      <c r="K10" s="1">
        <v>60000000</v>
      </c>
      <c r="L10"/>
      <c r="M10"/>
      <c r="N10" s="1" t="b">
        <f t="shared" si="2"/>
        <v>0</v>
      </c>
      <c r="O10" s="1" t="b">
        <f t="shared" si="3"/>
        <v>1</v>
      </c>
      <c r="P10" s="1" t="s">
        <v>39</v>
      </c>
      <c r="Q10" t="s">
        <v>57</v>
      </c>
    </row>
    <row r="11" spans="1:18" x14ac:dyDescent="0.25">
      <c r="A11" s="1" t="s">
        <v>58</v>
      </c>
      <c r="B11" s="1" t="s">
        <v>59</v>
      </c>
      <c r="C11" s="8">
        <f t="shared" si="0"/>
        <v>0</v>
      </c>
      <c r="D11" s="8">
        <f t="shared" si="1"/>
        <v>6.0000000000000001E-3</v>
      </c>
      <c r="E11" s="1" t="s">
        <v>43</v>
      </c>
      <c r="F11" s="2">
        <v>5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t="s">
        <v>60</v>
      </c>
    </row>
    <row r="12" spans="1:18" x14ac:dyDescent="0.25">
      <c r="A12" s="1" t="s">
        <v>61</v>
      </c>
      <c r="B12" s="1" t="s">
        <v>62</v>
      </c>
      <c r="C12" s="2">
        <f t="shared" si="0"/>
        <v>0.3</v>
      </c>
      <c r="D12" s="2">
        <f t="shared" si="1"/>
        <v>1.6</v>
      </c>
      <c r="E12" s="1" t="s">
        <v>52</v>
      </c>
      <c r="F12" s="2">
        <v>3</v>
      </c>
      <c r="G12">
        <v>0.3</v>
      </c>
      <c r="H12">
        <v>2.5</v>
      </c>
      <c r="I12" s="5" t="s">
        <v>38</v>
      </c>
      <c r="J12" s="9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39</v>
      </c>
      <c r="Q12" t="s">
        <v>63</v>
      </c>
    </row>
    <row r="13" spans="1:18" x14ac:dyDescent="0.25">
      <c r="A13" s="1" t="s">
        <v>64</v>
      </c>
      <c r="B13" s="1" t="s">
        <v>65</v>
      </c>
      <c r="C13" s="2">
        <f t="shared" si="0"/>
        <v>5000</v>
      </c>
      <c r="D13" s="2">
        <f t="shared" si="1"/>
        <v>300000</v>
      </c>
      <c r="E13" s="1" t="s">
        <v>56</v>
      </c>
      <c r="F13" s="2">
        <v>5</v>
      </c>
      <c r="G13">
        <f>J13/10</f>
        <v>5000</v>
      </c>
      <c r="H13">
        <f>J13*10</f>
        <v>500000</v>
      </c>
      <c r="I13" s="5" t="s">
        <v>38</v>
      </c>
      <c r="J13" s="5">
        <v>50000</v>
      </c>
      <c r="K13" s="1">
        <v>100000000</v>
      </c>
      <c r="L13"/>
      <c r="M13"/>
      <c r="N13" s="1" t="b">
        <f t="shared" si="2"/>
        <v>0</v>
      </c>
      <c r="O13" s="1" t="b">
        <f t="shared" si="3"/>
        <v>1</v>
      </c>
      <c r="P13" s="1" t="s">
        <v>39</v>
      </c>
      <c r="Q13"/>
    </row>
    <row r="14" spans="1:18" x14ac:dyDescent="0.25">
      <c r="A14" s="1" t="s">
        <v>66</v>
      </c>
      <c r="B14" s="1" t="s">
        <v>67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/>
    </row>
    <row r="15" spans="1:18" x14ac:dyDescent="0.25">
      <c r="A15" s="1" t="s">
        <v>68</v>
      </c>
      <c r="B15" s="1" t="s">
        <v>69</v>
      </c>
      <c r="C15" s="2">
        <f t="shared" si="0"/>
        <v>0.25</v>
      </c>
      <c r="D15" s="2">
        <f t="shared" si="1"/>
        <v>0.375</v>
      </c>
      <c r="E15" s="1" t="s">
        <v>29</v>
      </c>
      <c r="F15" s="2">
        <v>0.5</v>
      </c>
      <c r="G15" s="1">
        <v>0.25</v>
      </c>
      <c r="H15" s="1">
        <v>1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39</v>
      </c>
      <c r="Q15"/>
    </row>
    <row r="16" spans="1:18" x14ac:dyDescent="0.25">
      <c r="A16" s="1" t="s">
        <v>70</v>
      </c>
      <c r="B16" s="1" t="s">
        <v>71</v>
      </c>
      <c r="C16" s="2">
        <f t="shared" si="0"/>
        <v>1</v>
      </c>
      <c r="D16" s="2">
        <f t="shared" si="1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39</v>
      </c>
      <c r="Q16"/>
    </row>
    <row r="17" spans="1:17" x14ac:dyDescent="0.25">
      <c r="A17" s="1" t="s">
        <v>72</v>
      </c>
      <c r="B17" s="1" t="s">
        <v>73</v>
      </c>
      <c r="C17" s="2">
        <f t="shared" si="0"/>
        <v>0.5</v>
      </c>
      <c r="D17" s="2">
        <f t="shared" si="1"/>
        <v>1.5</v>
      </c>
      <c r="E17" s="1" t="s">
        <v>29</v>
      </c>
      <c r="F17" s="2">
        <v>0.5</v>
      </c>
      <c r="G17" s="1">
        <v>0.25</v>
      </c>
      <c r="H17" s="1">
        <v>3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39</v>
      </c>
      <c r="Q17"/>
    </row>
    <row r="18" spans="1:17" x14ac:dyDescent="0.25">
      <c r="A18" s="1" t="s">
        <v>74</v>
      </c>
      <c r="B18" s="1" t="s">
        <v>75</v>
      </c>
      <c r="C18" s="2">
        <f t="shared" si="0"/>
        <v>1</v>
      </c>
      <c r="D18" s="2">
        <f t="shared" si="1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39</v>
      </c>
      <c r="Q18"/>
    </row>
    <row r="19" spans="1:17" x14ac:dyDescent="0.25">
      <c r="A19" s="1" t="s">
        <v>76</v>
      </c>
      <c r="B19" s="1" t="s">
        <v>77</v>
      </c>
      <c r="C19" s="2">
        <f t="shared" si="0"/>
        <v>0.25</v>
      </c>
      <c r="D19" s="2">
        <f t="shared" si="1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39</v>
      </c>
      <c r="Q19"/>
    </row>
    <row r="20" spans="1:17" x14ac:dyDescent="0.25">
      <c r="A20" s="1" t="s">
        <v>78</v>
      </c>
      <c r="B20" s="1" t="s">
        <v>79</v>
      </c>
      <c r="C20" s="2">
        <f t="shared" si="0"/>
        <v>-6</v>
      </c>
      <c r="D20" s="2">
        <f t="shared" si="1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39</v>
      </c>
      <c r="Q20"/>
    </row>
    <row r="21" spans="1:17" x14ac:dyDescent="0.25">
      <c r="A21" s="1" t="s">
        <v>80</v>
      </c>
      <c r="B21" s="1" t="s">
        <v>81</v>
      </c>
      <c r="C21" s="2">
        <f t="shared" si="0"/>
        <v>-12</v>
      </c>
      <c r="D21" s="2">
        <f t="shared" si="1"/>
        <v>-4</v>
      </c>
      <c r="E21" s="1" t="s">
        <v>25</v>
      </c>
      <c r="F21" s="2">
        <v>0.5</v>
      </c>
      <c r="G21" s="1">
        <v>-20</v>
      </c>
      <c r="H21" s="1">
        <v>20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39</v>
      </c>
      <c r="Q21"/>
    </row>
    <row r="22" spans="1:17" x14ac:dyDescent="0.25">
      <c r="A22" s="1" t="s">
        <v>82</v>
      </c>
      <c r="B22" s="1" t="s">
        <v>83</v>
      </c>
      <c r="C22" s="2">
        <f t="shared" si="0"/>
        <v>0.7</v>
      </c>
      <c r="D22" s="2">
        <f t="shared" si="1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Q22"/>
    </row>
    <row r="23" spans="1:17" x14ac:dyDescent="0.25">
      <c r="A23" s="1" t="s">
        <v>84</v>
      </c>
      <c r="B23" s="1" t="s">
        <v>85</v>
      </c>
      <c r="C23" s="2">
        <f>IF(H23="Incerto",MAX(G23,J23-(ABS(F23*J23))),J23)</f>
        <v>20000</v>
      </c>
      <c r="D23" s="2">
        <f>IF(H23="Incerto",MIN(G23,J23+(ABS(F23*J23))),J23)</f>
        <v>20000</v>
      </c>
      <c r="E23" s="1" t="s">
        <v>86</v>
      </c>
      <c r="F23" s="2">
        <v>0.5</v>
      </c>
      <c r="G23" s="1">
        <f>J23/2</f>
        <v>10000</v>
      </c>
      <c r="H23" s="1">
        <f>J23*2</f>
        <v>40000</v>
      </c>
      <c r="I23" t="s">
        <v>21</v>
      </c>
      <c r="J23" s="1">
        <v>20000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Q23"/>
    </row>
    <row r="24" spans="1:17" x14ac:dyDescent="0.25">
      <c r="A24" s="1" t="s">
        <v>87</v>
      </c>
      <c r="B24" s="1" t="s">
        <v>88</v>
      </c>
      <c r="C24" s="2">
        <f t="shared" ref="C24:C80" si="4">IF(I24="Incerto",MAX(G24,J24-(ABS(F24*J24))),J24)</f>
        <v>1.5</v>
      </c>
      <c r="D24" s="2">
        <f t="shared" ref="D24:D80" si="5">IF(I24="Incerto",MIN(H24,J24+(ABS(F24*J24))),J24)</f>
        <v>4.5</v>
      </c>
      <c r="E24" s="1" t="s">
        <v>25</v>
      </c>
      <c r="F24" s="2">
        <v>0.5</v>
      </c>
      <c r="G24" s="1">
        <v>0.1</v>
      </c>
      <c r="H24" s="1">
        <f>J24*3</f>
        <v>9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39</v>
      </c>
      <c r="Q24"/>
    </row>
    <row r="25" spans="1:17" x14ac:dyDescent="0.25">
      <c r="A25" s="1" t="s">
        <v>89</v>
      </c>
      <c r="B25" s="1" t="s">
        <v>90</v>
      </c>
      <c r="C25" s="2">
        <f t="shared" si="4"/>
        <v>0.1</v>
      </c>
      <c r="D25" s="2">
        <f t="shared" si="5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38</v>
      </c>
      <c r="J25" s="1">
        <v>0.2</v>
      </c>
      <c r="K25" s="1">
        <v>0.2</v>
      </c>
      <c r="L25"/>
      <c r="M25"/>
      <c r="N25" s="1" t="b">
        <f t="shared" si="2"/>
        <v>0</v>
      </c>
      <c r="O25" s="1" t="b">
        <f t="shared" si="3"/>
        <v>1</v>
      </c>
      <c r="P25" s="1" t="s">
        <v>39</v>
      </c>
      <c r="Q25"/>
    </row>
    <row r="26" spans="1:17" x14ac:dyDescent="0.25">
      <c r="A26" s="1" t="s">
        <v>91</v>
      </c>
      <c r="B26" s="1" t="s">
        <v>92</v>
      </c>
      <c r="C26" s="2">
        <f t="shared" si="4"/>
        <v>0.7</v>
      </c>
      <c r="D26" s="2">
        <f t="shared" si="5"/>
        <v>1</v>
      </c>
      <c r="E26" s="1" t="s">
        <v>43</v>
      </c>
      <c r="F26" s="2">
        <v>0.5</v>
      </c>
      <c r="G26" s="1">
        <v>0.7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39</v>
      </c>
      <c r="Q26"/>
    </row>
    <row r="27" spans="1:17" x14ac:dyDescent="0.25">
      <c r="A27" s="10" t="s">
        <v>93</v>
      </c>
      <c r="B27" s="1" t="s">
        <v>94</v>
      </c>
      <c r="C27" s="2">
        <f t="shared" si="4"/>
        <v>200</v>
      </c>
      <c r="D27" s="2">
        <f t="shared" si="5"/>
        <v>200</v>
      </c>
      <c r="E27" s="1" t="s">
        <v>95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Q27"/>
    </row>
    <row r="28" spans="1:17" x14ac:dyDescent="0.25">
      <c r="A28" s="1" t="s">
        <v>96</v>
      </c>
      <c r="B28" s="1" t="s">
        <v>52</v>
      </c>
      <c r="C28" s="2">
        <f t="shared" si="4"/>
        <v>0.5</v>
      </c>
      <c r="D28" s="2">
        <f t="shared" si="5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Q28"/>
    </row>
    <row r="29" spans="1:17" x14ac:dyDescent="0.25">
      <c r="A29" s="1" t="s">
        <v>97</v>
      </c>
      <c r="B29" s="1" t="s">
        <v>98</v>
      </c>
      <c r="C29" s="2">
        <f t="shared" si="4"/>
        <v>0.25</v>
      </c>
      <c r="D29" s="2">
        <f t="shared" si="5"/>
        <v>0.25</v>
      </c>
      <c r="E29" s="1" t="s">
        <v>29</v>
      </c>
      <c r="F29" s="2">
        <v>0.5</v>
      </c>
      <c r="G29" s="1">
        <v>0.25</v>
      </c>
      <c r="H29" s="1">
        <v>1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39</v>
      </c>
      <c r="Q29"/>
    </row>
    <row r="30" spans="1:17" x14ac:dyDescent="0.25">
      <c r="A30" s="1" t="s">
        <v>99</v>
      </c>
      <c r="B30" s="1" t="s">
        <v>100</v>
      </c>
      <c r="C30" s="2">
        <f t="shared" si="4"/>
        <v>0.25</v>
      </c>
      <c r="D30" s="2">
        <f t="shared" si="5"/>
        <v>0.25</v>
      </c>
      <c r="E30" s="1" t="s">
        <v>29</v>
      </c>
      <c r="F30" s="2">
        <v>0.5</v>
      </c>
      <c r="G30" s="1">
        <v>0.25</v>
      </c>
      <c r="H30" s="1">
        <v>2</v>
      </c>
      <c r="I30" s="1" t="s">
        <v>21</v>
      </c>
      <c r="J30" s="1">
        <v>0.25</v>
      </c>
      <c r="K30" s="1">
        <v>0.25</v>
      </c>
      <c r="L30"/>
      <c r="M30"/>
      <c r="N30" s="1" t="b">
        <f t="shared" si="2"/>
        <v>1</v>
      </c>
      <c r="O30" s="1" t="b">
        <f t="shared" si="3"/>
        <v>0</v>
      </c>
      <c r="P30" s="1" t="s">
        <v>39</v>
      </c>
      <c r="Q30"/>
    </row>
    <row r="31" spans="1:17" x14ac:dyDescent="0.25">
      <c r="A31" s="1" t="s">
        <v>101</v>
      </c>
      <c r="B31" s="1" t="s">
        <v>102</v>
      </c>
      <c r="C31" s="2">
        <f t="shared" si="4"/>
        <v>0.5</v>
      </c>
      <c r="D31" s="2">
        <f t="shared" si="5"/>
        <v>1.5</v>
      </c>
      <c r="E31" s="1" t="s">
        <v>25</v>
      </c>
      <c r="F31" s="2">
        <v>0.5</v>
      </c>
      <c r="G31" s="1">
        <v>0</v>
      </c>
      <c r="H31" s="1">
        <f>J31*3</f>
        <v>3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39</v>
      </c>
      <c r="Q31"/>
    </row>
    <row r="32" spans="1:17" x14ac:dyDescent="0.25">
      <c r="A32" s="1" t="s">
        <v>103</v>
      </c>
      <c r="B32" s="1" t="s">
        <v>104</v>
      </c>
      <c r="C32" s="2">
        <f t="shared" si="4"/>
        <v>0.125</v>
      </c>
      <c r="D32" s="2">
        <f t="shared" si="5"/>
        <v>0.375</v>
      </c>
      <c r="E32" s="1" t="s">
        <v>25</v>
      </c>
      <c r="F32" s="2">
        <v>0.5</v>
      </c>
      <c r="G32" s="1">
        <v>0</v>
      </c>
      <c r="H32" s="1">
        <f>J32*3</f>
        <v>0.75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39</v>
      </c>
      <c r="Q32"/>
    </row>
    <row r="33" spans="1:17" x14ac:dyDescent="0.25">
      <c r="A33" s="1" t="s">
        <v>105</v>
      </c>
      <c r="B33" s="1" t="s">
        <v>106</v>
      </c>
      <c r="C33" s="2">
        <f t="shared" si="4"/>
        <v>-0.15000000000000002</v>
      </c>
      <c r="D33" s="2">
        <f t="shared" si="5"/>
        <v>-0.05</v>
      </c>
      <c r="E33" s="1" t="s">
        <v>25</v>
      </c>
      <c r="F33" s="2">
        <v>0.5</v>
      </c>
      <c r="G33" s="1">
        <v>-1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39</v>
      </c>
      <c r="Q33"/>
    </row>
    <row r="34" spans="1:17" x14ac:dyDescent="0.25">
      <c r="A34" s="1" t="s">
        <v>107</v>
      </c>
      <c r="B34" s="1" t="s">
        <v>108</v>
      </c>
      <c r="C34" s="2">
        <f t="shared" si="4"/>
        <v>0</v>
      </c>
      <c r="D34" s="2">
        <f t="shared" si="5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si="3"/>
        <v>0</v>
      </c>
      <c r="P34" s="1" t="s">
        <v>39</v>
      </c>
      <c r="Q34"/>
    </row>
    <row r="35" spans="1:17" x14ac:dyDescent="0.25">
      <c r="A35" s="1" t="s">
        <v>109</v>
      </c>
      <c r="B35" s="1" t="s">
        <v>110</v>
      </c>
      <c r="C35" s="2">
        <f t="shared" si="4"/>
        <v>1</v>
      </c>
      <c r="D35" s="2">
        <f t="shared" si="5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3"/>
        <v>0</v>
      </c>
      <c r="P35" s="1" t="s">
        <v>39</v>
      </c>
      <c r="Q35"/>
    </row>
    <row r="36" spans="1:17" x14ac:dyDescent="0.25">
      <c r="A36" s="1" t="s">
        <v>111</v>
      </c>
      <c r="B36" s="1" t="s">
        <v>112</v>
      </c>
      <c r="C36" s="2">
        <f t="shared" si="4"/>
        <v>2</v>
      </c>
      <c r="D36" s="2">
        <f t="shared" si="5"/>
        <v>6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4</v>
      </c>
      <c r="K36" s="1">
        <v>4</v>
      </c>
      <c r="L36"/>
      <c r="M36"/>
      <c r="N36"/>
      <c r="O36" s="1" t="b">
        <f t="shared" si="3"/>
        <v>1</v>
      </c>
      <c r="P36" s="1" t="s">
        <v>39</v>
      </c>
      <c r="Q36"/>
    </row>
    <row r="37" spans="1:17" x14ac:dyDescent="0.25">
      <c r="A37" s="1" t="s">
        <v>113</v>
      </c>
      <c r="B37" s="1" t="s">
        <v>114</v>
      </c>
      <c r="C37" s="2">
        <f t="shared" si="4"/>
        <v>1500000</v>
      </c>
      <c r="D37" s="2">
        <f t="shared" si="5"/>
        <v>4500000</v>
      </c>
      <c r="E37" s="1" t="s">
        <v>115</v>
      </c>
      <c r="F37" s="2">
        <v>0.5</v>
      </c>
      <c r="G37" s="1">
        <f t="shared" ref="G37:G44" si="6">J37/4</f>
        <v>750000</v>
      </c>
      <c r="H37" s="1">
        <f>J37*4</f>
        <v>12000000</v>
      </c>
      <c r="I37" s="5" t="s">
        <v>38</v>
      </c>
      <c r="J37" s="1">
        <v>3000000</v>
      </c>
      <c r="K37" s="1">
        <v>100000</v>
      </c>
      <c r="L37"/>
      <c r="M37"/>
      <c r="N37"/>
      <c r="O37" s="1" t="b">
        <f t="shared" si="3"/>
        <v>1</v>
      </c>
      <c r="P37" s="1" t="s">
        <v>39</v>
      </c>
      <c r="Q37"/>
    </row>
    <row r="38" spans="1:17" x14ac:dyDescent="0.25">
      <c r="A38" s="1" t="s">
        <v>116</v>
      </c>
      <c r="B38" s="1" t="s">
        <v>117</v>
      </c>
      <c r="C38" s="2">
        <f t="shared" si="4"/>
        <v>1</v>
      </c>
      <c r="D38" s="2">
        <f t="shared" si="5"/>
        <v>3</v>
      </c>
      <c r="E38" s="1" t="s">
        <v>29</v>
      </c>
      <c r="F38" s="2">
        <v>0.5</v>
      </c>
      <c r="G38" s="1">
        <f t="shared" si="6"/>
        <v>0.5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3"/>
        <v>1</v>
      </c>
      <c r="P38" s="1" t="s">
        <v>39</v>
      </c>
      <c r="Q38"/>
    </row>
    <row r="39" spans="1:17" x14ac:dyDescent="0.25">
      <c r="A39" s="1" t="s">
        <v>118</v>
      </c>
      <c r="B39" s="1" t="s">
        <v>119</v>
      </c>
      <c r="C39" s="2">
        <f t="shared" si="4"/>
        <v>0.2</v>
      </c>
      <c r="D39" s="2">
        <f t="shared" si="5"/>
        <v>0.60000000000000009</v>
      </c>
      <c r="E39" s="1" t="s">
        <v>120</v>
      </c>
      <c r="F39" s="2">
        <v>0.5</v>
      </c>
      <c r="G39" s="1">
        <f t="shared" si="6"/>
        <v>0.1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3"/>
        <v>1</v>
      </c>
      <c r="P39" s="1" t="s">
        <v>39</v>
      </c>
      <c r="Q39"/>
    </row>
    <row r="40" spans="1:17" x14ac:dyDescent="0.25">
      <c r="A40" s="1" t="s">
        <v>121</v>
      </c>
      <c r="B40" s="1" t="s">
        <v>122</v>
      </c>
      <c r="C40" s="2">
        <f t="shared" si="4"/>
        <v>18</v>
      </c>
      <c r="D40" s="2">
        <f t="shared" si="5"/>
        <v>18</v>
      </c>
      <c r="E40" s="1" t="s">
        <v>29</v>
      </c>
      <c r="F40" s="2">
        <v>0.5</v>
      </c>
      <c r="G40" s="1">
        <f t="shared" si="6"/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3"/>
        <v>0</v>
      </c>
      <c r="P40" s="1" t="s">
        <v>39</v>
      </c>
      <c r="Q40"/>
    </row>
    <row r="41" spans="1:17" x14ac:dyDescent="0.25">
      <c r="A41" s="1" t="s">
        <v>123</v>
      </c>
      <c r="B41" s="1" t="s">
        <v>124</v>
      </c>
      <c r="C41" s="2">
        <f t="shared" si="4"/>
        <v>5</v>
      </c>
      <c r="D41" s="2">
        <f t="shared" si="5"/>
        <v>15</v>
      </c>
      <c r="E41" s="1" t="s">
        <v>29</v>
      </c>
      <c r="F41" s="2">
        <v>0.5</v>
      </c>
      <c r="G41" s="1">
        <f t="shared" si="6"/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3"/>
        <v>1</v>
      </c>
      <c r="P41" s="1" t="s">
        <v>39</v>
      </c>
      <c r="Q41"/>
    </row>
    <row r="42" spans="1:17" x14ac:dyDescent="0.25">
      <c r="A42" s="1" t="s">
        <v>125</v>
      </c>
      <c r="B42" s="1" t="s">
        <v>126</v>
      </c>
      <c r="C42" s="2">
        <f t="shared" si="4"/>
        <v>1.6666666666666666E-2</v>
      </c>
      <c r="D42" s="2">
        <f t="shared" si="5"/>
        <v>0.05</v>
      </c>
      <c r="E42" s="1" t="s">
        <v>127</v>
      </c>
      <c r="F42" s="2">
        <v>0.5</v>
      </c>
      <c r="G42" s="1">
        <f t="shared" si="6"/>
        <v>8.3333333333333332E-3</v>
      </c>
      <c r="H42" s="1">
        <f>J42*4</f>
        <v>0.13333333333333333</v>
      </c>
      <c r="I42" s="5" t="s">
        <v>38</v>
      </c>
      <c r="J42" s="1">
        <f>1/30</f>
        <v>3.3333333333333333E-2</v>
      </c>
      <c r="K42" s="1">
        <f>1/30</f>
        <v>3.3333333333333333E-2</v>
      </c>
      <c r="L42"/>
      <c r="M42"/>
      <c r="N42"/>
      <c r="O42" s="1" t="b">
        <f t="shared" si="3"/>
        <v>1</v>
      </c>
      <c r="P42" s="1" t="s">
        <v>39</v>
      </c>
      <c r="Q42"/>
    </row>
    <row r="43" spans="1:17" x14ac:dyDescent="0.25">
      <c r="A43" s="1" t="s">
        <v>128</v>
      </c>
      <c r="B43" s="1" t="s">
        <v>129</v>
      </c>
      <c r="C43" s="2">
        <f t="shared" si="4"/>
        <v>0</v>
      </c>
      <c r="D43" s="2">
        <f t="shared" si="5"/>
        <v>0</v>
      </c>
      <c r="E43"/>
      <c r="F43" s="2">
        <v>0.5</v>
      </c>
      <c r="G43" s="1">
        <f t="shared" si="6"/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3"/>
        <v>0</v>
      </c>
      <c r="P43" s="1" t="s">
        <v>39</v>
      </c>
      <c r="Q43"/>
    </row>
    <row r="44" spans="1:17" x14ac:dyDescent="0.25">
      <c r="A44" s="1" t="s">
        <v>130</v>
      </c>
      <c r="B44" s="1" t="s">
        <v>131</v>
      </c>
      <c r="C44" s="2">
        <f t="shared" si="4"/>
        <v>10</v>
      </c>
      <c r="D44" s="2">
        <f t="shared" si="5"/>
        <v>10</v>
      </c>
      <c r="E44"/>
      <c r="F44" s="2">
        <v>0.5</v>
      </c>
      <c r="G44" s="1">
        <f t="shared" si="6"/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3"/>
        <v>0</v>
      </c>
      <c r="P44" s="1" t="s">
        <v>39</v>
      </c>
      <c r="Q44"/>
    </row>
    <row r="45" spans="1:17" x14ac:dyDescent="0.25">
      <c r="A45" s="1" t="s">
        <v>132</v>
      </c>
      <c r="B45"/>
      <c r="C45" s="2">
        <f t="shared" si="4"/>
        <v>-6</v>
      </c>
      <c r="D45" s="2">
        <f t="shared" si="5"/>
        <v>-2</v>
      </c>
      <c r="E45"/>
      <c r="F45" s="2">
        <v>0.5</v>
      </c>
      <c r="G45" s="1">
        <v>-20</v>
      </c>
      <c r="H45" s="1">
        <v>0</v>
      </c>
      <c r="I45" s="5" t="s">
        <v>38</v>
      </c>
      <c r="J45" s="1">
        <v>-4</v>
      </c>
      <c r="K45" s="1">
        <v>-4</v>
      </c>
      <c r="L45"/>
      <c r="M45"/>
      <c r="N45"/>
      <c r="O45" s="1" t="b">
        <f t="shared" si="3"/>
        <v>1</v>
      </c>
      <c r="P45" s="1" t="s">
        <v>39</v>
      </c>
      <c r="Q45"/>
    </row>
    <row r="46" spans="1:17" x14ac:dyDescent="0.25">
      <c r="A46" s="1" t="s">
        <v>133</v>
      </c>
      <c r="B46"/>
      <c r="C46" s="2">
        <f t="shared" si="4"/>
        <v>10</v>
      </c>
      <c r="D46" s="2">
        <f t="shared" si="5"/>
        <v>10</v>
      </c>
      <c r="E46"/>
      <c r="F46" s="2">
        <v>0.5</v>
      </c>
      <c r="G46" s="1">
        <f t="shared" ref="G46:G51" si="7">J46/4</f>
        <v>2.5</v>
      </c>
      <c r="H46" s="1">
        <f t="shared" ref="H46:H51" si="8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3"/>
        <v>0</v>
      </c>
      <c r="P46" s="1" t="s">
        <v>39</v>
      </c>
      <c r="Q46"/>
    </row>
    <row r="47" spans="1:17" x14ac:dyDescent="0.25">
      <c r="A47" s="1" t="s">
        <v>134</v>
      </c>
      <c r="B47" s="3"/>
      <c r="C47" s="2">
        <f t="shared" si="4"/>
        <v>2000</v>
      </c>
      <c r="D47" s="2">
        <f t="shared" si="5"/>
        <v>2000</v>
      </c>
      <c r="E47"/>
      <c r="F47" s="2">
        <v>0.5</v>
      </c>
      <c r="G47" s="1">
        <f t="shared" si="7"/>
        <v>500</v>
      </c>
      <c r="H47" s="1">
        <f t="shared" si="8"/>
        <v>8000</v>
      </c>
      <c r="I47" s="5" t="s">
        <v>21</v>
      </c>
      <c r="J47" s="1">
        <v>2000</v>
      </c>
      <c r="K47" s="1">
        <v>1000</v>
      </c>
      <c r="L47"/>
      <c r="M47"/>
      <c r="N47"/>
      <c r="O47" s="1" t="b">
        <f t="shared" si="3"/>
        <v>0</v>
      </c>
      <c r="P47" s="1" t="s">
        <v>39</v>
      </c>
      <c r="Q47"/>
    </row>
    <row r="48" spans="1:17" x14ac:dyDescent="0.25">
      <c r="A48" s="1" t="s">
        <v>135</v>
      </c>
      <c r="B48"/>
      <c r="C48" s="2">
        <f t="shared" si="4"/>
        <v>200</v>
      </c>
      <c r="D48" s="2">
        <f t="shared" si="5"/>
        <v>200</v>
      </c>
      <c r="E48"/>
      <c r="F48" s="2">
        <v>0.5</v>
      </c>
      <c r="G48" s="1">
        <f t="shared" si="7"/>
        <v>50</v>
      </c>
      <c r="H48" s="1">
        <f t="shared" si="8"/>
        <v>800</v>
      </c>
      <c r="I48" s="5" t="s">
        <v>21</v>
      </c>
      <c r="J48" s="1">
        <v>200</v>
      </c>
      <c r="K48" s="1">
        <v>100</v>
      </c>
      <c r="L48"/>
      <c r="M48"/>
      <c r="N48"/>
      <c r="O48" s="1" t="b">
        <f t="shared" si="3"/>
        <v>0</v>
      </c>
      <c r="P48" s="1" t="s">
        <v>39</v>
      </c>
      <c r="Q48"/>
    </row>
    <row r="49" spans="1:17" x14ac:dyDescent="0.25">
      <c r="A49" s="1" t="s">
        <v>136</v>
      </c>
      <c r="B49"/>
      <c r="C49" s="2">
        <f t="shared" si="4"/>
        <v>200</v>
      </c>
      <c r="D49" s="2">
        <f t="shared" si="5"/>
        <v>200</v>
      </c>
      <c r="E49"/>
      <c r="F49" s="2">
        <v>0.5</v>
      </c>
      <c r="G49" s="1">
        <f t="shared" si="7"/>
        <v>50</v>
      </c>
      <c r="H49" s="1">
        <f t="shared" si="8"/>
        <v>800</v>
      </c>
      <c r="I49" s="5" t="s">
        <v>21</v>
      </c>
      <c r="J49" s="1">
        <v>200</v>
      </c>
      <c r="K49" s="1">
        <v>100</v>
      </c>
      <c r="L49"/>
      <c r="M49"/>
      <c r="N49"/>
      <c r="O49" s="1" t="b">
        <f t="shared" si="3"/>
        <v>0</v>
      </c>
      <c r="P49" s="1" t="s">
        <v>39</v>
      </c>
      <c r="Q49"/>
    </row>
    <row r="50" spans="1:17" x14ac:dyDescent="0.25">
      <c r="A50" s="1" t="s">
        <v>137</v>
      </c>
      <c r="B50"/>
      <c r="C50" s="2">
        <f t="shared" si="4"/>
        <v>20</v>
      </c>
      <c r="D50" s="2">
        <f t="shared" si="5"/>
        <v>20</v>
      </c>
      <c r="E50"/>
      <c r="F50" s="2">
        <v>0.5</v>
      </c>
      <c r="G50" s="1">
        <f t="shared" si="7"/>
        <v>5</v>
      </c>
      <c r="H50" s="1">
        <f t="shared" si="8"/>
        <v>80</v>
      </c>
      <c r="I50" s="5" t="s">
        <v>21</v>
      </c>
      <c r="J50" s="1">
        <v>20</v>
      </c>
      <c r="K50" s="1">
        <v>20</v>
      </c>
      <c r="L50"/>
      <c r="M50"/>
      <c r="N50"/>
      <c r="O50" s="1" t="b">
        <f t="shared" si="3"/>
        <v>0</v>
      </c>
      <c r="P50" s="1" t="s">
        <v>39</v>
      </c>
      <c r="Q50"/>
    </row>
    <row r="51" spans="1:17" x14ac:dyDescent="0.25">
      <c r="A51" s="1" t="s">
        <v>138</v>
      </c>
      <c r="B51"/>
      <c r="C51" s="2">
        <f t="shared" si="4"/>
        <v>1000000000</v>
      </c>
      <c r="D51" s="2">
        <f t="shared" si="5"/>
        <v>1000000000</v>
      </c>
      <c r="E51"/>
      <c r="F51" s="2">
        <v>0.5</v>
      </c>
      <c r="G51" s="1">
        <f t="shared" si="7"/>
        <v>250000000</v>
      </c>
      <c r="H51" s="1">
        <f t="shared" si="8"/>
        <v>4000000000</v>
      </c>
      <c r="I51" s="5" t="s">
        <v>21</v>
      </c>
      <c r="J51" s="1">
        <f>1000*1000000</f>
        <v>1000000000</v>
      </c>
      <c r="K51" s="1">
        <v>1000000</v>
      </c>
      <c r="L51"/>
      <c r="M51"/>
      <c r="N51"/>
      <c r="O51" s="1" t="b">
        <f t="shared" si="3"/>
        <v>0</v>
      </c>
      <c r="P51" s="1" t="s">
        <v>39</v>
      </c>
      <c r="Q51"/>
    </row>
    <row r="52" spans="1:17" x14ac:dyDescent="0.25">
      <c r="A52" s="11" t="s">
        <v>139</v>
      </c>
      <c r="B52" s="12"/>
      <c r="C52" s="13">
        <f t="shared" si="4"/>
        <v>0.03</v>
      </c>
      <c r="D52" s="13">
        <f t="shared" si="5"/>
        <v>0.9</v>
      </c>
      <c r="E52" s="12"/>
      <c r="F52" s="13">
        <v>3</v>
      </c>
      <c r="G52" s="11">
        <v>0.03</v>
      </c>
      <c r="H52" s="11">
        <v>0.9</v>
      </c>
      <c r="I52" s="11" t="s">
        <v>38</v>
      </c>
      <c r="J52" s="11">
        <v>0.4</v>
      </c>
      <c r="K52" s="12"/>
      <c r="L52" s="12"/>
      <c r="M52" s="12"/>
      <c r="N52" s="12"/>
      <c r="O52" s="11" t="b">
        <f t="shared" si="3"/>
        <v>1</v>
      </c>
      <c r="P52" s="11" t="s">
        <v>39</v>
      </c>
      <c r="Q52"/>
    </row>
    <row r="53" spans="1:17" x14ac:dyDescent="0.25">
      <c r="A53" s="14" t="s">
        <v>140</v>
      </c>
      <c r="B53" s="14"/>
      <c r="C53" s="15">
        <f t="shared" si="4"/>
        <v>13000</v>
      </c>
      <c r="D53" s="15">
        <f t="shared" si="5"/>
        <v>13000</v>
      </c>
      <c r="E53" s="14"/>
      <c r="F53" s="15">
        <v>0.5</v>
      </c>
      <c r="G53" s="14">
        <f>J53*0.1</f>
        <v>1300</v>
      </c>
      <c r="H53" s="14">
        <f>J53*10</f>
        <v>130000</v>
      </c>
      <c r="I53" s="14" t="s">
        <v>21</v>
      </c>
      <c r="J53" s="14">
        <f>J54*5</f>
        <v>13000</v>
      </c>
      <c r="K53" s="14"/>
      <c r="L53" s="14"/>
      <c r="M53" s="14"/>
      <c r="N53" s="14"/>
      <c r="O53" s="14" t="b">
        <f t="shared" si="3"/>
        <v>0</v>
      </c>
      <c r="P53" s="14" t="s">
        <v>39</v>
      </c>
      <c r="Q53"/>
    </row>
    <row r="54" spans="1:17" x14ac:dyDescent="0.25">
      <c r="A54" s="5" t="s">
        <v>141</v>
      </c>
      <c r="B54" s="16"/>
      <c r="C54" s="17">
        <f t="shared" si="4"/>
        <v>2600</v>
      </c>
      <c r="D54" s="17">
        <f t="shared" si="5"/>
        <v>2600</v>
      </c>
      <c r="E54" s="16"/>
      <c r="F54" s="17">
        <v>0.5</v>
      </c>
      <c r="G54" s="5">
        <f>J54*0.1</f>
        <v>260</v>
      </c>
      <c r="H54" s="5">
        <f>J54*10</f>
        <v>26000</v>
      </c>
      <c r="I54" s="5" t="s">
        <v>21</v>
      </c>
      <c r="J54" s="5">
        <v>2600</v>
      </c>
      <c r="K54" s="16"/>
      <c r="L54" s="16"/>
      <c r="M54" s="16"/>
      <c r="N54" s="16"/>
      <c r="O54" s="5" t="b">
        <f t="shared" si="3"/>
        <v>0</v>
      </c>
      <c r="P54" s="5" t="s">
        <v>39</v>
      </c>
      <c r="Q54"/>
    </row>
    <row r="55" spans="1:17" x14ac:dyDescent="0.25">
      <c r="A55" s="1" t="s">
        <v>142</v>
      </c>
      <c r="B55"/>
      <c r="C55" s="2">
        <f t="shared" si="4"/>
        <v>0.28000000000000003</v>
      </c>
      <c r="D55" s="2">
        <f t="shared" si="5"/>
        <v>0.28000000000000003</v>
      </c>
      <c r="E55" s="1" t="s">
        <v>120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3"/>
        <v>0</v>
      </c>
      <c r="P55" s="1" t="s">
        <v>39</v>
      </c>
      <c r="Q55"/>
    </row>
    <row r="56" spans="1:17" x14ac:dyDescent="0.25">
      <c r="A56" s="1" t="s">
        <v>143</v>
      </c>
      <c r="B56"/>
      <c r="C56" s="2">
        <f t="shared" si="4"/>
        <v>0.28999999999999998</v>
      </c>
      <c r="D56" s="2">
        <f t="shared" si="5"/>
        <v>0.28999999999999998</v>
      </c>
      <c r="E56" s="1" t="s">
        <v>120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3"/>
        <v>0</v>
      </c>
      <c r="P56" s="1" t="s">
        <v>39</v>
      </c>
      <c r="Q56"/>
    </row>
    <row r="57" spans="1:17" x14ac:dyDescent="0.25">
      <c r="A57" s="1" t="s">
        <v>144</v>
      </c>
      <c r="B57"/>
      <c r="C57" s="2">
        <f t="shared" si="4"/>
        <v>0.15</v>
      </c>
      <c r="D57" s="2">
        <f t="shared" si="5"/>
        <v>0.15</v>
      </c>
      <c r="E57" s="1" t="s">
        <v>120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3"/>
        <v>0</v>
      </c>
      <c r="P57" s="1" t="s">
        <v>39</v>
      </c>
      <c r="Q57"/>
    </row>
    <row r="58" spans="1:17" x14ac:dyDescent="0.25">
      <c r="A58" s="1" t="s">
        <v>145</v>
      </c>
      <c r="B58"/>
      <c r="C58" s="2">
        <f t="shared" si="4"/>
        <v>0.27999999999999992</v>
      </c>
      <c r="D58" s="2">
        <f t="shared" si="5"/>
        <v>0.27999999999999992</v>
      </c>
      <c r="E58" s="1" t="s">
        <v>120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3"/>
        <v>0</v>
      </c>
      <c r="P58" s="1" t="s">
        <v>39</v>
      </c>
      <c r="Q58"/>
    </row>
    <row r="59" spans="1:17" x14ac:dyDescent="0.25">
      <c r="A59" s="1" t="s">
        <v>146</v>
      </c>
      <c r="B59" s="1" t="s">
        <v>147</v>
      </c>
      <c r="C59" s="2">
        <f t="shared" si="4"/>
        <v>0.28000000000000003</v>
      </c>
      <c r="D59" s="2">
        <f t="shared" si="5"/>
        <v>0.28000000000000003</v>
      </c>
      <c r="E59" s="1" t="s">
        <v>120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3"/>
        <v>0</v>
      </c>
      <c r="P59" s="1" t="s">
        <v>39</v>
      </c>
      <c r="Q59"/>
    </row>
    <row r="60" spans="1:17" x14ac:dyDescent="0.25">
      <c r="A60" s="1" t="s">
        <v>148</v>
      </c>
      <c r="B60"/>
      <c r="C60" s="2">
        <f t="shared" si="4"/>
        <v>0.28999999999999998</v>
      </c>
      <c r="D60" s="2">
        <f t="shared" si="5"/>
        <v>0.28999999999999998</v>
      </c>
      <c r="E60" s="1" t="s">
        <v>120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3"/>
        <v>0</v>
      </c>
      <c r="P60" s="1" t="s">
        <v>39</v>
      </c>
      <c r="Q60"/>
    </row>
    <row r="61" spans="1:17" x14ac:dyDescent="0.25">
      <c r="A61" s="1" t="s">
        <v>149</v>
      </c>
      <c r="B61"/>
      <c r="C61" s="2">
        <f t="shared" si="4"/>
        <v>0.15</v>
      </c>
      <c r="D61" s="2">
        <f t="shared" si="5"/>
        <v>0.15</v>
      </c>
      <c r="E61" s="1" t="s">
        <v>120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3"/>
        <v>0</v>
      </c>
      <c r="P61" s="1" t="s">
        <v>39</v>
      </c>
      <c r="Q61"/>
    </row>
    <row r="62" spans="1:17" x14ac:dyDescent="0.25">
      <c r="A62" s="1" t="s">
        <v>150</v>
      </c>
      <c r="B62"/>
      <c r="C62" s="2">
        <f t="shared" si="4"/>
        <v>0.27999999999999992</v>
      </c>
      <c r="D62" s="2">
        <f t="shared" si="5"/>
        <v>0.27999999999999992</v>
      </c>
      <c r="E62" s="1" t="s">
        <v>120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3"/>
        <v>0</v>
      </c>
      <c r="P62" s="1" t="s">
        <v>39</v>
      </c>
      <c r="Q62"/>
    </row>
    <row r="63" spans="1:17" x14ac:dyDescent="0.25">
      <c r="A63" s="1" t="s">
        <v>151</v>
      </c>
      <c r="B63" s="1" t="s">
        <v>152</v>
      </c>
      <c r="C63" s="2">
        <f t="shared" si="4"/>
        <v>0</v>
      </c>
      <c r="D63" s="2">
        <f t="shared" si="5"/>
        <v>0.4</v>
      </c>
      <c r="E63" s="1" t="s">
        <v>120</v>
      </c>
      <c r="F63" s="2">
        <v>3</v>
      </c>
      <c r="G63" s="1">
        <v>0</v>
      </c>
      <c r="H63" s="1">
        <v>1</v>
      </c>
      <c r="I63" s="1" t="s">
        <v>38</v>
      </c>
      <c r="J63" s="1">
        <v>0.1</v>
      </c>
      <c r="K63"/>
      <c r="L63"/>
      <c r="M63"/>
      <c r="N63"/>
      <c r="O63" s="1" t="b">
        <f t="shared" si="3"/>
        <v>1</v>
      </c>
      <c r="P63" s="1" t="s">
        <v>39</v>
      </c>
      <c r="Q63"/>
    </row>
    <row r="64" spans="1:17" x14ac:dyDescent="0.25">
      <c r="A64" s="1" t="s">
        <v>153</v>
      </c>
      <c r="B64" s="1" t="s">
        <v>152</v>
      </c>
      <c r="C64" s="2">
        <f t="shared" si="4"/>
        <v>0</v>
      </c>
      <c r="D64" s="2">
        <f t="shared" si="5"/>
        <v>0.4</v>
      </c>
      <c r="E64" s="1" t="s">
        <v>120</v>
      </c>
      <c r="F64" s="2">
        <v>3</v>
      </c>
      <c r="G64" s="1">
        <v>0</v>
      </c>
      <c r="H64" s="1">
        <v>1</v>
      </c>
      <c r="I64" s="1" t="s">
        <v>38</v>
      </c>
      <c r="J64" s="1">
        <v>0.1</v>
      </c>
      <c r="K64"/>
      <c r="L64"/>
      <c r="M64"/>
      <c r="N64"/>
      <c r="O64" s="1" t="b">
        <f t="shared" si="3"/>
        <v>1</v>
      </c>
      <c r="P64" s="1" t="s">
        <v>39</v>
      </c>
      <c r="Q64"/>
    </row>
    <row r="65" spans="1:17" x14ac:dyDescent="0.25">
      <c r="A65" s="1" t="s">
        <v>154</v>
      </c>
      <c r="B65" s="1" t="s">
        <v>152</v>
      </c>
      <c r="C65" s="2">
        <f t="shared" si="4"/>
        <v>0</v>
      </c>
      <c r="D65" s="2">
        <f t="shared" si="5"/>
        <v>0.4</v>
      </c>
      <c r="E65" s="1" t="s">
        <v>120</v>
      </c>
      <c r="F65" s="2">
        <v>3</v>
      </c>
      <c r="G65" s="1">
        <v>0</v>
      </c>
      <c r="H65" s="1">
        <v>1</v>
      </c>
      <c r="I65" s="1" t="s">
        <v>38</v>
      </c>
      <c r="J65" s="1">
        <v>0.1</v>
      </c>
      <c r="K65"/>
      <c r="L65"/>
      <c r="M65"/>
      <c r="N65"/>
      <c r="O65" s="1" t="b">
        <f t="shared" si="3"/>
        <v>1</v>
      </c>
      <c r="P65" s="1" t="s">
        <v>39</v>
      </c>
      <c r="Q65"/>
    </row>
    <row r="66" spans="1:17" x14ac:dyDescent="0.25">
      <c r="A66" s="1" t="s">
        <v>155</v>
      </c>
      <c r="B66" s="1" t="s">
        <v>156</v>
      </c>
      <c r="C66" s="8">
        <f t="shared" si="4"/>
        <v>0.05</v>
      </c>
      <c r="D66" s="8">
        <f t="shared" si="5"/>
        <v>0.15</v>
      </c>
      <c r="E66" s="1" t="s">
        <v>120</v>
      </c>
      <c r="F66" s="2">
        <v>5</v>
      </c>
      <c r="G66" s="1">
        <f>MIN(Levers_FullDesign!$D$2:$D$12)</f>
        <v>0.05</v>
      </c>
      <c r="H66" s="1">
        <f>MAX(Levers_FullDesign!$D$2:$D$14)</f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ref="O66:O78" si="9">D66&gt;C66</f>
        <v>1</v>
      </c>
      <c r="P66" s="1" t="s">
        <v>157</v>
      </c>
      <c r="Q66" s="1" t="s">
        <v>158</v>
      </c>
    </row>
    <row r="67" spans="1:17" x14ac:dyDescent="0.25">
      <c r="A67" s="1" t="s">
        <v>159</v>
      </c>
      <c r="B67" s="1" t="s">
        <v>156</v>
      </c>
      <c r="C67" s="8">
        <f t="shared" si="4"/>
        <v>0.05</v>
      </c>
      <c r="D67" s="8">
        <f t="shared" si="5"/>
        <v>0.15</v>
      </c>
      <c r="E67" s="1" t="s">
        <v>120</v>
      </c>
      <c r="F67" s="2">
        <v>5</v>
      </c>
      <c r="G67" s="1">
        <f>MIN(Levers_FullDesign!$D$2:$D$12)</f>
        <v>0.05</v>
      </c>
      <c r="H67" s="1">
        <f>MAX(Levers_FullDesign!$D$2:$D$14)</f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9"/>
        <v>1</v>
      </c>
      <c r="P67" s="1" t="s">
        <v>157</v>
      </c>
    </row>
    <row r="68" spans="1:17" x14ac:dyDescent="0.25">
      <c r="A68" s="1" t="s">
        <v>160</v>
      </c>
      <c r="B68" s="1" t="s">
        <v>156</v>
      </c>
      <c r="C68" s="8">
        <f t="shared" si="4"/>
        <v>0.05</v>
      </c>
      <c r="D68" s="8">
        <f t="shared" si="5"/>
        <v>0.15</v>
      </c>
      <c r="E68" s="1" t="s">
        <v>120</v>
      </c>
      <c r="F68" s="2">
        <v>5</v>
      </c>
      <c r="G68" s="1">
        <f>MIN(Levers_FullDesign!$D$2:$D$12)</f>
        <v>0.05</v>
      </c>
      <c r="H68" s="1">
        <f>MAX(Levers_FullDesign!$D$2:$D$14)</f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9"/>
        <v>1</v>
      </c>
      <c r="P68" s="1" t="s">
        <v>157</v>
      </c>
    </row>
    <row r="69" spans="1:17" x14ac:dyDescent="0.25">
      <c r="A69" s="1" t="s">
        <v>161</v>
      </c>
      <c r="B69" s="1" t="s">
        <v>162</v>
      </c>
      <c r="C69" s="2">
        <f t="shared" si="4"/>
        <v>0.28999999999999998</v>
      </c>
      <c r="D69" s="2">
        <f t="shared" si="5"/>
        <v>0.43499999999999994</v>
      </c>
      <c r="E69" s="1" t="s">
        <v>43</v>
      </c>
      <c r="F69" s="2">
        <v>0.5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 t="shared" ref="N69:N78" si="10">C69=D69</f>
        <v>0</v>
      </c>
      <c r="O69" s="1" t="b">
        <f t="shared" si="9"/>
        <v>1</v>
      </c>
      <c r="P69" s="1" t="s">
        <v>39</v>
      </c>
    </row>
    <row r="70" spans="1:17" x14ac:dyDescent="0.25">
      <c r="A70" s="1" t="s">
        <v>163</v>
      </c>
      <c r="B70" s="1" t="s">
        <v>162</v>
      </c>
      <c r="C70" s="2">
        <f t="shared" si="4"/>
        <v>0.15</v>
      </c>
      <c r="D70" s="2">
        <f t="shared" si="5"/>
        <v>0.22499999999999998</v>
      </c>
      <c r="E70" s="1" t="s">
        <v>43</v>
      </c>
      <c r="F70" s="2">
        <v>0.5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 t="shared" si="10"/>
        <v>0</v>
      </c>
      <c r="O70" s="1" t="b">
        <f t="shared" si="9"/>
        <v>1</v>
      </c>
      <c r="P70" s="1" t="s">
        <v>39</v>
      </c>
    </row>
    <row r="71" spans="1:17" x14ac:dyDescent="0.25">
      <c r="A71" s="1" t="s">
        <v>164</v>
      </c>
      <c r="B71" s="1" t="s">
        <v>162</v>
      </c>
      <c r="C71" s="2">
        <f t="shared" si="4"/>
        <v>0.27999999999999992</v>
      </c>
      <c r="D71" s="2">
        <f t="shared" si="5"/>
        <v>0.41999999999999987</v>
      </c>
      <c r="E71" s="1" t="s">
        <v>43</v>
      </c>
      <c r="F71" s="2">
        <v>0.5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si="10"/>
        <v>0</v>
      </c>
      <c r="O71" s="1" t="b">
        <f t="shared" si="9"/>
        <v>1</v>
      </c>
      <c r="P71" s="1" t="s">
        <v>39</v>
      </c>
    </row>
    <row r="72" spans="1:17" x14ac:dyDescent="0.25">
      <c r="A72" s="1" t="s">
        <v>165</v>
      </c>
      <c r="B72" s="1" t="s">
        <v>166</v>
      </c>
      <c r="C72" s="2">
        <f t="shared" si="4"/>
        <v>0.51</v>
      </c>
      <c r="D72" s="2">
        <f t="shared" si="5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1.49</v>
      </c>
      <c r="K72" s="1">
        <v>1</v>
      </c>
      <c r="L72"/>
      <c r="M72"/>
      <c r="N72" s="1" t="b">
        <f t="shared" si="10"/>
        <v>0</v>
      </c>
      <c r="O72" s="1" t="b">
        <f t="shared" si="9"/>
        <v>1</v>
      </c>
      <c r="P72" s="1" t="s">
        <v>39</v>
      </c>
    </row>
    <row r="73" spans="1:17" x14ac:dyDescent="0.25">
      <c r="A73" s="1" t="s">
        <v>167</v>
      </c>
      <c r="B73" s="1" t="s">
        <v>166</v>
      </c>
      <c r="C73" s="2">
        <f t="shared" si="4"/>
        <v>0.51</v>
      </c>
      <c r="D73" s="2">
        <f t="shared" si="5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1.49</v>
      </c>
      <c r="K73" s="1">
        <v>1</v>
      </c>
      <c r="L73"/>
      <c r="M73"/>
      <c r="N73" s="1" t="b">
        <f t="shared" si="10"/>
        <v>0</v>
      </c>
      <c r="O73" s="1" t="b">
        <f t="shared" si="9"/>
        <v>1</v>
      </c>
      <c r="P73" s="1" t="s">
        <v>39</v>
      </c>
    </row>
    <row r="74" spans="1:17" x14ac:dyDescent="0.25">
      <c r="A74" s="1" t="s">
        <v>168</v>
      </c>
      <c r="B74" s="1" t="s">
        <v>166</v>
      </c>
      <c r="C74" s="2">
        <f t="shared" si="4"/>
        <v>0.51</v>
      </c>
      <c r="D74" s="2">
        <f t="shared" si="5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1.49</v>
      </c>
      <c r="K74" s="1">
        <v>1</v>
      </c>
      <c r="L74"/>
      <c r="M74"/>
      <c r="N74" s="1" t="b">
        <f t="shared" si="10"/>
        <v>0</v>
      </c>
      <c r="O74" s="1" t="b">
        <f t="shared" si="9"/>
        <v>1</v>
      </c>
      <c r="P74" s="1" t="s">
        <v>39</v>
      </c>
    </row>
    <row r="75" spans="1:17" x14ac:dyDescent="0.25">
      <c r="A75" s="1" t="s">
        <v>169</v>
      </c>
      <c r="B75" s="1" t="s">
        <v>170</v>
      </c>
      <c r="C75" s="2">
        <f t="shared" si="4"/>
        <v>200000</v>
      </c>
      <c r="D75" s="2">
        <f t="shared" si="5"/>
        <v>200000</v>
      </c>
      <c r="E75" s="1" t="s">
        <v>48</v>
      </c>
      <c r="F75" s="2">
        <v>0.5</v>
      </c>
      <c r="G75" s="1">
        <f>J75/10</f>
        <v>20000</v>
      </c>
      <c r="H75" s="1">
        <f>J75*10</f>
        <v>2000000</v>
      </c>
      <c r="I75" s="1" t="s">
        <v>21</v>
      </c>
      <c r="J75" s="1">
        <v>200000</v>
      </c>
      <c r="K75" s="1">
        <v>1000</v>
      </c>
      <c r="L75"/>
      <c r="M75"/>
      <c r="N75" s="1" t="b">
        <f t="shared" si="10"/>
        <v>1</v>
      </c>
      <c r="O75" s="1" t="b">
        <f t="shared" si="9"/>
        <v>0</v>
      </c>
      <c r="P75" s="1" t="s">
        <v>39</v>
      </c>
    </row>
    <row r="76" spans="1:17" x14ac:dyDescent="0.25">
      <c r="A76" s="1" t="s">
        <v>171</v>
      </c>
      <c r="B76" s="1" t="s">
        <v>170</v>
      </c>
      <c r="C76" s="2">
        <f t="shared" si="4"/>
        <v>200000</v>
      </c>
      <c r="D76" s="2">
        <f t="shared" si="5"/>
        <v>200000</v>
      </c>
      <c r="E76" s="1" t="s">
        <v>48</v>
      </c>
      <c r="F76" s="2">
        <v>0.5</v>
      </c>
      <c r="G76" s="1">
        <f>J76/10</f>
        <v>20000</v>
      </c>
      <c r="H76" s="1">
        <f>J76*10</f>
        <v>2000000</v>
      </c>
      <c r="I76" s="1" t="s">
        <v>21</v>
      </c>
      <c r="J76" s="1">
        <v>200000</v>
      </c>
      <c r="K76" s="1">
        <v>1000</v>
      </c>
      <c r="L76"/>
      <c r="M76"/>
      <c r="N76" s="1" t="b">
        <f t="shared" si="10"/>
        <v>1</v>
      </c>
      <c r="O76" s="1" t="b">
        <f t="shared" si="9"/>
        <v>0</v>
      </c>
      <c r="P76" s="1" t="s">
        <v>39</v>
      </c>
    </row>
    <row r="77" spans="1:17" x14ac:dyDescent="0.25">
      <c r="A77" s="1" t="s">
        <v>172</v>
      </c>
      <c r="B77" s="1" t="s">
        <v>170</v>
      </c>
      <c r="C77" s="2">
        <f t="shared" si="4"/>
        <v>200000</v>
      </c>
      <c r="D77" s="2">
        <f t="shared" si="5"/>
        <v>200000</v>
      </c>
      <c r="E77" s="1" t="s">
        <v>48</v>
      </c>
      <c r="F77" s="2">
        <v>0.5</v>
      </c>
      <c r="G77" s="1">
        <f>J77/10</f>
        <v>20000</v>
      </c>
      <c r="H77" s="1">
        <f>J77*10</f>
        <v>2000000</v>
      </c>
      <c r="I77" s="1" t="s">
        <v>21</v>
      </c>
      <c r="J77" s="1">
        <v>200000</v>
      </c>
      <c r="K77" s="1">
        <v>1000</v>
      </c>
      <c r="L77"/>
      <c r="M77"/>
      <c r="N77" s="1" t="b">
        <f t="shared" si="10"/>
        <v>1</v>
      </c>
      <c r="O77" s="1" t="b">
        <f t="shared" si="9"/>
        <v>0</v>
      </c>
      <c r="P77" s="1" t="s">
        <v>39</v>
      </c>
    </row>
    <row r="78" spans="1:17" x14ac:dyDescent="0.25">
      <c r="A78" s="1" t="s">
        <v>173</v>
      </c>
      <c r="B78" s="1" t="s">
        <v>170</v>
      </c>
      <c r="C78" s="2">
        <f t="shared" si="4"/>
        <v>200000</v>
      </c>
      <c r="D78" s="2">
        <f t="shared" si="5"/>
        <v>200000</v>
      </c>
      <c r="E78" s="1" t="s">
        <v>48</v>
      </c>
      <c r="F78" s="2">
        <v>0.5</v>
      </c>
      <c r="G78" s="1">
        <f>J78/10</f>
        <v>20000</v>
      </c>
      <c r="H78" s="1">
        <f>J78*10</f>
        <v>2000000</v>
      </c>
      <c r="I78" s="1" t="s">
        <v>21</v>
      </c>
      <c r="J78" s="1">
        <v>200000</v>
      </c>
      <c r="K78" s="1">
        <v>1000</v>
      </c>
      <c r="L78"/>
      <c r="M78"/>
      <c r="N78" s="1" t="b">
        <f t="shared" si="10"/>
        <v>1</v>
      </c>
      <c r="O78" s="1" t="b">
        <f t="shared" si="9"/>
        <v>0</v>
      </c>
      <c r="P78" s="1" t="s">
        <v>39</v>
      </c>
    </row>
    <row r="79" spans="1:17" ht="135" x14ac:dyDescent="0.25">
      <c r="A79" s="1" t="s">
        <v>217</v>
      </c>
      <c r="B79" s="1" t="s">
        <v>218</v>
      </c>
      <c r="C79" s="2">
        <f t="shared" si="4"/>
        <v>2</v>
      </c>
      <c r="D79" s="2">
        <f t="shared" si="5"/>
        <v>2</v>
      </c>
      <c r="E79" s="1" t="s">
        <v>25</v>
      </c>
      <c r="F79" s="2">
        <v>0</v>
      </c>
      <c r="G79" s="1">
        <v>1</v>
      </c>
      <c r="H79" s="2">
        <v>3</v>
      </c>
      <c r="I79" s="1" t="s">
        <v>21</v>
      </c>
      <c r="J79" s="2">
        <v>2</v>
      </c>
      <c r="K79" s="1">
        <v>1</v>
      </c>
      <c r="P79" s="1" t="s">
        <v>39</v>
      </c>
      <c r="Q79" s="19" t="s">
        <v>219</v>
      </c>
    </row>
    <row r="80" spans="1:17" x14ac:dyDescent="0.25">
      <c r="A80" s="1" t="s">
        <v>220</v>
      </c>
      <c r="B80" s="1" t="s">
        <v>221</v>
      </c>
      <c r="C80" s="2">
        <f t="shared" si="4"/>
        <v>0</v>
      </c>
      <c r="D80" s="2">
        <f t="shared" si="5"/>
        <v>0</v>
      </c>
      <c r="E80" s="1" t="s">
        <v>222</v>
      </c>
      <c r="F80" s="2">
        <v>0</v>
      </c>
      <c r="G80" s="1">
        <v>0</v>
      </c>
      <c r="H80" s="1">
        <v>10000</v>
      </c>
      <c r="I80" s="1" t="s">
        <v>21</v>
      </c>
      <c r="J80" s="1">
        <v>0</v>
      </c>
      <c r="K80" s="1">
        <v>0</v>
      </c>
      <c r="P80" s="1" t="s">
        <v>39</v>
      </c>
    </row>
    <row r="81" spans="1:10" x14ac:dyDescent="0.25">
      <c r="A81" s="1" t="s">
        <v>174</v>
      </c>
      <c r="J81" s="1">
        <v>1</v>
      </c>
    </row>
    <row r="82" spans="1:10" x14ac:dyDescent="0.25">
      <c r="A82" s="1" t="s">
        <v>175</v>
      </c>
      <c r="J82">
        <v>0.1</v>
      </c>
    </row>
    <row r="83" spans="1:10" x14ac:dyDescent="0.25">
      <c r="A83" s="1" t="s">
        <v>176</v>
      </c>
      <c r="J83">
        <v>0.3</v>
      </c>
    </row>
    <row r="84" spans="1:10" x14ac:dyDescent="0.25">
      <c r="A84" s="1" t="s">
        <v>177</v>
      </c>
      <c r="J84">
        <v>0.1</v>
      </c>
    </row>
  </sheetData>
  <autoFilter ref="A1:O78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0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3" sqref="A23"/>
      <selection pane="bottomRight" activeCell="Q13" sqref="Q13"/>
    </sheetView>
  </sheetViews>
  <sheetFormatPr defaultRowHeight="15" x14ac:dyDescent="0.25"/>
  <cols>
    <col min="1" max="1" width="22.5703125" style="1"/>
    <col min="2" max="2" width="33.7109375" style="1"/>
    <col min="3" max="4" width="10.7109375" style="2" bestFit="1" customWidth="1"/>
    <col min="5" max="5" width="9.140625" style="1" customWidth="1"/>
    <col min="6" max="6" width="9.140625" style="2" customWidth="1"/>
    <col min="7" max="9" width="9.140625" style="1" customWidth="1"/>
    <col min="10" max="10" width="8.140625" style="1" bestFit="1" customWidth="1"/>
    <col min="11" max="14" width="6.140625" style="1"/>
    <col min="15" max="15" width="3.5703125" style="1"/>
    <col min="16" max="18" width="17.42578125" style="1" customWidth="1"/>
    <col min="19" max="19" width="36" style="1" customWidth="1"/>
    <col min="20" max="20" width="8" style="1"/>
    <col min="21" max="1025" width="6.140625" style="1"/>
    <col min="1026" max="1027" width="6.140625"/>
  </cols>
  <sheetData>
    <row r="1" spans="1:20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223</v>
      </c>
      <c r="Q1" s="1" t="s">
        <v>224</v>
      </c>
      <c r="R1" s="1" t="s">
        <v>17</v>
      </c>
      <c r="S1" t="s">
        <v>16</v>
      </c>
    </row>
    <row r="2" spans="1:20" x14ac:dyDescent="0.25">
      <c r="A2" s="1" t="s">
        <v>18</v>
      </c>
      <c r="B2" s="1" t="s">
        <v>19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10</v>
      </c>
      <c r="Q2" s="1" t="s">
        <v>225</v>
      </c>
      <c r="S2" t="s">
        <v>22</v>
      </c>
      <c r="T2"/>
    </row>
    <row r="3" spans="1:20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s="1" t="s">
        <v>225</v>
      </c>
      <c r="S3" t="s">
        <v>26</v>
      </c>
      <c r="T3"/>
    </row>
    <row r="4" spans="1:20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s="1" t="s">
        <v>225</v>
      </c>
      <c r="S4" t="s">
        <v>30</v>
      </c>
      <c r="T4"/>
    </row>
    <row r="5" spans="1:20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s="1" t="s">
        <v>225</v>
      </c>
      <c r="S5" t="s">
        <v>34</v>
      </c>
      <c r="T5"/>
    </row>
    <row r="6" spans="1:20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S6" t="s">
        <v>40</v>
      </c>
      <c r="T6"/>
    </row>
    <row r="7" spans="1:20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S7" t="s">
        <v>45</v>
      </c>
      <c r="T7"/>
    </row>
    <row r="8" spans="1:20" x14ac:dyDescent="0.25">
      <c r="A8" s="1" t="s">
        <v>46</v>
      </c>
      <c r="B8" s="1" t="s">
        <v>47</v>
      </c>
      <c r="C8" s="2">
        <f t="shared" si="0"/>
        <v>200000</v>
      </c>
      <c r="D8" s="2">
        <f t="shared" si="1"/>
        <v>200000</v>
      </c>
      <c r="E8" s="1" t="s">
        <v>48</v>
      </c>
      <c r="F8" s="2">
        <v>0.5</v>
      </c>
      <c r="G8">
        <v>200000</v>
      </c>
      <c r="H8">
        <v>200000</v>
      </c>
      <c r="I8" s="1" t="s">
        <v>21</v>
      </c>
      <c r="J8" s="1">
        <v>200000</v>
      </c>
      <c r="K8" s="1">
        <v>1000</v>
      </c>
      <c r="L8"/>
      <c r="M8"/>
      <c r="N8" s="1" t="b">
        <f t="shared" si="2"/>
        <v>1</v>
      </c>
      <c r="O8" s="1" t="b">
        <f t="shared" si="3"/>
        <v>0</v>
      </c>
      <c r="P8" s="1" t="s">
        <v>39</v>
      </c>
      <c r="R8" s="1">
        <f>107/0.5</f>
        <v>214</v>
      </c>
      <c r="S8" s="1" t="s">
        <v>49</v>
      </c>
    </row>
    <row r="9" spans="1:20" x14ac:dyDescent="0.25">
      <c r="A9" s="1" t="s">
        <v>50</v>
      </c>
      <c r="B9" s="1" t="s">
        <v>51</v>
      </c>
      <c r="C9" s="2">
        <f t="shared" si="0"/>
        <v>0</v>
      </c>
      <c r="D9" s="2">
        <f t="shared" si="1"/>
        <v>1</v>
      </c>
      <c r="E9" s="1" t="s">
        <v>52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225</v>
      </c>
      <c r="S9" s="1" t="s">
        <v>53</v>
      </c>
    </row>
    <row r="10" spans="1:20" x14ac:dyDescent="0.25">
      <c r="A10" s="1" t="s">
        <v>54</v>
      </c>
      <c r="B10" s="1" t="s">
        <v>55</v>
      </c>
      <c r="C10" s="2">
        <f t="shared" si="0"/>
        <v>25000</v>
      </c>
      <c r="D10" s="2">
        <f t="shared" si="1"/>
        <v>100000</v>
      </c>
      <c r="E10" s="1" t="s">
        <v>56</v>
      </c>
      <c r="F10" s="2">
        <v>1</v>
      </c>
      <c r="G10">
        <f>J10/2</f>
        <v>25000</v>
      </c>
      <c r="H10">
        <f>J10*2</f>
        <v>100000</v>
      </c>
      <c r="I10" s="7" t="s">
        <v>38</v>
      </c>
      <c r="J10" s="1">
        <v>50000</v>
      </c>
      <c r="K10" s="1">
        <v>60000000</v>
      </c>
      <c r="L10"/>
      <c r="M10"/>
      <c r="N10" s="1" t="b">
        <f t="shared" si="2"/>
        <v>0</v>
      </c>
      <c r="O10" s="1" t="b">
        <f t="shared" si="3"/>
        <v>1</v>
      </c>
      <c r="P10" s="1" t="s">
        <v>39</v>
      </c>
      <c r="S10" t="s">
        <v>57</v>
      </c>
    </row>
    <row r="11" spans="1:20" x14ac:dyDescent="0.25">
      <c r="A11" s="1" t="s">
        <v>58</v>
      </c>
      <c r="B11" s="1" t="s">
        <v>59</v>
      </c>
      <c r="C11" s="8">
        <f t="shared" si="0"/>
        <v>0</v>
      </c>
      <c r="D11" s="8">
        <f t="shared" si="1"/>
        <v>6.0000000000000001E-3</v>
      </c>
      <c r="E11" s="1" t="s">
        <v>43</v>
      </c>
      <c r="F11" s="2">
        <v>5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s="1" t="s">
        <v>225</v>
      </c>
      <c r="S11" t="s">
        <v>60</v>
      </c>
    </row>
    <row r="12" spans="1:20" x14ac:dyDescent="0.25">
      <c r="A12" s="1" t="s">
        <v>61</v>
      </c>
      <c r="B12" s="1" t="s">
        <v>62</v>
      </c>
      <c r="C12" s="2">
        <f t="shared" si="0"/>
        <v>0.3</v>
      </c>
      <c r="D12" s="2">
        <f t="shared" si="1"/>
        <v>1.6</v>
      </c>
      <c r="E12" s="1" t="s">
        <v>52</v>
      </c>
      <c r="F12" s="2">
        <v>3</v>
      </c>
      <c r="G12">
        <v>0.3</v>
      </c>
      <c r="H12">
        <v>2.5</v>
      </c>
      <c r="I12" s="5" t="s">
        <v>38</v>
      </c>
      <c r="J12" s="9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39</v>
      </c>
      <c r="Q12" s="1" t="s">
        <v>225</v>
      </c>
      <c r="S12" t="s">
        <v>63</v>
      </c>
    </row>
    <row r="13" spans="1:20" x14ac:dyDescent="0.25">
      <c r="A13" s="1" t="s">
        <v>64</v>
      </c>
      <c r="B13" s="1" t="s">
        <v>65</v>
      </c>
      <c r="C13" s="2">
        <f t="shared" si="0"/>
        <v>5000</v>
      </c>
      <c r="D13" s="2">
        <f t="shared" si="1"/>
        <v>300000</v>
      </c>
      <c r="E13" s="1" t="s">
        <v>56</v>
      </c>
      <c r="F13" s="2">
        <v>5</v>
      </c>
      <c r="G13">
        <f>J13/10</f>
        <v>5000</v>
      </c>
      <c r="H13">
        <f>J13*10</f>
        <v>500000</v>
      </c>
      <c r="I13" s="5" t="s">
        <v>38</v>
      </c>
      <c r="J13" s="5">
        <v>50000</v>
      </c>
      <c r="K13" s="1">
        <v>100000000</v>
      </c>
      <c r="L13"/>
      <c r="M13"/>
      <c r="N13" s="1" t="b">
        <f t="shared" si="2"/>
        <v>0</v>
      </c>
      <c r="O13" s="1" t="b">
        <f t="shared" si="3"/>
        <v>1</v>
      </c>
      <c r="P13" s="1" t="s">
        <v>39</v>
      </c>
      <c r="S13"/>
    </row>
    <row r="14" spans="1:20" x14ac:dyDescent="0.25">
      <c r="A14" s="1" t="s">
        <v>66</v>
      </c>
      <c r="B14" s="1" t="s">
        <v>67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 s="1" t="s">
        <v>225</v>
      </c>
      <c r="S14"/>
    </row>
    <row r="15" spans="1:20" x14ac:dyDescent="0.25">
      <c r="A15" s="1" t="s">
        <v>68</v>
      </c>
      <c r="B15" s="1" t="s">
        <v>69</v>
      </c>
      <c r="C15" s="2">
        <f t="shared" si="0"/>
        <v>0.25</v>
      </c>
      <c r="D15" s="2">
        <f t="shared" si="1"/>
        <v>0.375</v>
      </c>
      <c r="E15" s="1" t="s">
        <v>29</v>
      </c>
      <c r="F15" s="2">
        <v>0.5</v>
      </c>
      <c r="G15" s="1">
        <v>0.25</v>
      </c>
      <c r="H15" s="1">
        <v>1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39</v>
      </c>
      <c r="S15"/>
    </row>
    <row r="16" spans="1:20" x14ac:dyDescent="0.25">
      <c r="A16" s="1" t="s">
        <v>70</v>
      </c>
      <c r="B16" s="1" t="s">
        <v>71</v>
      </c>
      <c r="C16" s="2">
        <f t="shared" si="0"/>
        <v>1</v>
      </c>
      <c r="D16" s="2">
        <f t="shared" si="1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39</v>
      </c>
      <c r="S16"/>
    </row>
    <row r="17" spans="1:19" x14ac:dyDescent="0.25">
      <c r="A17" s="1" t="s">
        <v>72</v>
      </c>
      <c r="B17" s="1" t="s">
        <v>73</v>
      </c>
      <c r="C17" s="2">
        <f t="shared" si="0"/>
        <v>0.5</v>
      </c>
      <c r="D17" s="2">
        <f t="shared" si="1"/>
        <v>1.5</v>
      </c>
      <c r="E17" s="1" t="s">
        <v>29</v>
      </c>
      <c r="F17" s="2">
        <v>0.5</v>
      </c>
      <c r="G17" s="1">
        <v>0.25</v>
      </c>
      <c r="H17" s="1">
        <v>3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39</v>
      </c>
      <c r="S17"/>
    </row>
    <row r="18" spans="1:19" x14ac:dyDescent="0.25">
      <c r="A18" s="1" t="s">
        <v>74</v>
      </c>
      <c r="B18" s="1" t="s">
        <v>75</v>
      </c>
      <c r="C18" s="2">
        <f t="shared" si="0"/>
        <v>1</v>
      </c>
      <c r="D18" s="2">
        <f t="shared" si="1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39</v>
      </c>
      <c r="S18"/>
    </row>
    <row r="19" spans="1:19" x14ac:dyDescent="0.25">
      <c r="A19" s="1" t="s">
        <v>76</v>
      </c>
      <c r="B19" s="1" t="s">
        <v>77</v>
      </c>
      <c r="C19" s="2">
        <f t="shared" si="0"/>
        <v>0.25</v>
      </c>
      <c r="D19" s="2">
        <f t="shared" si="1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39</v>
      </c>
      <c r="S19"/>
    </row>
    <row r="20" spans="1:19" x14ac:dyDescent="0.25">
      <c r="A20" s="1" t="s">
        <v>78</v>
      </c>
      <c r="B20" s="1" t="s">
        <v>79</v>
      </c>
      <c r="C20" s="2">
        <f t="shared" si="0"/>
        <v>-6</v>
      </c>
      <c r="D20" s="2">
        <f t="shared" si="1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39</v>
      </c>
      <c r="S20"/>
    </row>
    <row r="21" spans="1:19" x14ac:dyDescent="0.25">
      <c r="A21" s="1" t="s">
        <v>80</v>
      </c>
      <c r="B21" s="1" t="s">
        <v>81</v>
      </c>
      <c r="C21" s="2">
        <f t="shared" si="0"/>
        <v>-12</v>
      </c>
      <c r="D21" s="2">
        <f t="shared" si="1"/>
        <v>-4</v>
      </c>
      <c r="E21" s="1" t="s">
        <v>25</v>
      </c>
      <c r="F21" s="2">
        <v>0.5</v>
      </c>
      <c r="G21" s="1">
        <v>-20</v>
      </c>
      <c r="H21" s="1">
        <v>20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39</v>
      </c>
      <c r="S21"/>
    </row>
    <row r="22" spans="1:19" x14ac:dyDescent="0.25">
      <c r="A22" s="1" t="s">
        <v>82</v>
      </c>
      <c r="B22" s="1" t="s">
        <v>83</v>
      </c>
      <c r="C22" s="2">
        <f t="shared" si="0"/>
        <v>0.7</v>
      </c>
      <c r="D22" s="2">
        <f t="shared" si="1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S22"/>
    </row>
    <row r="23" spans="1:19" x14ac:dyDescent="0.25">
      <c r="A23" s="1" t="s">
        <v>84</v>
      </c>
      <c r="B23" s="1" t="s">
        <v>85</v>
      </c>
      <c r="C23" s="2">
        <f>IF(H23="Incerto",MAX(G23,J23-(ABS(F23*J23))),J23)</f>
        <v>20000</v>
      </c>
      <c r="D23" s="2">
        <f>IF(H23="Incerto",MIN(G23,J23+(ABS(F23*J23))),J23)</f>
        <v>20000</v>
      </c>
      <c r="E23" s="1" t="s">
        <v>86</v>
      </c>
      <c r="F23" s="2">
        <v>0.5</v>
      </c>
      <c r="G23" s="1">
        <f>J23/2</f>
        <v>10000</v>
      </c>
      <c r="H23" s="1">
        <f>J23*2</f>
        <v>40000</v>
      </c>
      <c r="I23" t="s">
        <v>21</v>
      </c>
      <c r="J23" s="1">
        <v>20000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S23"/>
    </row>
    <row r="24" spans="1:19" x14ac:dyDescent="0.25">
      <c r="A24" s="1" t="s">
        <v>87</v>
      </c>
      <c r="B24" s="1" t="s">
        <v>88</v>
      </c>
      <c r="C24" s="2">
        <f t="shared" ref="C24:C55" si="4">IF(I24="Incerto",MAX(G24,J24-(ABS(F24*J24))),J24)</f>
        <v>1.5</v>
      </c>
      <c r="D24" s="2">
        <f t="shared" ref="D24:D55" si="5">IF(I24="Incerto",MIN(H24,J24+(ABS(F24*J24))),J24)</f>
        <v>4.5</v>
      </c>
      <c r="E24" s="1" t="s">
        <v>25</v>
      </c>
      <c r="F24" s="2">
        <v>0.5</v>
      </c>
      <c r="G24" s="1">
        <v>0.1</v>
      </c>
      <c r="H24" s="1">
        <f>J24*3</f>
        <v>9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39</v>
      </c>
      <c r="S24"/>
    </row>
    <row r="25" spans="1:19" x14ac:dyDescent="0.25">
      <c r="A25" s="1" t="s">
        <v>89</v>
      </c>
      <c r="B25" s="1" t="s">
        <v>90</v>
      </c>
      <c r="C25" s="2">
        <f t="shared" si="4"/>
        <v>0.1</v>
      </c>
      <c r="D25" s="2">
        <f t="shared" si="5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38</v>
      </c>
      <c r="J25" s="1">
        <v>0.2</v>
      </c>
      <c r="K25" s="1">
        <v>0.2</v>
      </c>
      <c r="L25"/>
      <c r="M25"/>
      <c r="N25" s="1" t="b">
        <f t="shared" si="2"/>
        <v>0</v>
      </c>
      <c r="O25" s="1" t="b">
        <f t="shared" si="3"/>
        <v>1</v>
      </c>
      <c r="P25" s="1" t="s">
        <v>39</v>
      </c>
      <c r="S25"/>
    </row>
    <row r="26" spans="1:19" x14ac:dyDescent="0.25">
      <c r="A26" s="1" t="s">
        <v>91</v>
      </c>
      <c r="B26" s="1" t="s">
        <v>92</v>
      </c>
      <c r="C26" s="2">
        <f t="shared" si="4"/>
        <v>0.7</v>
      </c>
      <c r="D26" s="2">
        <f t="shared" si="5"/>
        <v>1</v>
      </c>
      <c r="E26" s="1" t="s">
        <v>43</v>
      </c>
      <c r="F26" s="2">
        <v>0.5</v>
      </c>
      <c r="G26" s="1">
        <v>0.7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39</v>
      </c>
      <c r="S26"/>
    </row>
    <row r="27" spans="1:19" x14ac:dyDescent="0.25">
      <c r="A27" s="10" t="s">
        <v>93</v>
      </c>
      <c r="B27" s="1" t="s">
        <v>94</v>
      </c>
      <c r="C27" s="2">
        <f t="shared" si="4"/>
        <v>200</v>
      </c>
      <c r="D27" s="2">
        <f t="shared" si="5"/>
        <v>200</v>
      </c>
      <c r="E27" s="1" t="s">
        <v>95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S27"/>
    </row>
    <row r="28" spans="1:19" x14ac:dyDescent="0.25">
      <c r="A28" s="1" t="s">
        <v>96</v>
      </c>
      <c r="B28" s="1" t="s">
        <v>52</v>
      </c>
      <c r="C28" s="2">
        <f t="shared" si="4"/>
        <v>0.5</v>
      </c>
      <c r="D28" s="2">
        <f t="shared" si="5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S28"/>
    </row>
    <row r="29" spans="1:19" x14ac:dyDescent="0.25">
      <c r="A29" s="1" t="s">
        <v>97</v>
      </c>
      <c r="B29" s="1" t="s">
        <v>98</v>
      </c>
      <c r="C29" s="2">
        <f t="shared" si="4"/>
        <v>0.25</v>
      </c>
      <c r="D29" s="2">
        <f t="shared" si="5"/>
        <v>0.25</v>
      </c>
      <c r="E29" s="1" t="s">
        <v>29</v>
      </c>
      <c r="F29" s="2">
        <v>0.5</v>
      </c>
      <c r="G29" s="1">
        <v>0.25</v>
      </c>
      <c r="H29" s="1">
        <v>1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39</v>
      </c>
      <c r="S29"/>
    </row>
    <row r="30" spans="1:19" x14ac:dyDescent="0.25">
      <c r="A30" s="1" t="s">
        <v>99</v>
      </c>
      <c r="B30" s="1" t="s">
        <v>100</v>
      </c>
      <c r="C30" s="2">
        <f t="shared" si="4"/>
        <v>1</v>
      </c>
      <c r="D30" s="2">
        <f t="shared" si="5"/>
        <v>1</v>
      </c>
      <c r="E30" s="1" t="s">
        <v>29</v>
      </c>
      <c r="F30" s="2">
        <v>0.5</v>
      </c>
      <c r="G30" s="1">
        <v>0.25</v>
      </c>
      <c r="H30" s="1">
        <v>2</v>
      </c>
      <c r="I30" s="1" t="s">
        <v>21</v>
      </c>
      <c r="J30" s="1">
        <v>1</v>
      </c>
      <c r="K30" s="1">
        <v>1</v>
      </c>
      <c r="L30"/>
      <c r="M30"/>
      <c r="N30" s="1" t="b">
        <f t="shared" si="2"/>
        <v>1</v>
      </c>
      <c r="O30" s="1" t="b">
        <f t="shared" si="3"/>
        <v>0</v>
      </c>
      <c r="P30" s="1" t="s">
        <v>39</v>
      </c>
      <c r="S30"/>
    </row>
    <row r="31" spans="1:19" x14ac:dyDescent="0.25">
      <c r="A31" s="1" t="s">
        <v>101</v>
      </c>
      <c r="B31" s="1" t="s">
        <v>102</v>
      </c>
      <c r="C31" s="2">
        <f t="shared" si="4"/>
        <v>0.5</v>
      </c>
      <c r="D31" s="2">
        <f t="shared" si="5"/>
        <v>1.5</v>
      </c>
      <c r="E31" s="1" t="s">
        <v>25</v>
      </c>
      <c r="F31" s="2">
        <v>0.5</v>
      </c>
      <c r="G31" s="1">
        <v>0</v>
      </c>
      <c r="H31" s="1">
        <f>J31*3</f>
        <v>3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39</v>
      </c>
      <c r="S31"/>
    </row>
    <row r="32" spans="1:19" x14ac:dyDescent="0.25">
      <c r="A32" s="1" t="s">
        <v>103</v>
      </c>
      <c r="B32" s="1" t="s">
        <v>104</v>
      </c>
      <c r="C32" s="2">
        <f t="shared" si="4"/>
        <v>0.125</v>
      </c>
      <c r="D32" s="2">
        <f t="shared" si="5"/>
        <v>0.375</v>
      </c>
      <c r="E32" s="1" t="s">
        <v>25</v>
      </c>
      <c r="F32" s="2">
        <v>0.5</v>
      </c>
      <c r="G32" s="1">
        <v>0</v>
      </c>
      <c r="H32" s="1">
        <f>J32*3</f>
        <v>0.75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39</v>
      </c>
      <c r="S32"/>
    </row>
    <row r="33" spans="1:19" x14ac:dyDescent="0.25">
      <c r="A33" s="1" t="s">
        <v>105</v>
      </c>
      <c r="B33" s="1" t="s">
        <v>106</v>
      </c>
      <c r="C33" s="2">
        <f t="shared" si="4"/>
        <v>-0.15000000000000002</v>
      </c>
      <c r="D33" s="2">
        <f t="shared" si="5"/>
        <v>-0.05</v>
      </c>
      <c r="E33" s="1" t="s">
        <v>25</v>
      </c>
      <c r="F33" s="2">
        <v>0.5</v>
      </c>
      <c r="G33" s="1">
        <v>-1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39</v>
      </c>
      <c r="S33"/>
    </row>
    <row r="34" spans="1:19" x14ac:dyDescent="0.25">
      <c r="A34" s="1" t="s">
        <v>107</v>
      </c>
      <c r="B34" s="1" t="s">
        <v>108</v>
      </c>
      <c r="C34" s="2">
        <f t="shared" si="4"/>
        <v>0</v>
      </c>
      <c r="D34" s="2">
        <f t="shared" si="5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65" si="6">D34&gt;C34</f>
        <v>0</v>
      </c>
      <c r="P34" s="1" t="s">
        <v>39</v>
      </c>
      <c r="S34"/>
    </row>
    <row r="35" spans="1:19" x14ac:dyDescent="0.25">
      <c r="A35" s="1" t="s">
        <v>109</v>
      </c>
      <c r="B35" s="1" t="s">
        <v>110</v>
      </c>
      <c r="C35" s="2">
        <f t="shared" si="4"/>
        <v>1</v>
      </c>
      <c r="D35" s="2">
        <f t="shared" si="5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6"/>
        <v>0</v>
      </c>
      <c r="P35" s="1" t="s">
        <v>39</v>
      </c>
      <c r="S35"/>
    </row>
    <row r="36" spans="1:19" x14ac:dyDescent="0.25">
      <c r="A36" s="1" t="s">
        <v>111</v>
      </c>
      <c r="B36" s="1" t="s">
        <v>112</v>
      </c>
      <c r="C36" s="2">
        <f t="shared" si="4"/>
        <v>2.5</v>
      </c>
      <c r="D36" s="2">
        <f t="shared" si="5"/>
        <v>7.5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5</v>
      </c>
      <c r="K36" s="1">
        <v>5</v>
      </c>
      <c r="L36"/>
      <c r="M36"/>
      <c r="N36"/>
      <c r="O36" s="1" t="b">
        <f t="shared" si="6"/>
        <v>1</v>
      </c>
      <c r="P36" s="1" t="s">
        <v>39</v>
      </c>
      <c r="S36"/>
    </row>
    <row r="37" spans="1:19" x14ac:dyDescent="0.25">
      <c r="A37" s="1" t="s">
        <v>113</v>
      </c>
      <c r="B37" s="1" t="s">
        <v>114</v>
      </c>
      <c r="C37" s="2">
        <f t="shared" si="4"/>
        <v>1500000</v>
      </c>
      <c r="D37" s="2">
        <f t="shared" si="5"/>
        <v>4500000</v>
      </c>
      <c r="E37" s="1" t="s">
        <v>115</v>
      </c>
      <c r="F37" s="2">
        <v>0.5</v>
      </c>
      <c r="G37" s="1">
        <f t="shared" ref="G37:G44" si="7">J37/4</f>
        <v>750000</v>
      </c>
      <c r="H37" s="1">
        <f>J37*4</f>
        <v>12000000</v>
      </c>
      <c r="I37" s="5" t="s">
        <v>38</v>
      </c>
      <c r="J37" s="1">
        <v>3000000</v>
      </c>
      <c r="K37" s="1">
        <v>100000</v>
      </c>
      <c r="L37"/>
      <c r="M37"/>
      <c r="N37"/>
      <c r="O37" s="1" t="b">
        <f t="shared" si="6"/>
        <v>1</v>
      </c>
      <c r="P37" s="1" t="s">
        <v>39</v>
      </c>
      <c r="S37"/>
    </row>
    <row r="38" spans="1:19" x14ac:dyDescent="0.25">
      <c r="A38" s="1" t="s">
        <v>116</v>
      </c>
      <c r="B38" s="1" t="s">
        <v>117</v>
      </c>
      <c r="C38" s="2">
        <f t="shared" si="4"/>
        <v>1</v>
      </c>
      <c r="D38" s="2">
        <f t="shared" si="5"/>
        <v>3</v>
      </c>
      <c r="E38" s="1" t="s">
        <v>29</v>
      </c>
      <c r="F38" s="2">
        <v>0.5</v>
      </c>
      <c r="G38" s="1">
        <f t="shared" si="7"/>
        <v>0.5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6"/>
        <v>1</v>
      </c>
      <c r="P38" s="1" t="s">
        <v>39</v>
      </c>
      <c r="S38"/>
    </row>
    <row r="39" spans="1:19" x14ac:dyDescent="0.25">
      <c r="A39" s="1" t="s">
        <v>118</v>
      </c>
      <c r="B39" s="1" t="s">
        <v>119</v>
      </c>
      <c r="C39" s="2">
        <f t="shared" si="4"/>
        <v>0.2</v>
      </c>
      <c r="D39" s="2">
        <f t="shared" si="5"/>
        <v>0.60000000000000009</v>
      </c>
      <c r="E39" s="1" t="s">
        <v>120</v>
      </c>
      <c r="F39" s="2">
        <v>0.5</v>
      </c>
      <c r="G39" s="1">
        <f t="shared" si="7"/>
        <v>0.1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6"/>
        <v>1</v>
      </c>
      <c r="P39" s="1" t="s">
        <v>39</v>
      </c>
      <c r="S39"/>
    </row>
    <row r="40" spans="1:19" x14ac:dyDescent="0.25">
      <c r="A40" s="1" t="s">
        <v>121</v>
      </c>
      <c r="B40" s="1" t="s">
        <v>122</v>
      </c>
      <c r="C40" s="2">
        <f t="shared" si="4"/>
        <v>18</v>
      </c>
      <c r="D40" s="2">
        <f t="shared" si="5"/>
        <v>18</v>
      </c>
      <c r="E40" s="1" t="s">
        <v>29</v>
      </c>
      <c r="F40" s="2">
        <v>0.5</v>
      </c>
      <c r="G40" s="1">
        <f t="shared" si="7"/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6"/>
        <v>0</v>
      </c>
      <c r="P40" s="1" t="s">
        <v>39</v>
      </c>
      <c r="S40"/>
    </row>
    <row r="41" spans="1:19" x14ac:dyDescent="0.25">
      <c r="A41" s="1" t="s">
        <v>123</v>
      </c>
      <c r="B41" s="1" t="s">
        <v>124</v>
      </c>
      <c r="C41" s="2">
        <f t="shared" si="4"/>
        <v>5</v>
      </c>
      <c r="D41" s="2">
        <f t="shared" si="5"/>
        <v>15</v>
      </c>
      <c r="E41" s="1" t="s">
        <v>29</v>
      </c>
      <c r="F41" s="2">
        <v>0.5</v>
      </c>
      <c r="G41" s="1">
        <f t="shared" si="7"/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6"/>
        <v>1</v>
      </c>
      <c r="P41" s="1" t="s">
        <v>39</v>
      </c>
      <c r="S41"/>
    </row>
    <row r="42" spans="1:19" x14ac:dyDescent="0.25">
      <c r="A42" s="1" t="s">
        <v>125</v>
      </c>
      <c r="B42" s="1" t="s">
        <v>126</v>
      </c>
      <c r="C42" s="2">
        <f t="shared" si="4"/>
        <v>1.6666666666666666E-2</v>
      </c>
      <c r="D42" s="2">
        <f t="shared" si="5"/>
        <v>0.05</v>
      </c>
      <c r="E42" s="1" t="s">
        <v>127</v>
      </c>
      <c r="F42" s="2">
        <v>0.5</v>
      </c>
      <c r="G42" s="1">
        <f t="shared" si="7"/>
        <v>8.3333333333333332E-3</v>
      </c>
      <c r="H42" s="1">
        <f>J42*4</f>
        <v>0.13333333333333333</v>
      </c>
      <c r="I42" s="5" t="s">
        <v>38</v>
      </c>
      <c r="J42" s="1">
        <f>1/30</f>
        <v>3.3333333333333333E-2</v>
      </c>
      <c r="K42" s="1">
        <f>1/30</f>
        <v>3.3333333333333333E-2</v>
      </c>
      <c r="L42"/>
      <c r="M42"/>
      <c r="N42"/>
      <c r="O42" s="1" t="b">
        <f t="shared" si="6"/>
        <v>1</v>
      </c>
      <c r="P42" s="1" t="s">
        <v>39</v>
      </c>
      <c r="S42"/>
    </row>
    <row r="43" spans="1:19" x14ac:dyDescent="0.25">
      <c r="A43" s="1" t="s">
        <v>128</v>
      </c>
      <c r="B43" s="1" t="s">
        <v>129</v>
      </c>
      <c r="C43" s="2">
        <f t="shared" si="4"/>
        <v>0</v>
      </c>
      <c r="D43" s="2">
        <f t="shared" si="5"/>
        <v>0</v>
      </c>
      <c r="E43"/>
      <c r="F43" s="2">
        <v>0.5</v>
      </c>
      <c r="G43" s="1">
        <f t="shared" si="7"/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6"/>
        <v>0</v>
      </c>
      <c r="P43" s="1" t="s">
        <v>39</v>
      </c>
      <c r="S43"/>
    </row>
    <row r="44" spans="1:19" x14ac:dyDescent="0.25">
      <c r="A44" s="1" t="s">
        <v>130</v>
      </c>
      <c r="B44" s="1" t="s">
        <v>131</v>
      </c>
      <c r="C44" s="2">
        <f t="shared" si="4"/>
        <v>10</v>
      </c>
      <c r="D44" s="2">
        <f t="shared" si="5"/>
        <v>10</v>
      </c>
      <c r="E44"/>
      <c r="F44" s="2">
        <v>0.5</v>
      </c>
      <c r="G44" s="1">
        <f t="shared" si="7"/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6"/>
        <v>0</v>
      </c>
      <c r="P44" s="1" t="s">
        <v>39</v>
      </c>
      <c r="S44"/>
    </row>
    <row r="45" spans="1:19" x14ac:dyDescent="0.25">
      <c r="A45" s="1" t="s">
        <v>132</v>
      </c>
      <c r="B45"/>
      <c r="C45" s="2">
        <f t="shared" si="4"/>
        <v>-6</v>
      </c>
      <c r="D45" s="2">
        <f t="shared" si="5"/>
        <v>-2</v>
      </c>
      <c r="E45"/>
      <c r="F45" s="2">
        <v>0.5</v>
      </c>
      <c r="G45" s="1">
        <v>-20</v>
      </c>
      <c r="H45" s="1">
        <v>0</v>
      </c>
      <c r="I45" s="5" t="s">
        <v>38</v>
      </c>
      <c r="J45" s="1">
        <v>-4</v>
      </c>
      <c r="K45" s="1">
        <v>-4</v>
      </c>
      <c r="L45"/>
      <c r="M45"/>
      <c r="N45"/>
      <c r="O45" s="1" t="b">
        <f t="shared" si="6"/>
        <v>1</v>
      </c>
      <c r="P45" s="1" t="s">
        <v>39</v>
      </c>
      <c r="S45"/>
    </row>
    <row r="46" spans="1:19" x14ac:dyDescent="0.25">
      <c r="A46" s="1" t="s">
        <v>133</v>
      </c>
      <c r="B46"/>
      <c r="C46" s="2">
        <f t="shared" si="4"/>
        <v>10</v>
      </c>
      <c r="D46" s="2">
        <f t="shared" si="5"/>
        <v>10</v>
      </c>
      <c r="E46"/>
      <c r="F46" s="2">
        <v>0.5</v>
      </c>
      <c r="G46" s="1">
        <f t="shared" ref="G46:G51" si="8">J46/4</f>
        <v>2.5</v>
      </c>
      <c r="H46" s="1">
        <f t="shared" ref="H46:H51" si="9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6"/>
        <v>0</v>
      </c>
      <c r="P46" s="1" t="s">
        <v>39</v>
      </c>
      <c r="S46"/>
    </row>
    <row r="47" spans="1:19" x14ac:dyDescent="0.25">
      <c r="A47" s="1" t="s">
        <v>134</v>
      </c>
      <c r="B47" s="3"/>
      <c r="C47" s="2">
        <f t="shared" si="4"/>
        <v>2000</v>
      </c>
      <c r="D47" s="2">
        <f t="shared" si="5"/>
        <v>2000</v>
      </c>
      <c r="E47"/>
      <c r="F47" s="2">
        <v>0.5</v>
      </c>
      <c r="G47" s="1">
        <f t="shared" si="8"/>
        <v>500</v>
      </c>
      <c r="H47" s="1">
        <f t="shared" si="9"/>
        <v>8000</v>
      </c>
      <c r="I47" s="5" t="s">
        <v>21</v>
      </c>
      <c r="J47" s="1">
        <v>2000</v>
      </c>
      <c r="K47" s="1">
        <v>1000</v>
      </c>
      <c r="L47"/>
      <c r="M47"/>
      <c r="N47"/>
      <c r="O47" s="1" t="b">
        <f t="shared" si="6"/>
        <v>0</v>
      </c>
      <c r="P47" s="1" t="s">
        <v>39</v>
      </c>
      <c r="S47"/>
    </row>
    <row r="48" spans="1:19" x14ac:dyDescent="0.25">
      <c r="A48" s="1" t="s">
        <v>135</v>
      </c>
      <c r="B48"/>
      <c r="C48" s="2">
        <f t="shared" si="4"/>
        <v>200</v>
      </c>
      <c r="D48" s="2">
        <f t="shared" si="5"/>
        <v>200</v>
      </c>
      <c r="E48"/>
      <c r="F48" s="2">
        <v>0.5</v>
      </c>
      <c r="G48" s="1">
        <f t="shared" si="8"/>
        <v>50</v>
      </c>
      <c r="H48" s="1">
        <f t="shared" si="9"/>
        <v>800</v>
      </c>
      <c r="I48" s="5" t="s">
        <v>21</v>
      </c>
      <c r="J48" s="1">
        <v>200</v>
      </c>
      <c r="K48" s="1">
        <v>100</v>
      </c>
      <c r="L48"/>
      <c r="M48"/>
      <c r="N48"/>
      <c r="O48" s="1" t="b">
        <f t="shared" si="6"/>
        <v>0</v>
      </c>
      <c r="P48" s="1" t="s">
        <v>39</v>
      </c>
      <c r="S48"/>
    </row>
    <row r="49" spans="1:19" x14ac:dyDescent="0.25">
      <c r="A49" s="1" t="s">
        <v>136</v>
      </c>
      <c r="B49"/>
      <c r="C49" s="2">
        <f t="shared" si="4"/>
        <v>200</v>
      </c>
      <c r="D49" s="2">
        <f t="shared" si="5"/>
        <v>200</v>
      </c>
      <c r="E49"/>
      <c r="F49" s="2">
        <v>0.5</v>
      </c>
      <c r="G49" s="1">
        <f t="shared" si="8"/>
        <v>50</v>
      </c>
      <c r="H49" s="1">
        <f t="shared" si="9"/>
        <v>800</v>
      </c>
      <c r="I49" s="5" t="s">
        <v>21</v>
      </c>
      <c r="J49" s="1">
        <v>200</v>
      </c>
      <c r="K49" s="1">
        <v>100</v>
      </c>
      <c r="L49"/>
      <c r="M49"/>
      <c r="N49"/>
      <c r="O49" s="1" t="b">
        <f t="shared" si="6"/>
        <v>0</v>
      </c>
      <c r="P49" s="1" t="s">
        <v>39</v>
      </c>
      <c r="S49"/>
    </row>
    <row r="50" spans="1:19" x14ac:dyDescent="0.25">
      <c r="A50" s="1" t="s">
        <v>137</v>
      </c>
      <c r="B50"/>
      <c r="C50" s="2">
        <f t="shared" si="4"/>
        <v>20</v>
      </c>
      <c r="D50" s="2">
        <f t="shared" si="5"/>
        <v>20</v>
      </c>
      <c r="E50"/>
      <c r="F50" s="2">
        <v>0.5</v>
      </c>
      <c r="G50" s="1">
        <f t="shared" si="8"/>
        <v>5</v>
      </c>
      <c r="H50" s="1">
        <f t="shared" si="9"/>
        <v>80</v>
      </c>
      <c r="I50" s="5" t="s">
        <v>21</v>
      </c>
      <c r="J50" s="1">
        <v>20</v>
      </c>
      <c r="K50" s="1">
        <v>20</v>
      </c>
      <c r="L50"/>
      <c r="M50"/>
      <c r="N50"/>
      <c r="O50" s="1" t="b">
        <f t="shared" si="6"/>
        <v>0</v>
      </c>
      <c r="P50" s="1" t="s">
        <v>39</v>
      </c>
      <c r="S50"/>
    </row>
    <row r="51" spans="1:19" x14ac:dyDescent="0.25">
      <c r="A51" s="1" t="s">
        <v>138</v>
      </c>
      <c r="B51"/>
      <c r="C51" s="2">
        <f t="shared" si="4"/>
        <v>1000000</v>
      </c>
      <c r="D51" s="2">
        <f t="shared" si="5"/>
        <v>1000000</v>
      </c>
      <c r="E51"/>
      <c r="F51" s="2">
        <v>0.5</v>
      </c>
      <c r="G51" s="1">
        <f t="shared" si="8"/>
        <v>250000</v>
      </c>
      <c r="H51" s="1">
        <f t="shared" si="9"/>
        <v>4000000</v>
      </c>
      <c r="I51" s="5" t="s">
        <v>21</v>
      </c>
      <c r="J51" s="1">
        <v>1000000</v>
      </c>
      <c r="K51" s="1">
        <v>1000000</v>
      </c>
      <c r="L51"/>
      <c r="M51"/>
      <c r="N51"/>
      <c r="O51" s="1" t="b">
        <f t="shared" si="6"/>
        <v>0</v>
      </c>
      <c r="P51" s="1" t="s">
        <v>39</v>
      </c>
      <c r="S51"/>
    </row>
    <row r="52" spans="1:19" x14ac:dyDescent="0.25">
      <c r="A52" s="11" t="s">
        <v>139</v>
      </c>
      <c r="B52" s="12"/>
      <c r="C52" s="13">
        <f t="shared" si="4"/>
        <v>0.03</v>
      </c>
      <c r="D52" s="13">
        <f t="shared" si="5"/>
        <v>0.9</v>
      </c>
      <c r="E52" s="12"/>
      <c r="F52" s="13">
        <v>3</v>
      </c>
      <c r="G52" s="11">
        <v>0.03</v>
      </c>
      <c r="H52" s="11">
        <v>0.9</v>
      </c>
      <c r="I52" s="11" t="s">
        <v>38</v>
      </c>
      <c r="J52" s="11">
        <v>0.4</v>
      </c>
      <c r="K52" s="12"/>
      <c r="L52" s="12"/>
      <c r="M52" s="12"/>
      <c r="N52" s="12"/>
      <c r="O52" s="11" t="b">
        <f t="shared" si="6"/>
        <v>1</v>
      </c>
      <c r="P52" s="11" t="s">
        <v>39</v>
      </c>
      <c r="Q52" s="11"/>
      <c r="R52" s="11"/>
      <c r="S52"/>
    </row>
    <row r="53" spans="1:19" x14ac:dyDescent="0.25">
      <c r="A53" s="14" t="s">
        <v>140</v>
      </c>
      <c r="B53" s="14"/>
      <c r="C53" s="15">
        <f t="shared" si="4"/>
        <v>13000</v>
      </c>
      <c r="D53" s="15">
        <f t="shared" si="5"/>
        <v>13000</v>
      </c>
      <c r="E53" s="14"/>
      <c r="F53" s="15">
        <v>0.5</v>
      </c>
      <c r="G53" s="14">
        <f>J53*0.1</f>
        <v>1300</v>
      </c>
      <c r="H53" s="14">
        <f>J53*10</f>
        <v>130000</v>
      </c>
      <c r="I53" s="14" t="s">
        <v>21</v>
      </c>
      <c r="J53" s="14">
        <f>J54*5</f>
        <v>13000</v>
      </c>
      <c r="K53" s="14"/>
      <c r="L53" s="14"/>
      <c r="M53" s="14"/>
      <c r="N53" s="14"/>
      <c r="O53" s="14" t="b">
        <f t="shared" si="6"/>
        <v>0</v>
      </c>
      <c r="P53" s="14" t="s">
        <v>39</v>
      </c>
      <c r="Q53" s="14"/>
      <c r="R53" s="14"/>
      <c r="S53"/>
    </row>
    <row r="54" spans="1:19" x14ac:dyDescent="0.25">
      <c r="A54" s="5" t="s">
        <v>141</v>
      </c>
      <c r="B54" s="16"/>
      <c r="C54" s="17">
        <f t="shared" si="4"/>
        <v>2600</v>
      </c>
      <c r="D54" s="17">
        <f t="shared" si="5"/>
        <v>2600</v>
      </c>
      <c r="E54" s="16"/>
      <c r="F54" s="17">
        <v>0.5</v>
      </c>
      <c r="G54" s="5">
        <f>J54*0.1</f>
        <v>260</v>
      </c>
      <c r="H54" s="5">
        <f>J54*10</f>
        <v>26000</v>
      </c>
      <c r="I54" s="5" t="s">
        <v>21</v>
      </c>
      <c r="J54" s="5">
        <v>2600</v>
      </c>
      <c r="K54" s="16"/>
      <c r="L54" s="16"/>
      <c r="M54" s="16"/>
      <c r="N54" s="16"/>
      <c r="O54" s="5" t="b">
        <f t="shared" si="6"/>
        <v>0</v>
      </c>
      <c r="P54" s="5" t="s">
        <v>39</v>
      </c>
      <c r="Q54" s="5"/>
      <c r="R54" s="5"/>
      <c r="S54"/>
    </row>
    <row r="55" spans="1:19" x14ac:dyDescent="0.25">
      <c r="A55" s="1" t="s">
        <v>142</v>
      </c>
      <c r="B55"/>
      <c r="C55" s="2">
        <f t="shared" si="4"/>
        <v>0.28000000000000003</v>
      </c>
      <c r="D55" s="2">
        <f t="shared" si="5"/>
        <v>0.28000000000000003</v>
      </c>
      <c r="E55" s="1" t="s">
        <v>120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6"/>
        <v>0</v>
      </c>
      <c r="P55" s="1" t="s">
        <v>39</v>
      </c>
      <c r="S55"/>
    </row>
    <row r="56" spans="1:19" x14ac:dyDescent="0.25">
      <c r="A56" s="1" t="s">
        <v>143</v>
      </c>
      <c r="B56"/>
      <c r="C56" s="2">
        <f t="shared" ref="C56:C78" si="10">IF(I56="Incerto",MAX(G56,J56-(ABS(F56*J56))),J56)</f>
        <v>0.28999999999999998</v>
      </c>
      <c r="D56" s="2">
        <f t="shared" ref="D56:D78" si="11">IF(I56="Incerto",MIN(H56,J56+(ABS(F56*J56))),J56)</f>
        <v>0.28999999999999998</v>
      </c>
      <c r="E56" s="1" t="s">
        <v>120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6"/>
        <v>0</v>
      </c>
      <c r="P56" s="1" t="s">
        <v>39</v>
      </c>
      <c r="S56"/>
    </row>
    <row r="57" spans="1:19" x14ac:dyDescent="0.25">
      <c r="A57" s="1" t="s">
        <v>144</v>
      </c>
      <c r="B57"/>
      <c r="C57" s="2">
        <f t="shared" si="10"/>
        <v>0.15</v>
      </c>
      <c r="D57" s="2">
        <f t="shared" si="11"/>
        <v>0.15</v>
      </c>
      <c r="E57" s="1" t="s">
        <v>120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6"/>
        <v>0</v>
      </c>
      <c r="P57" s="1" t="s">
        <v>39</v>
      </c>
      <c r="S57"/>
    </row>
    <row r="58" spans="1:19" x14ac:dyDescent="0.25">
      <c r="A58" s="1" t="s">
        <v>145</v>
      </c>
      <c r="B58"/>
      <c r="C58" s="2">
        <f t="shared" si="10"/>
        <v>0.27999999999999992</v>
      </c>
      <c r="D58" s="2">
        <f t="shared" si="11"/>
        <v>0.27999999999999992</v>
      </c>
      <c r="E58" s="1" t="s">
        <v>120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6"/>
        <v>0</v>
      </c>
      <c r="P58" s="1" t="s">
        <v>39</v>
      </c>
      <c r="S58"/>
    </row>
    <row r="59" spans="1:19" x14ac:dyDescent="0.25">
      <c r="A59" s="1" t="s">
        <v>146</v>
      </c>
      <c r="B59" s="1" t="s">
        <v>147</v>
      </c>
      <c r="C59" s="2">
        <f t="shared" si="10"/>
        <v>0.28000000000000003</v>
      </c>
      <c r="D59" s="2">
        <f t="shared" si="11"/>
        <v>0.28000000000000003</v>
      </c>
      <c r="E59" s="1" t="s">
        <v>120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6"/>
        <v>0</v>
      </c>
      <c r="P59" s="1" t="s">
        <v>39</v>
      </c>
      <c r="S59"/>
    </row>
    <row r="60" spans="1:19" x14ac:dyDescent="0.25">
      <c r="A60" s="1" t="s">
        <v>148</v>
      </c>
      <c r="B60"/>
      <c r="C60" s="2">
        <f t="shared" si="10"/>
        <v>0.28999999999999998</v>
      </c>
      <c r="D60" s="2">
        <f t="shared" si="11"/>
        <v>0.28999999999999998</v>
      </c>
      <c r="E60" s="1" t="s">
        <v>120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6"/>
        <v>0</v>
      </c>
      <c r="P60" s="1" t="s">
        <v>39</v>
      </c>
      <c r="S60"/>
    </row>
    <row r="61" spans="1:19" x14ac:dyDescent="0.25">
      <c r="A61" s="1" t="s">
        <v>149</v>
      </c>
      <c r="B61"/>
      <c r="C61" s="2">
        <f t="shared" si="10"/>
        <v>0.15</v>
      </c>
      <c r="D61" s="2">
        <f t="shared" si="11"/>
        <v>0.15</v>
      </c>
      <c r="E61" s="1" t="s">
        <v>120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6"/>
        <v>0</v>
      </c>
      <c r="P61" s="1" t="s">
        <v>39</v>
      </c>
      <c r="S61"/>
    </row>
    <row r="62" spans="1:19" x14ac:dyDescent="0.25">
      <c r="A62" s="1" t="s">
        <v>150</v>
      </c>
      <c r="B62"/>
      <c r="C62" s="2">
        <f t="shared" si="10"/>
        <v>0.27999999999999992</v>
      </c>
      <c r="D62" s="2">
        <f t="shared" si="11"/>
        <v>0.27999999999999992</v>
      </c>
      <c r="E62" s="1" t="s">
        <v>120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6"/>
        <v>0</v>
      </c>
      <c r="P62" s="1" t="s">
        <v>39</v>
      </c>
      <c r="S62"/>
    </row>
    <row r="63" spans="1:19" x14ac:dyDescent="0.25">
      <c r="A63" s="1" t="s">
        <v>151</v>
      </c>
      <c r="B63" s="1" t="s">
        <v>152</v>
      </c>
      <c r="C63" s="2">
        <f t="shared" si="10"/>
        <v>0</v>
      </c>
      <c r="D63" s="2">
        <f t="shared" si="11"/>
        <v>1</v>
      </c>
      <c r="E63" s="1" t="s">
        <v>120</v>
      </c>
      <c r="F63" s="2">
        <v>3</v>
      </c>
      <c r="G63" s="1">
        <v>0</v>
      </c>
      <c r="H63" s="1">
        <v>1</v>
      </c>
      <c r="I63" s="1" t="s">
        <v>38</v>
      </c>
      <c r="J63" s="1">
        <v>0.5</v>
      </c>
      <c r="K63"/>
      <c r="L63"/>
      <c r="M63"/>
      <c r="N63"/>
      <c r="O63" s="1" t="b">
        <f t="shared" si="6"/>
        <v>1</v>
      </c>
      <c r="P63" s="1" t="s">
        <v>39</v>
      </c>
      <c r="S63"/>
    </row>
    <row r="64" spans="1:19" x14ac:dyDescent="0.25">
      <c r="A64" s="1" t="s">
        <v>153</v>
      </c>
      <c r="B64" s="1" t="s">
        <v>152</v>
      </c>
      <c r="C64" s="2">
        <f t="shared" si="10"/>
        <v>0</v>
      </c>
      <c r="D64" s="2">
        <f t="shared" si="11"/>
        <v>1</v>
      </c>
      <c r="E64" s="1" t="s">
        <v>120</v>
      </c>
      <c r="F64" s="2">
        <v>3</v>
      </c>
      <c r="G64" s="1">
        <v>0</v>
      </c>
      <c r="H64" s="1">
        <v>1</v>
      </c>
      <c r="I64" s="1" t="s">
        <v>38</v>
      </c>
      <c r="J64" s="1">
        <v>0.5</v>
      </c>
      <c r="K64"/>
      <c r="L64"/>
      <c r="M64"/>
      <c r="N64"/>
      <c r="O64" s="1" t="b">
        <f t="shared" si="6"/>
        <v>1</v>
      </c>
      <c r="P64" s="1" t="s">
        <v>39</v>
      </c>
      <c r="S64"/>
    </row>
    <row r="65" spans="1:19" x14ac:dyDescent="0.25">
      <c r="A65" s="1" t="s">
        <v>154</v>
      </c>
      <c r="B65" s="1" t="s">
        <v>152</v>
      </c>
      <c r="C65" s="2">
        <f t="shared" si="10"/>
        <v>0</v>
      </c>
      <c r="D65" s="2">
        <f t="shared" si="11"/>
        <v>1</v>
      </c>
      <c r="E65" s="1" t="s">
        <v>120</v>
      </c>
      <c r="F65" s="2">
        <v>3</v>
      </c>
      <c r="G65" s="1">
        <v>0</v>
      </c>
      <c r="H65" s="1">
        <v>1</v>
      </c>
      <c r="I65" s="1" t="s">
        <v>38</v>
      </c>
      <c r="J65" s="1">
        <v>0.5</v>
      </c>
      <c r="K65"/>
      <c r="L65"/>
      <c r="M65"/>
      <c r="N65"/>
      <c r="O65" s="1" t="b">
        <f t="shared" si="6"/>
        <v>1</v>
      </c>
      <c r="P65" s="1" t="s">
        <v>39</v>
      </c>
      <c r="S65"/>
    </row>
    <row r="66" spans="1:19" x14ac:dyDescent="0.25">
      <c r="A66" s="1" t="s">
        <v>155</v>
      </c>
      <c r="B66" s="1" t="s">
        <v>156</v>
      </c>
      <c r="C66" s="8">
        <f t="shared" si="10"/>
        <v>0.05</v>
      </c>
      <c r="D66" s="8">
        <f t="shared" si="11"/>
        <v>0.15</v>
      </c>
      <c r="E66" s="1" t="s">
        <v>120</v>
      </c>
      <c r="F66" s="2">
        <v>5</v>
      </c>
      <c r="G66" s="1">
        <f>MIN(Levers_FullDesign!$D$2:$D$12)</f>
        <v>0.05</v>
      </c>
      <c r="H66" s="1">
        <f>MAX(Levers_FullDesign!$D$2:$D$14)</f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ref="O66:O78" si="12">D66&gt;C66</f>
        <v>1</v>
      </c>
      <c r="P66" s="1" t="s">
        <v>157</v>
      </c>
      <c r="S66" s="1" t="s">
        <v>158</v>
      </c>
    </row>
    <row r="67" spans="1:19" x14ac:dyDescent="0.25">
      <c r="A67" s="1" t="s">
        <v>159</v>
      </c>
      <c r="B67" s="1" t="s">
        <v>156</v>
      </c>
      <c r="C67" s="8">
        <f t="shared" si="10"/>
        <v>0.05</v>
      </c>
      <c r="D67" s="8">
        <f t="shared" si="11"/>
        <v>0.15</v>
      </c>
      <c r="E67" s="1" t="s">
        <v>120</v>
      </c>
      <c r="F67" s="2">
        <v>5</v>
      </c>
      <c r="G67" s="1">
        <f>MIN(Levers_FullDesign!$D$2:$D$12)</f>
        <v>0.05</v>
      </c>
      <c r="H67" s="1">
        <f>MAX(Levers_FullDesign!$D$2:$D$14)</f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12"/>
        <v>1</v>
      </c>
      <c r="P67" s="1" t="s">
        <v>157</v>
      </c>
    </row>
    <row r="68" spans="1:19" x14ac:dyDescent="0.25">
      <c r="A68" s="1" t="s">
        <v>160</v>
      </c>
      <c r="B68" s="1" t="s">
        <v>156</v>
      </c>
      <c r="C68" s="8">
        <f t="shared" si="10"/>
        <v>0.05</v>
      </c>
      <c r="D68" s="8">
        <f t="shared" si="11"/>
        <v>0.15</v>
      </c>
      <c r="E68" s="1" t="s">
        <v>120</v>
      </c>
      <c r="F68" s="2">
        <v>5</v>
      </c>
      <c r="G68" s="1">
        <f>MIN(Levers_FullDesign!$D$2:$D$12)</f>
        <v>0.05</v>
      </c>
      <c r="H68" s="1">
        <f>MAX(Levers_FullDesign!$D$2:$D$14)</f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12"/>
        <v>1</v>
      </c>
      <c r="P68" s="1" t="s">
        <v>157</v>
      </c>
    </row>
    <row r="69" spans="1:19" x14ac:dyDescent="0.25">
      <c r="A69" s="1" t="s">
        <v>161</v>
      </c>
      <c r="B69" s="1" t="s">
        <v>162</v>
      </c>
      <c r="C69" s="2">
        <f t="shared" si="10"/>
        <v>0.28999999999999998</v>
      </c>
      <c r="D69" s="2">
        <f t="shared" si="11"/>
        <v>0.43499999999999994</v>
      </c>
      <c r="E69" s="1" t="s">
        <v>43</v>
      </c>
      <c r="F69" s="2">
        <v>0.5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 t="shared" ref="N69:N78" si="13">C69=D69</f>
        <v>0</v>
      </c>
      <c r="O69" s="1" t="b">
        <f t="shared" si="12"/>
        <v>1</v>
      </c>
      <c r="P69" s="1" t="s">
        <v>39</v>
      </c>
    </row>
    <row r="70" spans="1:19" x14ac:dyDescent="0.25">
      <c r="A70" s="1" t="s">
        <v>163</v>
      </c>
      <c r="B70" s="1" t="s">
        <v>162</v>
      </c>
      <c r="C70" s="2">
        <f t="shared" si="10"/>
        <v>0.15</v>
      </c>
      <c r="D70" s="2">
        <f t="shared" si="11"/>
        <v>0.22499999999999998</v>
      </c>
      <c r="E70" s="1" t="s">
        <v>43</v>
      </c>
      <c r="F70" s="2">
        <v>0.5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 t="shared" si="13"/>
        <v>0</v>
      </c>
      <c r="O70" s="1" t="b">
        <f t="shared" si="12"/>
        <v>1</v>
      </c>
      <c r="P70" s="1" t="s">
        <v>39</v>
      </c>
    </row>
    <row r="71" spans="1:19" x14ac:dyDescent="0.25">
      <c r="A71" s="1" t="s">
        <v>164</v>
      </c>
      <c r="B71" s="1" t="s">
        <v>162</v>
      </c>
      <c r="C71" s="2">
        <f t="shared" si="10"/>
        <v>0.27999999999999992</v>
      </c>
      <c r="D71" s="2">
        <f t="shared" si="11"/>
        <v>0.41999999999999987</v>
      </c>
      <c r="E71" s="1" t="s">
        <v>43</v>
      </c>
      <c r="F71" s="2">
        <v>0.5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si="13"/>
        <v>0</v>
      </c>
      <c r="O71" s="1" t="b">
        <f t="shared" si="12"/>
        <v>1</v>
      </c>
      <c r="P71" s="1" t="s">
        <v>39</v>
      </c>
    </row>
    <row r="72" spans="1:19" x14ac:dyDescent="0.25">
      <c r="A72" s="1" t="s">
        <v>165</v>
      </c>
      <c r="B72" s="1" t="s">
        <v>166</v>
      </c>
      <c r="C72" s="2">
        <f t="shared" si="10"/>
        <v>0.51</v>
      </c>
      <c r="D72" s="2">
        <f t="shared" si="11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1.49</v>
      </c>
      <c r="K72" s="1">
        <v>1</v>
      </c>
      <c r="L72"/>
      <c r="M72"/>
      <c r="N72" s="1" t="b">
        <f t="shared" si="13"/>
        <v>0</v>
      </c>
      <c r="O72" s="1" t="b">
        <f t="shared" si="12"/>
        <v>1</v>
      </c>
      <c r="P72" s="1" t="s">
        <v>39</v>
      </c>
    </row>
    <row r="73" spans="1:19" x14ac:dyDescent="0.25">
      <c r="A73" s="1" t="s">
        <v>167</v>
      </c>
      <c r="B73" s="1" t="s">
        <v>166</v>
      </c>
      <c r="C73" s="2">
        <f t="shared" si="10"/>
        <v>0.51</v>
      </c>
      <c r="D73" s="2">
        <f t="shared" si="11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1.49</v>
      </c>
      <c r="K73" s="1">
        <v>1</v>
      </c>
      <c r="L73"/>
      <c r="M73"/>
      <c r="N73" s="1" t="b">
        <f t="shared" si="13"/>
        <v>0</v>
      </c>
      <c r="O73" s="1" t="b">
        <f t="shared" si="12"/>
        <v>1</v>
      </c>
      <c r="P73" s="1" t="s">
        <v>39</v>
      </c>
    </row>
    <row r="74" spans="1:19" x14ac:dyDescent="0.25">
      <c r="A74" s="1" t="s">
        <v>168</v>
      </c>
      <c r="B74" s="1" t="s">
        <v>166</v>
      </c>
      <c r="C74" s="2">
        <f t="shared" si="10"/>
        <v>0.51</v>
      </c>
      <c r="D74" s="2">
        <f t="shared" si="11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1.49</v>
      </c>
      <c r="K74" s="1">
        <v>1</v>
      </c>
      <c r="L74"/>
      <c r="M74"/>
      <c r="N74" s="1" t="b">
        <f t="shared" si="13"/>
        <v>0</v>
      </c>
      <c r="O74" s="1" t="b">
        <f t="shared" si="12"/>
        <v>1</v>
      </c>
      <c r="P74" s="1" t="s">
        <v>39</v>
      </c>
    </row>
    <row r="75" spans="1:19" x14ac:dyDescent="0.25">
      <c r="A75" s="1" t="s">
        <v>169</v>
      </c>
      <c r="B75" s="1" t="s">
        <v>170</v>
      </c>
      <c r="C75" s="2">
        <f t="shared" si="10"/>
        <v>200000</v>
      </c>
      <c r="D75" s="2">
        <f t="shared" si="11"/>
        <v>200000</v>
      </c>
      <c r="E75" s="1" t="s">
        <v>48</v>
      </c>
      <c r="F75" s="2">
        <v>0.5</v>
      </c>
      <c r="G75" s="1">
        <f>J75/10</f>
        <v>20000</v>
      </c>
      <c r="H75" s="1">
        <f>J75*10</f>
        <v>2000000</v>
      </c>
      <c r="I75" s="1" t="s">
        <v>21</v>
      </c>
      <c r="J75" s="1">
        <v>200000</v>
      </c>
      <c r="K75" s="1">
        <v>1000</v>
      </c>
      <c r="L75"/>
      <c r="M75"/>
      <c r="N75" s="1" t="b">
        <f t="shared" si="13"/>
        <v>1</v>
      </c>
      <c r="O75" s="1" t="b">
        <f t="shared" si="12"/>
        <v>0</v>
      </c>
      <c r="P75" s="1" t="s">
        <v>39</v>
      </c>
    </row>
    <row r="76" spans="1:19" x14ac:dyDescent="0.25">
      <c r="A76" s="1" t="s">
        <v>171</v>
      </c>
      <c r="B76" s="1" t="s">
        <v>170</v>
      </c>
      <c r="C76" s="2">
        <f t="shared" si="10"/>
        <v>200000</v>
      </c>
      <c r="D76" s="2">
        <f t="shared" si="11"/>
        <v>200000</v>
      </c>
      <c r="E76" s="1" t="s">
        <v>48</v>
      </c>
      <c r="F76" s="2">
        <v>0.5</v>
      </c>
      <c r="G76" s="1">
        <f>J76/10</f>
        <v>20000</v>
      </c>
      <c r="H76" s="1">
        <f>J76*10</f>
        <v>2000000</v>
      </c>
      <c r="I76" s="1" t="s">
        <v>21</v>
      </c>
      <c r="J76" s="1">
        <v>200000</v>
      </c>
      <c r="K76" s="1">
        <v>1000</v>
      </c>
      <c r="L76"/>
      <c r="M76"/>
      <c r="N76" s="1" t="b">
        <f t="shared" si="13"/>
        <v>1</v>
      </c>
      <c r="O76" s="1" t="b">
        <f t="shared" si="12"/>
        <v>0</v>
      </c>
      <c r="P76" s="1" t="s">
        <v>39</v>
      </c>
    </row>
    <row r="77" spans="1:19" x14ac:dyDescent="0.25">
      <c r="A77" s="1" t="s">
        <v>172</v>
      </c>
      <c r="B77" s="1" t="s">
        <v>170</v>
      </c>
      <c r="C77" s="2">
        <f t="shared" si="10"/>
        <v>200000</v>
      </c>
      <c r="D77" s="2">
        <f t="shared" si="11"/>
        <v>200000</v>
      </c>
      <c r="E77" s="1" t="s">
        <v>48</v>
      </c>
      <c r="F77" s="2">
        <v>0.5</v>
      </c>
      <c r="G77" s="1">
        <f>J77/10</f>
        <v>20000</v>
      </c>
      <c r="H77" s="1">
        <f>J77*10</f>
        <v>2000000</v>
      </c>
      <c r="I77" s="1" t="s">
        <v>21</v>
      </c>
      <c r="J77" s="1">
        <v>200000</v>
      </c>
      <c r="K77" s="1">
        <v>1000</v>
      </c>
      <c r="L77"/>
      <c r="M77"/>
      <c r="N77" s="1" t="b">
        <f t="shared" si="13"/>
        <v>1</v>
      </c>
      <c r="O77" s="1" t="b">
        <f t="shared" si="12"/>
        <v>0</v>
      </c>
      <c r="P77" s="1" t="s">
        <v>39</v>
      </c>
    </row>
    <row r="78" spans="1:19" x14ac:dyDescent="0.25">
      <c r="A78" s="1" t="s">
        <v>173</v>
      </c>
      <c r="B78" s="1" t="s">
        <v>170</v>
      </c>
      <c r="C78" s="2">
        <f t="shared" si="10"/>
        <v>200000</v>
      </c>
      <c r="D78" s="2">
        <f t="shared" si="11"/>
        <v>200000</v>
      </c>
      <c r="E78" s="1" t="s">
        <v>48</v>
      </c>
      <c r="F78" s="2">
        <v>0.5</v>
      </c>
      <c r="G78" s="1">
        <f>J78/10</f>
        <v>20000</v>
      </c>
      <c r="H78" s="1">
        <f>J78*10</f>
        <v>2000000</v>
      </c>
      <c r="I78" s="1" t="s">
        <v>21</v>
      </c>
      <c r="J78" s="1">
        <v>200000</v>
      </c>
      <c r="K78" s="1">
        <v>1000</v>
      </c>
      <c r="L78"/>
      <c r="M78"/>
      <c r="N78" s="1" t="b">
        <f t="shared" si="13"/>
        <v>1</v>
      </c>
      <c r="O78" s="1" t="b">
        <f t="shared" si="12"/>
        <v>0</v>
      </c>
      <c r="P78" s="1" t="s">
        <v>39</v>
      </c>
    </row>
    <row r="79" spans="1:19" ht="135" x14ac:dyDescent="0.25">
      <c r="A79" s="1" t="s">
        <v>217</v>
      </c>
      <c r="B79" s="1" t="s">
        <v>218</v>
      </c>
      <c r="C79" s="2">
        <f t="shared" ref="C79" si="14">IF(I79="Incerto",MAX(G79,J79-(ABS(F79*J79))),J79)</f>
        <v>2</v>
      </c>
      <c r="D79" s="2">
        <f t="shared" ref="D79" si="15">IF(I79="Incerto",MIN(H79,J79+(ABS(F79*J79))),J79)</f>
        <v>2</v>
      </c>
      <c r="E79" s="1" t="s">
        <v>25</v>
      </c>
      <c r="F79" s="2">
        <v>0</v>
      </c>
      <c r="G79" s="1">
        <v>1</v>
      </c>
      <c r="H79" s="2">
        <v>3</v>
      </c>
      <c r="I79" s="1" t="s">
        <v>21</v>
      </c>
      <c r="J79" s="2">
        <v>2</v>
      </c>
      <c r="K79" s="1">
        <v>1</v>
      </c>
      <c r="P79" s="1" t="s">
        <v>39</v>
      </c>
      <c r="S79" s="19" t="s">
        <v>219</v>
      </c>
    </row>
    <row r="80" spans="1:19" x14ac:dyDescent="0.25">
      <c r="A80" s="1" t="s">
        <v>220</v>
      </c>
      <c r="B80" s="1" t="s">
        <v>221</v>
      </c>
      <c r="C80" s="2">
        <f t="shared" ref="C80" si="16">IF(I80="Incerto",MAX(G80,J80-(ABS(F80*J80))),J80)</f>
        <v>0</v>
      </c>
      <c r="D80" s="2">
        <f t="shared" ref="D80" si="17">IF(I80="Incerto",MIN(H80,J80+(ABS(F80*J80))),J80)</f>
        <v>0</v>
      </c>
      <c r="E80" s="1" t="s">
        <v>222</v>
      </c>
      <c r="F80" s="2">
        <v>0</v>
      </c>
      <c r="G80" s="1">
        <v>0</v>
      </c>
      <c r="H80" s="1">
        <v>10000</v>
      </c>
      <c r="I80" s="1" t="s">
        <v>21</v>
      </c>
      <c r="J80" s="1">
        <v>0</v>
      </c>
      <c r="K80" s="1">
        <v>0</v>
      </c>
      <c r="P80" s="1" t="s">
        <v>39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85" zoomScaleNormal="85" workbookViewId="0">
      <selection activeCell="A2" sqref="A2:D2"/>
    </sheetView>
  </sheetViews>
  <sheetFormatPr defaultRowHeight="15" x14ac:dyDescent="0.25"/>
  <cols>
    <col min="1" max="1" width="19.7109375"/>
    <col min="2" max="2" width="12.42578125"/>
    <col min="3" max="3" width="15.42578125"/>
    <col min="4" max="4" width="15.5703125"/>
    <col min="5" max="1025" width="8.42578125"/>
  </cols>
  <sheetData>
    <row r="1" spans="1:4" x14ac:dyDescent="0.25">
      <c r="A1" s="1" t="s">
        <v>174</v>
      </c>
      <c r="B1" s="1" t="s">
        <v>175</v>
      </c>
      <c r="C1" s="1" t="s">
        <v>176</v>
      </c>
      <c r="D1" s="1" t="s">
        <v>177</v>
      </c>
    </row>
    <row r="2" spans="1:4" x14ac:dyDescent="0.25">
      <c r="A2" s="1">
        <v>1</v>
      </c>
      <c r="B2">
        <v>0</v>
      </c>
      <c r="C2">
        <v>0.3</v>
      </c>
      <c r="D2">
        <v>0.1</v>
      </c>
    </row>
    <row r="3" spans="1:4" x14ac:dyDescent="0.25">
      <c r="A3">
        <v>2</v>
      </c>
      <c r="B3">
        <v>0.5</v>
      </c>
      <c r="C3">
        <v>0.35</v>
      </c>
      <c r="D3">
        <v>0.05</v>
      </c>
    </row>
    <row r="4" spans="1:4" x14ac:dyDescent="0.25">
      <c r="B4">
        <v>0.9</v>
      </c>
      <c r="C4">
        <v>0.45</v>
      </c>
      <c r="D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85" zoomScaleNormal="85" workbookViewId="0">
      <selection activeCell="G11" sqref="G11"/>
    </sheetView>
  </sheetViews>
  <sheetFormatPr defaultRowHeight="15" x14ac:dyDescent="0.25"/>
  <cols>
    <col min="1" max="3" width="6.140625" style="1"/>
    <col min="4" max="4" width="16.140625" style="1"/>
    <col min="5" max="5" width="12.140625" style="1"/>
    <col min="6" max="6" width="14.5703125" style="1"/>
    <col min="7" max="7" width="10.85546875" style="1"/>
    <col min="8" max="8" width="9.5703125"/>
    <col min="9" max="9" width="7" style="1"/>
    <col min="10" max="1025" width="6.140625" style="1"/>
  </cols>
  <sheetData>
    <row r="1" spans="1:9" x14ac:dyDescent="0.25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/>
    </row>
    <row r="2" spans="1:9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9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G15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85" zoomScaleNormal="85" workbookViewId="0">
      <selection activeCell="D18" sqref="D18"/>
    </sheetView>
  </sheetViews>
  <sheetFormatPr defaultRowHeight="15" x14ac:dyDescent="0.25"/>
  <cols>
    <col min="1" max="1025" width="8.5703125"/>
  </cols>
  <sheetData>
    <row r="1" spans="1:3" x14ac:dyDescent="0.25">
      <c r="A1" s="18" t="s">
        <v>181</v>
      </c>
      <c r="B1" t="s">
        <v>182</v>
      </c>
      <c r="C1" t="s">
        <v>183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5" zoomScaleNormal="85" workbookViewId="0">
      <selection activeCell="D18" sqref="D18"/>
    </sheetView>
  </sheetViews>
  <sheetFormatPr defaultRowHeight="15" x14ac:dyDescent="0.25"/>
  <cols>
    <col min="1" max="1" width="8.42578125"/>
    <col min="2" max="2" width="15.5703125"/>
    <col min="3" max="4" width="14.28515625"/>
    <col min="5" max="5" width="6.140625"/>
    <col min="6" max="1025" width="8.5703125"/>
  </cols>
  <sheetData>
    <row r="1" spans="1:5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</row>
    <row r="2" spans="1:5" x14ac:dyDescent="0.25">
      <c r="B2" t="s">
        <v>189</v>
      </c>
      <c r="C2" t="s">
        <v>190</v>
      </c>
      <c r="D2" t="s">
        <v>190</v>
      </c>
    </row>
    <row r="3" spans="1:5" x14ac:dyDescent="0.25">
      <c r="B3" t="s">
        <v>191</v>
      </c>
      <c r="C3" t="s">
        <v>192</v>
      </c>
      <c r="D3" t="s">
        <v>192</v>
      </c>
    </row>
    <row r="4" spans="1:5" x14ac:dyDescent="0.25">
      <c r="B4" t="s">
        <v>193</v>
      </c>
      <c r="C4" t="s">
        <v>194</v>
      </c>
      <c r="D4" t="s">
        <v>194</v>
      </c>
    </row>
    <row r="5" spans="1:5" x14ac:dyDescent="0.25">
      <c r="B5" t="s">
        <v>195</v>
      </c>
      <c r="C5" t="s">
        <v>196</v>
      </c>
      <c r="D5" t="s">
        <v>196</v>
      </c>
    </row>
    <row r="6" spans="1:5" x14ac:dyDescent="0.25">
      <c r="B6" t="s">
        <v>197</v>
      </c>
      <c r="C6" t="s">
        <v>198</v>
      </c>
      <c r="D6" t="s">
        <v>198</v>
      </c>
    </row>
    <row r="7" spans="1:5" x14ac:dyDescent="0.25">
      <c r="B7" t="s">
        <v>199</v>
      </c>
      <c r="C7" t="s">
        <v>200</v>
      </c>
      <c r="D7" t="s">
        <v>200</v>
      </c>
    </row>
    <row r="8" spans="1:5" x14ac:dyDescent="0.25">
      <c r="B8" t="s">
        <v>201</v>
      </c>
      <c r="C8" t="s">
        <v>202</v>
      </c>
      <c r="D8" t="s">
        <v>202</v>
      </c>
    </row>
    <row r="9" spans="1:5" x14ac:dyDescent="0.25">
      <c r="B9" t="s">
        <v>203</v>
      </c>
      <c r="C9" t="s">
        <v>204</v>
      </c>
      <c r="D9" t="s">
        <v>204</v>
      </c>
    </row>
    <row r="10" spans="1:5" x14ac:dyDescent="0.25">
      <c r="B10" t="s">
        <v>205</v>
      </c>
      <c r="C10" t="s">
        <v>206</v>
      </c>
      <c r="D10" t="s">
        <v>206</v>
      </c>
    </row>
    <row r="11" spans="1:5" x14ac:dyDescent="0.25">
      <c r="B11" t="s">
        <v>207</v>
      </c>
      <c r="C11" t="s">
        <v>208</v>
      </c>
      <c r="D11" t="s">
        <v>208</v>
      </c>
    </row>
    <row r="12" spans="1:5" x14ac:dyDescent="0.25">
      <c r="B12" t="s">
        <v>209</v>
      </c>
      <c r="C12" t="s">
        <v>210</v>
      </c>
      <c r="D12" t="s">
        <v>210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8" sqref="B8"/>
    </sheetView>
  </sheetViews>
  <sheetFormatPr defaultRowHeight="15" x14ac:dyDescent="0.25"/>
  <cols>
    <col min="1" max="1" width="15.425781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211</v>
      </c>
      <c r="B2">
        <v>250</v>
      </c>
      <c r="C2">
        <f>12000*1.5^10</f>
        <v>691980.46875</v>
      </c>
    </row>
    <row r="3" spans="1:3" x14ac:dyDescent="0.25">
      <c r="A3" t="s">
        <v>212</v>
      </c>
      <c r="B3">
        <v>10000</v>
      </c>
      <c r="C3">
        <f>200000*4</f>
        <v>800000</v>
      </c>
    </row>
    <row r="4" spans="1:3" x14ac:dyDescent="0.25">
      <c r="A4" t="s">
        <v>213</v>
      </c>
      <c r="B4">
        <v>10000</v>
      </c>
      <c r="C4">
        <f>200000*4</f>
        <v>800000</v>
      </c>
    </row>
    <row r="5" spans="1:3" x14ac:dyDescent="0.25">
      <c r="A5" t="s">
        <v>214</v>
      </c>
      <c r="B5">
        <v>10000</v>
      </c>
      <c r="C5">
        <f>200000*4</f>
        <v>800000</v>
      </c>
    </row>
    <row r="6" spans="1:3" x14ac:dyDescent="0.25">
      <c r="A6" t="s">
        <v>215</v>
      </c>
      <c r="B6">
        <v>10000</v>
      </c>
      <c r="C6">
        <f>200000*4</f>
        <v>800000</v>
      </c>
    </row>
    <row r="7" spans="1:3" x14ac:dyDescent="0.25">
      <c r="A7" t="s">
        <v>216</v>
      </c>
      <c r="B7">
        <v>-0.5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70</vt:i4>
      </vt:variant>
    </vt:vector>
  </HeadingPairs>
  <TitlesOfParts>
    <vt:vector size="77" baseType="lpstr">
      <vt:lpstr>params_testeithink</vt:lpstr>
      <vt:lpstr>params</vt:lpstr>
      <vt:lpstr>Levers_FullDesign</vt:lpstr>
      <vt:lpstr>levers</vt:lpstr>
      <vt:lpstr>configs</vt:lpstr>
      <vt:lpstr>VariableNames</vt:lpstr>
      <vt:lpstr>RangesPlausiveis</vt:lpstr>
      <vt:lpstr>levers!_FilterDatabase_0</vt:lpstr>
      <vt:lpstr>params!_FilterDatabase_0</vt:lpstr>
      <vt:lpstr>params_testeithink!_FilterDatabase_0</vt:lpstr>
      <vt:lpstr>levers!_FilterDatabase_0_0</vt:lpstr>
      <vt:lpstr>params!_FilterDatabase_0_0</vt:lpstr>
      <vt:lpstr>params_testeithink!_FilterDatabase_0_0</vt:lpstr>
      <vt:lpstr>levers!_FilterDatabase_0_0_0</vt:lpstr>
      <vt:lpstr>params!_FilterDatabase_0_0_0</vt:lpstr>
      <vt:lpstr>params_testeithink!_FilterDatabase_0_0_0</vt:lpstr>
      <vt:lpstr>levers!_FilterDatabase_0_0_0_0</vt:lpstr>
      <vt:lpstr>params!_FilterDatabase_0_0_0_0</vt:lpstr>
      <vt:lpstr>params_testeithink!_FilterDatabase_0_0_0_0</vt:lpstr>
      <vt:lpstr>levers!_FilterDatabase_0_0_0_0_0</vt:lpstr>
      <vt:lpstr>params!_FilterDatabase_0_0_0_0_0</vt:lpstr>
      <vt:lpstr>params_testeithink!_FilterDatabase_0_0_0_0_0</vt:lpstr>
      <vt:lpstr>levers!_FilterDatabase_0_0_0_0_0_0</vt:lpstr>
      <vt:lpstr>params!_FilterDatabase_0_0_0_0_0_0</vt:lpstr>
      <vt:lpstr>params_testeithink!_FilterDatabase_0_0_0_0_0_0</vt:lpstr>
      <vt:lpstr>levers!_FilterDatabase_0_0_0_0_0_0_0</vt:lpstr>
      <vt:lpstr>params!_FilterDatabase_0_0_0_0_0_0_0</vt:lpstr>
      <vt:lpstr>params_testeithink!_FilterDatabase_0_0_0_0_0_0_0</vt:lpstr>
      <vt:lpstr>levers!_FilterDatabase_0_0_0_0_0_0_0_0</vt:lpstr>
      <vt:lpstr>params!_FilterDatabase_0_0_0_0_0_0_0_0</vt:lpstr>
      <vt:lpstr>params_testeithink!_FilterDatabase_0_0_0_0_0_0_0_0</vt:lpstr>
      <vt:lpstr>levers!_FilterDatabase_0_0_0_0_0_0_0_0_0</vt:lpstr>
      <vt:lpstr>params!_FilterDatabase_0_0_0_0_0_0_0_0_0</vt:lpstr>
      <vt:lpstr>params_testeithink!_FilterDatabase_0_0_0_0_0_0_0_0_0</vt:lpstr>
      <vt:lpstr>levers!_FilterDatabase_0_0_0_0_0_0_0_0_0_0</vt:lpstr>
      <vt:lpstr>params!_FilterDatabase_0_0_0_0_0_0_0_0_0_0</vt:lpstr>
      <vt:lpstr>params_testeithink!_FilterDatabase_0_0_0_0_0_0_0_0_0_0</vt:lpstr>
      <vt:lpstr>levers!_FilterDatabase_0_0_0_0_0_0_0_0_0_0_0</vt:lpstr>
      <vt:lpstr>params!_FilterDatabase_0_0_0_0_0_0_0_0_0_0_0</vt:lpstr>
      <vt:lpstr>params_testeithink!_FilterDatabase_0_0_0_0_0_0_0_0_0_0_0</vt:lpstr>
      <vt:lpstr>levers!_FilterDatabase_0_0_0_0_0_0_0_0_0_0_0_0</vt:lpstr>
      <vt:lpstr>params!_FilterDatabase_0_0_0_0_0_0_0_0_0_0_0_0</vt:lpstr>
      <vt:lpstr>params_testeithink!_FilterDatabase_0_0_0_0_0_0_0_0_0_0_0_0</vt:lpstr>
      <vt:lpstr>levers!_FilterDatabase_0_0_0_0_0_0_0_0_0_0_0_0_0</vt:lpstr>
      <vt:lpstr>params!_FilterDatabase_0_0_0_0_0_0_0_0_0_0_0_0_0</vt:lpstr>
      <vt:lpstr>params_testeithink!_FilterDatabase_0_0_0_0_0_0_0_0_0_0_0_0_0</vt:lpstr>
      <vt:lpstr>levers!_FilterDatabase_0_0_0_0_0_0_0_0_0_0_0_0_0_0</vt:lpstr>
      <vt:lpstr>params!_FilterDatabase_0_0_0_0_0_0_0_0_0_0_0_0_0_0</vt:lpstr>
      <vt:lpstr>params_testeithink!_FilterDatabase_0_0_0_0_0_0_0_0_0_0_0_0_0_0</vt:lpstr>
      <vt:lpstr>levers!_FilterDatabase_0_0_0_0_0_0_0_0_0_0_0_0_0_0_0</vt:lpstr>
      <vt:lpstr>params!_FilterDatabase_0_0_0_0_0_0_0_0_0_0_0_0_0_0_0</vt:lpstr>
      <vt:lpstr>params_testeithink!_FilterDatabase_0_0_0_0_0_0_0_0_0_0_0_0_0_0_0</vt:lpstr>
      <vt:lpstr>levers!_FilterDatabase_0_0_0_0_0_0_0_0_0_0_0_0_0_0_0_0</vt:lpstr>
      <vt:lpstr>params!_FilterDatabase_0_0_0_0_0_0_0_0_0_0_0_0_0_0_0_0</vt:lpstr>
      <vt:lpstr>params_testeithink!_FilterDatabase_0_0_0_0_0_0_0_0_0_0_0_0_0_0_0_0</vt:lpstr>
      <vt:lpstr>levers!_FilterDatabase_0_0_0_0_0_0_0_0_0_0_0_0_0_0_0_0_0</vt:lpstr>
      <vt:lpstr>params!_FilterDatabase_0_0_0_0_0_0_0_0_0_0_0_0_0_0_0_0_0</vt:lpstr>
      <vt:lpstr>params_testeithink!_FilterDatabase_0_0_0_0_0_0_0_0_0_0_0_0_0_0_0_0_0</vt:lpstr>
      <vt:lpstr>levers!_FilterDatabase_0_0_0_0_0_0_0_0_0_0_0_0_0_0_0_0_0_0</vt:lpstr>
      <vt:lpstr>params!_FilterDatabase_0_0_0_0_0_0_0_0_0_0_0_0_0_0_0_0_0_0</vt:lpstr>
      <vt:lpstr>params_testeithink!_FilterDatabase_0_0_0_0_0_0_0_0_0_0_0_0_0_0_0_0_0_0</vt:lpstr>
      <vt:lpstr>levers!_FilterDatabase_0_0_0_0_0_0_0_0_0_0_0_0_0_0_0_0_0_0_0</vt:lpstr>
      <vt:lpstr>params!_FilterDatabase_0_0_0_0_0_0_0_0_0_0_0_0_0_0_0_0_0_0_0</vt:lpstr>
      <vt:lpstr>params_testeithink!_FilterDatabase_0_0_0_0_0_0_0_0_0_0_0_0_0_0_0_0_0_0_0</vt:lpstr>
      <vt:lpstr>levers!_FilterDatabase_0_0_0_0_0_0_0_0_0_0_0_0_0_0_0_0_0_0_0_0</vt:lpstr>
      <vt:lpstr>params!_FilterDatabase_0_0_0_0_0_0_0_0_0_0_0_0_0_0_0_0_0_0_0_0</vt:lpstr>
      <vt:lpstr>params_testeithink!_FilterDatabase_0_0_0_0_0_0_0_0_0_0_0_0_0_0_0_0_0_0_0_0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levers!_FilterDatabase_0_0_0_0_0_0_0_0_0_0_0_0_0_0_0_0_0_0_0_0_0_0_0_0_0_0</vt:lpstr>
      <vt:lpstr>levers!_FilterDatabase_0_0_0_0_0_0_0_0_0_0_0_0_0_0_0_0_0_0_0_0_0_0_0_0_0_0_0</vt:lpstr>
      <vt:lpstr>levers!_FiltrarBancodeDados</vt:lpstr>
      <vt:lpstr>params!_FiltrarBancodeDados</vt:lpstr>
      <vt:lpstr>params_testeithink!_FiltrarBancodeDados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104</cp:revision>
  <cp:lastPrinted>2017-12-21T04:52:12Z</cp:lastPrinted>
  <dcterms:created xsi:type="dcterms:W3CDTF">2017-09-19T17:02:08Z</dcterms:created>
  <dcterms:modified xsi:type="dcterms:W3CDTF">2018-01-11T18:53:27Z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