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EA99DA0E-F394-4017-A4E6-316B74FB00B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params" sheetId="1" r:id="rId1"/>
  </sheets>
  <externalReferences>
    <externalReference r:id="rId2"/>
    <externalReference r:id="rId3"/>
  </externalReferences>
  <calcPr calcId="17902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80" i="1" l="1"/>
  <c r="D80" i="1"/>
  <c r="C80" i="1"/>
  <c r="T79" i="1"/>
  <c r="D79" i="1"/>
  <c r="C79" i="1"/>
  <c r="T74" i="1"/>
  <c r="O74" i="1"/>
  <c r="D74" i="1"/>
  <c r="C74" i="1"/>
  <c r="T73" i="1"/>
  <c r="D73" i="1"/>
  <c r="C73" i="1"/>
  <c r="T72" i="1"/>
  <c r="D72" i="1"/>
  <c r="C72" i="1"/>
  <c r="N74" i="1" s="1"/>
  <c r="J70" i="1"/>
  <c r="T70" i="1" s="1"/>
  <c r="G70" i="1"/>
  <c r="T69" i="1"/>
  <c r="J69" i="1"/>
  <c r="D69" i="1" s="1"/>
  <c r="O69" i="1" s="1"/>
  <c r="G69" i="1"/>
  <c r="C69" i="1" s="1"/>
  <c r="T68" i="1"/>
  <c r="G68" i="1"/>
  <c r="C68" i="1" s="1"/>
  <c r="O68" i="1" s="1"/>
  <c r="D68" i="1"/>
  <c r="T67" i="1"/>
  <c r="G67" i="1"/>
  <c r="D67" i="1"/>
  <c r="C67" i="1"/>
  <c r="O67" i="1" s="1"/>
  <c r="T66" i="1"/>
  <c r="G66" i="1"/>
  <c r="D66" i="1"/>
  <c r="O66" i="1" s="1"/>
  <c r="C66" i="1"/>
  <c r="T65" i="1"/>
  <c r="D65" i="1"/>
  <c r="O65" i="1" s="1"/>
  <c r="C65" i="1"/>
  <c r="T64" i="1"/>
  <c r="D64" i="1"/>
  <c r="O64" i="1" s="1"/>
  <c r="C64" i="1"/>
  <c r="T63" i="1"/>
  <c r="D63" i="1"/>
  <c r="O63" i="1" s="1"/>
  <c r="C63" i="1"/>
  <c r="J61" i="1"/>
  <c r="D61" i="1" s="1"/>
  <c r="T60" i="1"/>
  <c r="J60" i="1"/>
  <c r="D60" i="1" s="1"/>
  <c r="O60" i="1" s="1"/>
  <c r="C60" i="1"/>
  <c r="T59" i="1"/>
  <c r="J59" i="1"/>
  <c r="D59" i="1"/>
  <c r="O59" i="1" s="1"/>
  <c r="C59" i="1"/>
  <c r="J58" i="1"/>
  <c r="J71" i="1" s="1"/>
  <c r="T57" i="1"/>
  <c r="O57" i="1"/>
  <c r="D57" i="1"/>
  <c r="C57" i="1"/>
  <c r="T56" i="1"/>
  <c r="O56" i="1"/>
  <c r="D56" i="1"/>
  <c r="C56" i="1"/>
  <c r="T55" i="1"/>
  <c r="O55" i="1"/>
  <c r="D55" i="1"/>
  <c r="C55" i="1"/>
  <c r="T54" i="1"/>
  <c r="H54" i="1"/>
  <c r="G54" i="1"/>
  <c r="D54" i="1"/>
  <c r="C54" i="1"/>
  <c r="O54" i="1" s="1"/>
  <c r="T53" i="1"/>
  <c r="J53" i="1"/>
  <c r="H53" i="1"/>
  <c r="G53" i="1"/>
  <c r="D53" i="1"/>
  <c r="O53" i="1" s="1"/>
  <c r="C53" i="1"/>
  <c r="T52" i="1"/>
  <c r="O52" i="1"/>
  <c r="D52" i="1"/>
  <c r="C52" i="1"/>
  <c r="T51" i="1"/>
  <c r="J51" i="1"/>
  <c r="H51" i="1" s="1"/>
  <c r="G51" i="1"/>
  <c r="D51" i="1"/>
  <c r="O51" i="1" s="1"/>
  <c r="C51" i="1"/>
  <c r="J50" i="1"/>
  <c r="H50" i="1" s="1"/>
  <c r="D50" i="1"/>
  <c r="O50" i="1" s="1"/>
  <c r="C50" i="1"/>
  <c r="J49" i="1"/>
  <c r="H49" i="1" s="1"/>
  <c r="C49" i="1"/>
  <c r="T48" i="1"/>
  <c r="J48" i="1"/>
  <c r="H48" i="1"/>
  <c r="G48" i="1"/>
  <c r="D48" i="1"/>
  <c r="O48" i="1" s="1"/>
  <c r="C48" i="1"/>
  <c r="T47" i="1"/>
  <c r="J47" i="1"/>
  <c r="H47" i="1" s="1"/>
  <c r="G47" i="1"/>
  <c r="D47" i="1"/>
  <c r="O47" i="1" s="1"/>
  <c r="C47" i="1"/>
  <c r="T46" i="1"/>
  <c r="H46" i="1"/>
  <c r="G46" i="1"/>
  <c r="D46" i="1"/>
  <c r="C46" i="1"/>
  <c r="O46" i="1" s="1"/>
  <c r="T45" i="1"/>
  <c r="D45" i="1"/>
  <c r="O45" i="1" s="1"/>
  <c r="C45" i="1"/>
  <c r="T44" i="1"/>
  <c r="H44" i="1"/>
  <c r="G44" i="1"/>
  <c r="D44" i="1"/>
  <c r="O44" i="1" s="1"/>
  <c r="C44" i="1"/>
  <c r="T43" i="1"/>
  <c r="H43" i="1"/>
  <c r="G43" i="1"/>
  <c r="D43" i="1"/>
  <c r="C43" i="1"/>
  <c r="O43" i="1" s="1"/>
  <c r="K42" i="1"/>
  <c r="J42" i="1"/>
  <c r="T42" i="1" s="1"/>
  <c r="T41" i="1"/>
  <c r="H41" i="1"/>
  <c r="G41" i="1"/>
  <c r="C41" i="1" s="1"/>
  <c r="D41" i="1"/>
  <c r="T40" i="1"/>
  <c r="H40" i="1"/>
  <c r="G40" i="1"/>
  <c r="D40" i="1"/>
  <c r="C40" i="1"/>
  <c r="O40" i="1" s="1"/>
  <c r="T39" i="1"/>
  <c r="D39" i="1"/>
  <c r="O39" i="1" s="1"/>
  <c r="C39" i="1"/>
  <c r="T38" i="1"/>
  <c r="H38" i="1"/>
  <c r="D38" i="1"/>
  <c r="O38" i="1" s="1"/>
  <c r="C38" i="1"/>
  <c r="J37" i="1"/>
  <c r="H37" i="1" s="1"/>
  <c r="T36" i="1"/>
  <c r="D36" i="1"/>
  <c r="O36" i="1" s="1"/>
  <c r="C36" i="1"/>
  <c r="T35" i="1"/>
  <c r="D35" i="1"/>
  <c r="O35" i="1" s="1"/>
  <c r="C35" i="1"/>
  <c r="T34" i="1"/>
  <c r="D34" i="1"/>
  <c r="O34" i="1" s="1"/>
  <c r="C34" i="1"/>
  <c r="N34" i="1" s="1"/>
  <c r="T33" i="1"/>
  <c r="N33" i="1"/>
  <c r="D33" i="1"/>
  <c r="O33" i="1" s="1"/>
  <c r="C33" i="1"/>
  <c r="T32" i="1"/>
  <c r="O32" i="1"/>
  <c r="N32" i="1"/>
  <c r="D32" i="1"/>
  <c r="C32" i="1"/>
  <c r="T31" i="1"/>
  <c r="D31" i="1"/>
  <c r="C31" i="1"/>
  <c r="O31" i="1" s="1"/>
  <c r="T30" i="1"/>
  <c r="D30" i="1"/>
  <c r="O30" i="1" s="1"/>
  <c r="C30" i="1"/>
  <c r="N30" i="1" s="1"/>
  <c r="T29" i="1"/>
  <c r="N29" i="1"/>
  <c r="D29" i="1"/>
  <c r="O29" i="1" s="1"/>
  <c r="C29" i="1"/>
  <c r="T28" i="1"/>
  <c r="O28" i="1"/>
  <c r="N28" i="1"/>
  <c r="D28" i="1"/>
  <c r="C28" i="1"/>
  <c r="T27" i="1"/>
  <c r="H27" i="1"/>
  <c r="G27" i="1"/>
  <c r="D27" i="1"/>
  <c r="O27" i="1" s="1"/>
  <c r="C27" i="1"/>
  <c r="N27" i="1" s="1"/>
  <c r="T26" i="1"/>
  <c r="O26" i="1"/>
  <c r="N26" i="1"/>
  <c r="D26" i="1"/>
  <c r="C26" i="1"/>
  <c r="T25" i="1"/>
  <c r="D25" i="1"/>
  <c r="C25" i="1"/>
  <c r="O25" i="1" s="1"/>
  <c r="T24" i="1"/>
  <c r="L24" i="1"/>
  <c r="D24" i="1"/>
  <c r="O24" i="1" s="1"/>
  <c r="C24" i="1"/>
  <c r="T23" i="1"/>
  <c r="H23" i="1"/>
  <c r="G23" i="1"/>
  <c r="D23" i="1"/>
  <c r="O23" i="1" s="1"/>
  <c r="C23" i="1"/>
  <c r="N23" i="1" s="1"/>
  <c r="T22" i="1"/>
  <c r="N22" i="1"/>
  <c r="D22" i="1"/>
  <c r="O22" i="1" s="1"/>
  <c r="C22" i="1"/>
  <c r="T21" i="1"/>
  <c r="O21" i="1"/>
  <c r="N21" i="1"/>
  <c r="D21" i="1"/>
  <c r="C21" i="1"/>
  <c r="T20" i="1"/>
  <c r="D20" i="1"/>
  <c r="C20" i="1"/>
  <c r="O20" i="1" s="1"/>
  <c r="T19" i="1"/>
  <c r="D19" i="1"/>
  <c r="O19" i="1" s="1"/>
  <c r="C19" i="1"/>
  <c r="N19" i="1" s="1"/>
  <c r="T18" i="1"/>
  <c r="N18" i="1"/>
  <c r="D18" i="1"/>
  <c r="O18" i="1" s="1"/>
  <c r="C18" i="1"/>
  <c r="T17" i="1"/>
  <c r="O17" i="1"/>
  <c r="N17" i="1"/>
  <c r="D17" i="1"/>
  <c r="C17" i="1"/>
  <c r="T16" i="1"/>
  <c r="D16" i="1"/>
  <c r="C16" i="1"/>
  <c r="O16" i="1" s="1"/>
  <c r="T15" i="1"/>
  <c r="H15" i="1"/>
  <c r="D15" i="1" s="1"/>
  <c r="G15" i="1"/>
  <c r="C15" i="1" s="1"/>
  <c r="N15" i="1" s="1"/>
  <c r="T14" i="1"/>
  <c r="D14" i="1"/>
  <c r="C14" i="1"/>
  <c r="O14" i="1" s="1"/>
  <c r="T13" i="1"/>
  <c r="H13" i="1"/>
  <c r="G13" i="1"/>
  <c r="T12" i="1"/>
  <c r="D12" i="1"/>
  <c r="C12" i="1"/>
  <c r="O12" i="1" s="1"/>
  <c r="T11" i="1"/>
  <c r="D11" i="1"/>
  <c r="O11" i="1" s="1"/>
  <c r="C11" i="1"/>
  <c r="N11" i="1" s="1"/>
  <c r="J10" i="1"/>
  <c r="T10" i="1" s="1"/>
  <c r="T9" i="1"/>
  <c r="N9" i="1"/>
  <c r="D9" i="1"/>
  <c r="O9" i="1" s="1"/>
  <c r="C9" i="1"/>
  <c r="S8" i="1"/>
  <c r="J8" i="1"/>
  <c r="J78" i="1" s="1"/>
  <c r="D8" i="1"/>
  <c r="O8" i="1" s="1"/>
  <c r="C8" i="1"/>
  <c r="N8" i="1" s="1"/>
  <c r="T7" i="1"/>
  <c r="N7" i="1"/>
  <c r="D7" i="1"/>
  <c r="O7" i="1" s="1"/>
  <c r="C7" i="1"/>
  <c r="J6" i="1"/>
  <c r="T6" i="1" s="1"/>
  <c r="H6" i="1"/>
  <c r="G6" i="1"/>
  <c r="C6" i="1" s="1"/>
  <c r="D6" i="1"/>
  <c r="T5" i="1"/>
  <c r="O5" i="1"/>
  <c r="N5" i="1"/>
  <c r="D5" i="1"/>
  <c r="C5" i="1"/>
  <c r="T4" i="1"/>
  <c r="D4" i="1"/>
  <c r="C4" i="1"/>
  <c r="O4" i="1" s="1"/>
  <c r="T3" i="1"/>
  <c r="D3" i="1"/>
  <c r="O3" i="1" s="1"/>
  <c r="C3" i="1"/>
  <c r="N3" i="1" s="1"/>
  <c r="T2" i="1"/>
  <c r="N2" i="1"/>
  <c r="D2" i="1"/>
  <c r="O2" i="1" s="1"/>
  <c r="C2" i="1"/>
  <c r="N6" i="1" l="1"/>
  <c r="O6" i="1"/>
  <c r="D78" i="1"/>
  <c r="C78" i="1"/>
  <c r="G78" i="1"/>
  <c r="T78" i="1"/>
  <c r="H78" i="1"/>
  <c r="O15" i="1"/>
  <c r="O41" i="1"/>
  <c r="T71" i="1"/>
  <c r="D71" i="1"/>
  <c r="O71" i="1" s="1"/>
  <c r="O61" i="1"/>
  <c r="N69" i="1"/>
  <c r="N71" i="1"/>
  <c r="C37" i="1"/>
  <c r="J62" i="1"/>
  <c r="T8" i="1"/>
  <c r="G10" i="1"/>
  <c r="C10" i="1" s="1"/>
  <c r="N24" i="1"/>
  <c r="D37" i="1"/>
  <c r="D49" i="1"/>
  <c r="O49" i="1" s="1"/>
  <c r="G50" i="1"/>
  <c r="T50" i="1"/>
  <c r="C61" i="1"/>
  <c r="T61" i="1"/>
  <c r="C70" i="1"/>
  <c r="N4" i="1"/>
  <c r="H10" i="1"/>
  <c r="D10" i="1" s="1"/>
  <c r="N12" i="1"/>
  <c r="N14" i="1"/>
  <c r="N16" i="1"/>
  <c r="N20" i="1"/>
  <c r="N25" i="1"/>
  <c r="N31" i="1"/>
  <c r="G37" i="1"/>
  <c r="T37" i="1"/>
  <c r="G42" i="1"/>
  <c r="C42" i="1" s="1"/>
  <c r="G49" i="1"/>
  <c r="T49" i="1"/>
  <c r="C58" i="1"/>
  <c r="T58" i="1"/>
  <c r="D70" i="1"/>
  <c r="G71" i="1"/>
  <c r="C71" i="1" s="1"/>
  <c r="J75" i="1"/>
  <c r="J76" i="1"/>
  <c r="J77" i="1"/>
  <c r="H42" i="1"/>
  <c r="D42" i="1" s="1"/>
  <c r="O42" i="1" s="1"/>
  <c r="D58" i="1"/>
  <c r="O58" i="1" s="1"/>
  <c r="N73" i="1" l="1"/>
  <c r="O73" i="1"/>
  <c r="D76" i="1"/>
  <c r="C76" i="1"/>
  <c r="N78" i="1" s="1"/>
  <c r="G76" i="1"/>
  <c r="T76" i="1"/>
  <c r="H76" i="1"/>
  <c r="N72" i="1"/>
  <c r="N70" i="1"/>
  <c r="D75" i="1"/>
  <c r="C75" i="1"/>
  <c r="N77" i="1" s="1"/>
  <c r="G75" i="1"/>
  <c r="T75" i="1"/>
  <c r="H75" i="1"/>
  <c r="D13" i="1"/>
  <c r="O13" i="1" s="1"/>
  <c r="C13" i="1"/>
  <c r="O10" i="1"/>
  <c r="O72" i="1"/>
  <c r="N10" i="1"/>
  <c r="D77" i="1"/>
  <c r="C77" i="1"/>
  <c r="G77" i="1"/>
  <c r="T77" i="1"/>
  <c r="H77" i="1"/>
  <c r="O70" i="1"/>
  <c r="O37" i="1"/>
  <c r="D62" i="1"/>
  <c r="O62" i="1" s="1"/>
  <c r="T62" i="1"/>
  <c r="C62" i="1"/>
  <c r="O75" i="1" l="1"/>
  <c r="N75" i="1"/>
  <c r="O76" i="1"/>
  <c r="N76" i="1"/>
  <c r="O78" i="1"/>
  <c r="O77" i="1"/>
  <c r="N13" i="1"/>
</calcChain>
</file>

<file path=xl/sharedStrings.xml><?xml version="1.0" encoding="utf-8"?>
<sst xmlns="http://schemas.openxmlformats.org/spreadsheetml/2006/main" count="539" uniqueCount="222">
  <si>
    <t>Variavel</t>
  </si>
  <si>
    <t>NomeAmigavel</t>
  </si>
  <si>
    <t>Min</t>
  </si>
  <si>
    <t>Max</t>
  </si>
  <si>
    <t>Unidade</t>
  </si>
  <si>
    <t>Var</t>
  </si>
  <si>
    <t>MinPlausivel</t>
  </si>
  <si>
    <t>MaxPlausivel</t>
  </si>
  <si>
    <t>Tipo</t>
  </si>
  <si>
    <t>CenarioBase</t>
  </si>
  <si>
    <t>Sterman</t>
  </si>
  <si>
    <t>Sterman Min</t>
  </si>
  <si>
    <t>Sterman Max</t>
  </si>
  <si>
    <t>Igual</t>
  </si>
  <si>
    <t>Inc</t>
  </si>
  <si>
    <t>Forma de Definição</t>
  </si>
  <si>
    <t>Fontes Utilizadas</t>
  </si>
  <si>
    <t>Justificativa</t>
  </si>
  <si>
    <t>Calculo</t>
  </si>
  <si>
    <t>Conf. Cenario Base</t>
  </si>
  <si>
    <t>aUnitsPerHousehold</t>
  </si>
  <si>
    <t>Unidades por Consumidor</t>
  </si>
  <si>
    <t>{1/ano}</t>
  </si>
  <si>
    <t>Fixo</t>
  </si>
  <si>
    <t>Param. Original</t>
  </si>
  <si>
    <t>(STERMAN, 2007)</t>
  </si>
  <si>
    <t>Este parâmetro representa o número de unidades vendidas em média para cada consumidor. Considerando que a estimativa de consumidores é um parâmetro incerto, optou-se por manter este valor igual à um. Sendo assim, o parâmetro que representa o tamanho do mercado corresponderá dimensionalmente ao número de produtos.</t>
  </si>
  <si>
    <t>aDiscountRate</t>
  </si>
  <si>
    <t>Taxa de Desconto</t>
  </si>
  <si>
    <t>adimensional</t>
  </si>
  <si>
    <t>Mantém-se o parâmetro informado por Sterman, com o propósito de representar um mercado global.</t>
  </si>
  <si>
    <t>aNormalDeliveryDelay</t>
  </si>
  <si>
    <t>Tempo de Entrega Padrão</t>
  </si>
  <si>
    <t>anos</t>
  </si>
  <si>
    <t>Mantém-se o parâmetro informado por Sterman, visto que o propósito do modelo não é representar uma mudança no tempo de entrega esperado pelos consumidores.</t>
  </si>
  <si>
    <t>aSwitchForCapacity</t>
  </si>
  <si>
    <t>Configuração: Capacidade influencia a produção ou não.</t>
  </si>
  <si>
    <t>Booleano (0 ou 1)</t>
  </si>
  <si>
    <t>Mantém-se a decisão de permitir que a capacidade limite a produção dos players.</t>
  </si>
  <si>
    <t>aFractionalDiscardRate</t>
  </si>
  <si>
    <t>Percentual de Produtos Descartados</t>
  </si>
  <si>
    <t>% (produtos / produtos)</t>
  </si>
  <si>
    <t>Incerto</t>
  </si>
  <si>
    <t>Arbitrado</t>
  </si>
  <si>
    <t>NA</t>
  </si>
  <si>
    <t>Foi arbitrado um range de vida útil da impressora de 5 a 10 anos. Considera-se este fator como incerto, visto que novas tecnologias podem “encurtar” a vida útil de equipamentos já instalados, tornando-os obsoletos.</t>
  </si>
  <si>
    <t>aInitialDiffusionFraction</t>
  </si>
  <si>
    <t>Fração Inicial de Difusão dos Produtos</t>
  </si>
  <si>
    <t xml:space="preserve">% </t>
  </si>
  <si>
    <t>Não utilizado.</t>
  </si>
  <si>
    <t>Variável não utilizada.</t>
  </si>
  <si>
    <t>aReferencePrice</t>
  </si>
  <si>
    <t>Preço de Referência em Equilíbrio com Demanda de Referência</t>
  </si>
  <si>
    <t>$</t>
  </si>
  <si>
    <t>Estim. Dados Obs.</t>
  </si>
  <si>
    <t>(WOHLERS, 2017)</t>
  </si>
  <si>
    <t>Considera-se o valor inicial de sistemas de impressão 3D igual a 104 mil USD (WOHLERS, 2017, m. 34:18). Não há informação disponível sobre a precificação individual dos players. Pressupõe-se que o preço inicial será igual para todos os players, e será ajustado pelo modelo conforme o market share desejado pela empresa.</t>
  </si>
  <si>
    <t>aReferenceIndustryDemandElasticity</t>
  </si>
  <si>
    <t>Elasticidade da Demanda de referência</t>
  </si>
  <si>
    <t>?</t>
  </si>
  <si>
    <t>Não há série histórica disponível de preços versus demanda para a calibração deste parâmetro. Foram utilizados os limites inseridos por Sterman em sua análise de sensibilidade.</t>
  </si>
  <si>
    <t>aReferencePopulation</t>
  </si>
  <si>
    <t>Mercado Consumidor de Referência.</t>
  </si>
  <si>
    <t>Consumidores</t>
  </si>
  <si>
    <t>Este parâmetro define a escala do modelo, e representa uma estimativa do tamanho do mercado disponível para a manufatura aditiva, considerando o preço atual. Considerando que a última demanda anual foi da ordem de 12000 impressoras por ano, e a análise considera que a impressora tem vida útil de 5 a 10 anos, estimou-se um mercado para 50.000 impressoras instaladas considerando o preço atual. Levando em consideração que o mercado pode expandir em função da descoberta de novas aplicações para a impressão 3D, esta análise considerou que o mercado de impressão 3D, em dez anos, não será menor do que 25.000 impressoras e não será maior do que 200.000 impressoras instaladas, no nível de preço atual.</t>
  </si>
  <si>
    <t>aInnovatorAdoptionFraction</t>
  </si>
  <si>
    <t>Fração de Consumidores Inovadores</t>
  </si>
  <si>
    <t>Não há fonte de informação para definição deste parâmetro. Adotado o valor arbitrado por Sterman, com um fator de variação 10.</t>
  </si>
  <si>
    <t>aWOMStrength</t>
  </si>
  <si>
    <t>Força da Difusão do Produto “Boca a Boca”</t>
  </si>
  <si>
    <t>Utilizado o range testado por Sterman (2007).</t>
  </si>
  <si>
    <t>aPopulation</t>
  </si>
  <si>
    <t>Número Total de Consumidores no modelo</t>
  </si>
  <si>
    <t>Este parâmetro representa a população total inserida no modelo. Este valor corresponde ao tamanho do mercado máximo arbitrado.</t>
  </si>
  <si>
    <t>aSwitchForShipmentsInForecast</t>
  </si>
  <si>
    <t>Configuração: Entregas Influencia a Produção.</t>
  </si>
  <si>
    <t>Manteve-se o parâmetro definido por Sterman (2007).</t>
  </si>
  <si>
    <t>aVolumeReportingDelay</t>
  </si>
  <si>
    <t>Tempo de delay de report da demanda</t>
  </si>
  <si>
    <t>aForecastHorizon</t>
  </si>
  <si>
    <t>Horizonte de Previsão</t>
  </si>
  <si>
    <t>aCapacityAcquisitionDelay</t>
  </si>
  <si>
    <t>Delay no tempo de aquisição de capacidade</t>
  </si>
  <si>
    <t>aTimeForHistoricalVolume</t>
  </si>
  <si>
    <t>Tempo de coleta de dados históricos</t>
  </si>
  <si>
    <t>aReferenceDeliveryDelay</t>
  </si>
  <si>
    <t>Tempo padrão de entrega</t>
  </si>
  <si>
    <t>aSensOfAttractToAvailability</t>
  </si>
  <si>
    <t>Sensibilidade da atratividade ao tempo de entrega</t>
  </si>
  <si>
    <t>Valor base obtido em Sterman, com uma variação adicionada.</t>
  </si>
  <si>
    <t>aSensOfAttractToPrice</t>
  </si>
  <si>
    <t>Sensibilidade da atratividade ao preço</t>
  </si>
  <si>
    <t>aLCStrength</t>
  </si>
  <si>
    <t>Força da Curva de Aprendizagem</t>
  </si>
  <si>
    <t>Arbitrado o valor de 0,7 a 1, pressupondo que o custo será reduzido em 30% caso a empresa produza a mesma quantidade de produtos vendidos inicialmente.</t>
  </si>
  <si>
    <t>aInitialProductionExperience</t>
  </si>
  <si>
    <t>Experiência de Produção Inicial</t>
  </si>
  <si>
    <t>Unidades Produzidas</t>
  </si>
  <si>
    <t>Para simplificação, considerou-se que todos os players iniciam a simulação com o mesmo valor de experiência de produção, equivalente à 20.000 unidades produzidas.</t>
  </si>
  <si>
    <t>aRatioOfFixedToVarCost</t>
  </si>
  <si>
    <t>Razão dos Custos Fixos em relação aos custos variáveis</t>
  </si>
  <si>
    <t>aNormalProfitMargin</t>
  </si>
  <si>
    <t>Margem de Lucro padrão</t>
  </si>
  <si>
    <t>aNormalCapacityUtilization</t>
  </si>
  <si>
    <t>Utilização da Capacidade padrão</t>
  </si>
  <si>
    <t>aMinimumEfficientScale</t>
  </si>
  <si>
    <t>Escala mínima de eficiência</t>
  </si>
  <si>
    <t>Unidades de Produção</t>
  </si>
  <si>
    <t>Este parâmetro é apenas utilizado pelo modelo como um batente mínimo para a capacidade. O valor definido neste parâmetro serve como um valor de capacidade mínimo, abaixo do qual a capacidade da empresa não pode ser definida. Será arbitrado o valor 120 para que nenhum player possa ter capacidade produtiva menor do que 1% do mercado (aproximadamente 12000 no ano inicial).</t>
  </si>
  <si>
    <t>aWeightOnSupplyLine</t>
  </si>
  <si>
    <t>aTimeToPerceiveCompTargetCapacity</t>
  </si>
  <si>
    <t>Tempo de reconhecimento da capacidade alvo de outros players.</t>
  </si>
  <si>
    <t>aPriceAdjustmentTime</t>
  </si>
  <si>
    <t>Tempo de delay do ajuste de preços.</t>
  </si>
  <si>
    <t>aSensOfPriceToCosts</t>
  </si>
  <si>
    <t>Sensibilidade do Preço aos Custos</t>
  </si>
  <si>
    <t>aSensOfPriceToDSBalance</t>
  </si>
  <si>
    <t>Sensibilidade do preço à Oferta e Demanda</t>
  </si>
  <si>
    <t>aSensOfPriceToShare</t>
  </si>
  <si>
    <t>Sensibilidade do Preço ao Market-Share</t>
  </si>
  <si>
    <t>aSwitchForPerfectCapacity</t>
  </si>
  <si>
    <t>Configuração: Capacidade Perfeita</t>
  </si>
  <si>
    <t>aPeDLigado</t>
  </si>
  <si>
    <t>Configuração: PeD Ligado</t>
  </si>
  <si>
    <t>O módulo PeD deve ser ativado na análise.</t>
  </si>
  <si>
    <t>aTempoMedioRealizacaoPeD</t>
  </si>
  <si>
    <t>Tempo Médio para um investimento em PeD gerar uma patente.</t>
  </si>
  <si>
    <t>Arbitrado.</t>
  </si>
  <si>
    <t>aCustoMedioPatente</t>
  </si>
  <si>
    <t>Custo médio de obtenção de uma patente.</t>
  </si>
  <si>
    <t>$ / patente</t>
  </si>
  <si>
    <t>Tentar fazer busca de patentes pela 3D systems, e olhar apenas patentes ganhas nos últios 5 anos.</t>
  </si>
  <si>
    <t>Calculado considerando todo o investimento observado em P&amp;D da 3D Systems, dividido pelo número de patentes de posse da 3D systems observado.</t>
  </si>
  <si>
    <t>aTempoMedioAvaliacao</t>
  </si>
  <si>
    <t>Tempo Médio para a rejeição ou concessão de uma patente.</t>
  </si>
  <si>
    <t>(UK INTELLECTUAL PROPERTY OFFICE, 2013)</t>
  </si>
  <si>
    <t>O tempo médio de avaliação foi considerado como incerto, variando de 1,5 a 3 anos. A média observada é de 1 ano e 8 meses).</t>
  </si>
  <si>
    <t>aTaxaRejeicao</t>
  </si>
  <si>
    <t>Percentual de patentes solicitadas que são rejeitadas.</t>
  </si>
  <si>
    <t>%</t>
  </si>
  <si>
    <t>A Taxa de rejeição média calculada foi de 0,4. Esta variável também foi considerada como incerta, devido ao fato de que o crescimento do número de patentes emitidas pode aumentar esta taxa ao longo do tempo.</t>
  </si>
  <si>
    <t>aTempoVencimentoPatentes</t>
  </si>
  <si>
    <t>Tempo de Expiração de uma patente.</t>
  </si>
  <si>
    <t xml:space="preserve">Considerado como 18, visto que, no modelo, a patente </t>
  </si>
  <si>
    <t>aTempodeInutilizacaoPatente</t>
  </si>
  <si>
    <t>results</t>
  </si>
  <si>
    <t>Considera-se que uma patente em donmínio público não será útil (ou seja, não gerará performance) idenfinidamente. Foram arbitrados tempos máximos e mínimos para esta variável.</t>
  </si>
  <si>
    <t>aPerfSlope</t>
  </si>
  <si>
    <t>Melhoria em performance por patente que a empresa tem acesso.</t>
  </si>
  <si>
    <t>Unidades de Performance / Patentes</t>
  </si>
  <si>
    <t>aPerfMin</t>
  </si>
  <si>
    <t>Índice de Performance Mínimo</t>
  </si>
  <si>
    <t>(3D HUBS, 2017b)</t>
  </si>
  <si>
    <t>Considerou-se os mesmos valores mínimos e máximos de índices de performance empregados na 3D Printer Index).</t>
  </si>
  <si>
    <t>aPerfMax</t>
  </si>
  <si>
    <t>Índice de Performance Máximo</t>
  </si>
  <si>
    <t>aSensOfAttractToPerformance</t>
  </si>
  <si>
    <t>Baseado no parâmetro de maior importância em Sterman.</t>
  </si>
  <si>
    <t>aReferencePerformance</t>
  </si>
  <si>
    <t>Como referência, adotou-se o valor de performance máximo.</t>
  </si>
  <si>
    <t>aInitialInvestimentoNaoRealizadoPeD</t>
  </si>
  <si>
    <t>(QUANDL, 2017)</t>
  </si>
  <si>
    <t>Calculado com base no investimento em P&amp;D da 3D Systems nos últimos quatro anos, estimando que metade de seu investimento em P&amp;D é direcionado para tecnologia embarcada em impressoras 3D.</t>
  </si>
  <si>
    <t>aInitialPatentesRequisitadas</t>
  </si>
  <si>
    <t>Dois últimos anos do relatório de patentes. Pressupõe-se que apenas metade das patentes são relacionadas à tecnologia embarcada em impressoras 3D.</t>
  </si>
  <si>
    <t>aInitialPatentesEmpresa</t>
  </si>
  <si>
    <t>Considerando que o maior player possui 90 patentes, que este número corresponde a um share aproximado de 30 % do mercado, e que apenas metade das patentes são diretamente relacionadas à tecnologia embarcada em impressão 3D, estima-se que todas as patentes em impressão 3D atuais correspondem a 0,5 * 90 / 0,3.</t>
  </si>
  <si>
    <t>aInitialsPatentesEmDominioPublicoUteis</t>
  </si>
  <si>
    <t>Considerou a existência de patentes em domínio público (ex.: FDM, SLS, etc).</t>
  </si>
  <si>
    <t>aInitialsInvestimentoPeDDepreciar</t>
  </si>
  <si>
    <t>Estimado considerando o orçamento atual da 3D Systems, aplicado durante 10 anos.</t>
  </si>
  <si>
    <t>aInitialReorderShare</t>
  </si>
  <si>
    <t>Não há informação disponível para determinar a fração inicial de pedidos que é oriúnda de substituições de impressoras 3D em fim de vida útil.</t>
  </si>
  <si>
    <t>aTotalInitialInstalledBaseInutilizado</t>
  </si>
  <si>
    <t>aInitialIndustryShipments</t>
  </si>
  <si>
    <t>(WOHLERS ASSOCIATES, 2013, 2014, 2015 ; WHOLERS, 2016)</t>
  </si>
  <si>
    <t>Utilizou-se a última informação disponível sobre o número de impressoras 3D profissionais vendidas como referência para calibrar as condições iniciais do modelo.</t>
  </si>
  <si>
    <t>aInitialSharePlayers1</t>
  </si>
  <si>
    <t>(ERNST &amp; YOUNG GMBH, 2016)</t>
  </si>
  <si>
    <t>O Market Share Inicial das empresas considera que três empresas (3D Systems, Stratasys e EOS) dominam 70% do mercado (ERNST &amp; YOUNG GMBH, 2016, p. 54).</t>
  </si>
  <si>
    <t>aInitialSharePlayers2</t>
  </si>
  <si>
    <t>Idem à variável anterior.</t>
  </si>
  <si>
    <t>aInitialSharePlayers3</t>
  </si>
  <si>
    <t>aInitialSharePlayers4</t>
  </si>
  <si>
    <t>aPatentShare1</t>
  </si>
  <si>
    <t>Share de Patentes</t>
  </si>
  <si>
    <t>Adota-se o pressuposto que as empresas possuem um share inicial de patentes proporcional ao seu share inicial de mercado. Considera-se este pressuposto coerente, visto que as empresas 3D Systems e Stratasys, que possuem o maior market share inicial também são as empresas que possuem mais patentes relacionadas à impressão 3D, e possuem um número similar de patentes.</t>
  </si>
  <si>
    <t>aPatentShare2</t>
  </si>
  <si>
    <t>aPatentShare3</t>
  </si>
  <si>
    <t>aPatentShare4</t>
  </si>
  <si>
    <t>aPercPeDAberto2</t>
  </si>
  <si>
    <t>Percentual do Orçamento de PeD aplicado ao desenvolvimento de tecnologia sem proteção intelectual (dos outros players)</t>
  </si>
  <si>
    <t>Variável considerada como incerta, pressupondo que os players podem optar por tornar todo o seu investimento em Patentes Open Source.</t>
  </si>
  <si>
    <t>aPercPeDAberto3</t>
  </si>
  <si>
    <t>aPercPeDAberto4</t>
  </si>
  <si>
    <t>aOrcamentoPeD2</t>
  </si>
  <si>
    <t>Percentual de Orçamento Direcionado a PeD</t>
  </si>
  <si>
    <t>As despesas com PeD da 3D Systems oscilaram entre 6% e 13% da receita entre 2006 e 2016.</t>
  </si>
  <si>
    <t>aOrcamentoPeD3</t>
  </si>
  <si>
    <t>aOrcamentoPeD4</t>
  </si>
  <si>
    <t>aDesiredMarketShare2</t>
  </si>
  <si>
    <t>Market Share Desejado* Na Estratégia Agressiva (talvez seja melhor separar)</t>
  </si>
  <si>
    <t>Foi considerado que o player tem a mesma liberdade de decisão que o player analisado, variando seu market share desejado em 1/3 a mais ou a menos do que seu market share inicial.</t>
  </si>
  <si>
    <t>aDesiredMarketShare3</t>
  </si>
  <si>
    <t>aDesiredMarketShare4</t>
  </si>
  <si>
    <t>aSwitchForCapacityStrategy2</t>
  </si>
  <si>
    <t>Estratégia de Capacidade</t>
  </si>
  <si>
    <t>Foi considerado que o player tem a mesma liberdade de decisão que o player analisado, podendo optar por uma estratégia agressiva ou conservadora. Os ranges de variam entre 0,5 e 2,5 para que, ao arredondados, os valores 1 e 2 tenham a mesma probabilidade de ocorrência.</t>
  </si>
  <si>
    <t>aSwitchForCapacityStrategy3</t>
  </si>
  <si>
    <t>aSwitchForCapacityStrategy4</t>
  </si>
  <si>
    <t>aInitialPrice1</t>
  </si>
  <si>
    <t>Preço de Referência Inicial</t>
  </si>
  <si>
    <t>aInitialPrice2</t>
  </si>
  <si>
    <t>aInitialPrice3</t>
  </si>
  <si>
    <t>aInitialPrice4</t>
  </si>
  <si>
    <t>aModoInitialCumulativeAdopters</t>
  </si>
  <si>
    <t>Modo de Inicialização dos Cumulative Adopters</t>
  </si>
  <si>
    <t>1 - Tradicional: Industry Demand X Initial Diffusion Fraction (Sterman)
2 - ReorderShare -&gt; Intalled Base -&gt; Adopters (Novo)
3 - ReorderShare -&gt; InitialAdoptionRate -&gt; Initial Cumulative Adopters (Implementado Inicialmente)
}</t>
  </si>
  <si>
    <t>aInitialPatentLefts</t>
  </si>
  <si>
    <t>Número Inicial de Patentes Abertas de Impressoras Profissionais.</t>
  </si>
  <si>
    <t>patentes</t>
  </si>
  <si>
    <t>Não há informações disponíveis sobre empresas que atuem no ramo de impressoras profissionais com patentes open source.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</si>
</sst>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C000"/>
      </patternFill>
    </fill>
    <fill>
      <patternFill patternType="solid">
        <fgColor rgb="FFFFC000"/>
        <bgColor rgb="FFFFCC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0" fillId="0" borderId="0" xfId="0" applyFont="1"/>
    <xf numFmtId="2" fontId="0" fillId="0" borderId="0" xfId="0" applyNumberFormat="1" applyFont="1"/>
    <xf numFmtId="0" fontId="0" fillId="2" borderId="0" xfId="0" applyFont="1" applyFill="1"/>
    <xf numFmtId="0" fontId="0" fillId="3" borderId="0" xfId="0" applyFont="1" applyFill="1"/>
    <xf numFmtId="2" fontId="0" fillId="2" borderId="0" xfId="0" applyNumberFormat="1" applyFont="1" applyFill="1"/>
    <xf numFmtId="0" fontId="0" fillId="2" borderId="0" xfId="0" applyFill="1"/>
    <xf numFmtId="0" fontId="0" fillId="4" borderId="0" xfId="0" applyFont="1" applyFill="1"/>
    <xf numFmtId="2" fontId="0" fillId="4" borderId="0" xfId="0" applyNumberFormat="1" applyFont="1" applyFill="1"/>
    <xf numFmtId="0" fontId="0" fillId="4" borderId="0" xfId="0" applyFill="1"/>
    <xf numFmtId="164" fontId="0" fillId="0" borderId="0" xfId="0" applyNumberFormat="1" applyFont="1"/>
    <xf numFmtId="0" fontId="0" fillId="5" borderId="0" xfId="0" applyFont="1" applyFill="1"/>
    <xf numFmtId="0" fontId="0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ams_calibracao_com_estrategia_v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arams_calibracao_histor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_testeithink"/>
      <sheetName val="params"/>
      <sheetName val="Levers_FullDesign"/>
      <sheetName val="levers"/>
      <sheetName val="configs"/>
      <sheetName val="VariableNames"/>
      <sheetName val="RangesPlausiveis"/>
    </sheetNames>
    <sheetDataSet>
      <sheetData sheetId="0">
        <row r="2">
          <cell r="J2">
            <v>1</v>
          </cell>
        </row>
        <row r="3">
          <cell r="J3">
            <v>0.04</v>
          </cell>
        </row>
        <row r="4">
          <cell r="J4">
            <v>0.25</v>
          </cell>
        </row>
        <row r="5">
          <cell r="J5">
            <v>1</v>
          </cell>
        </row>
        <row r="6">
          <cell r="J6">
            <v>0.2</v>
          </cell>
        </row>
        <row r="7">
          <cell r="J7">
            <v>0.05</v>
          </cell>
        </row>
        <row r="8">
          <cell r="J8">
            <v>200000</v>
          </cell>
        </row>
        <row r="9">
          <cell r="J9">
            <v>0.2</v>
          </cell>
        </row>
        <row r="10">
          <cell r="J10">
            <v>50000</v>
          </cell>
        </row>
        <row r="11">
          <cell r="J11">
            <v>1E-3</v>
          </cell>
        </row>
        <row r="12">
          <cell r="J12">
            <v>0.4</v>
          </cell>
        </row>
        <row r="13">
          <cell r="J13">
            <v>50000</v>
          </cell>
        </row>
        <row r="14">
          <cell r="J14">
            <v>0</v>
          </cell>
        </row>
        <row r="15">
          <cell r="J15">
            <v>0.25</v>
          </cell>
        </row>
        <row r="16">
          <cell r="J16">
            <v>1</v>
          </cell>
        </row>
        <row r="17">
          <cell r="J17">
            <v>1</v>
          </cell>
        </row>
        <row r="18">
          <cell r="J18">
            <v>1</v>
          </cell>
        </row>
        <row r="19">
          <cell r="J19">
            <v>0.25</v>
          </cell>
        </row>
        <row r="20">
          <cell r="J20">
            <v>-4</v>
          </cell>
        </row>
        <row r="21">
          <cell r="J21">
            <v>-8</v>
          </cell>
        </row>
        <row r="22">
          <cell r="J22">
            <v>0.7</v>
          </cell>
        </row>
        <row r="23">
          <cell r="J23">
            <v>20000</v>
          </cell>
        </row>
        <row r="24">
          <cell r="J24">
            <v>3</v>
          </cell>
        </row>
        <row r="25">
          <cell r="J25">
            <v>0.2</v>
          </cell>
        </row>
        <row r="26">
          <cell r="J26">
            <v>0.8</v>
          </cell>
        </row>
        <row r="27">
          <cell r="J27">
            <v>200</v>
          </cell>
        </row>
        <row r="28">
          <cell r="J28">
            <v>1</v>
          </cell>
        </row>
        <row r="29">
          <cell r="J29">
            <v>0.25</v>
          </cell>
        </row>
        <row r="30">
          <cell r="J30">
            <v>0.25</v>
          </cell>
        </row>
        <row r="31">
          <cell r="J31">
            <v>1</v>
          </cell>
        </row>
        <row r="32">
          <cell r="J32">
            <v>0.25</v>
          </cell>
        </row>
        <row r="33">
          <cell r="J33">
            <v>-0.1</v>
          </cell>
        </row>
        <row r="34">
          <cell r="J34">
            <v>0</v>
          </cell>
        </row>
        <row r="35">
          <cell r="J35">
            <v>1</v>
          </cell>
        </row>
        <row r="36">
          <cell r="J36">
            <v>4</v>
          </cell>
        </row>
        <row r="37">
          <cell r="J37">
            <v>3000000</v>
          </cell>
        </row>
        <row r="38">
          <cell r="J38">
            <v>2</v>
          </cell>
        </row>
        <row r="39">
          <cell r="J39">
            <v>0.4</v>
          </cell>
        </row>
        <row r="40">
          <cell r="J40">
            <v>18</v>
          </cell>
        </row>
        <row r="41">
          <cell r="J41">
            <v>10</v>
          </cell>
        </row>
        <row r="42">
          <cell r="J42">
            <v>3.3333333333333333E-2</v>
          </cell>
        </row>
        <row r="43">
          <cell r="J43">
            <v>0</v>
          </cell>
        </row>
        <row r="44">
          <cell r="J44">
            <v>10</v>
          </cell>
        </row>
        <row r="45">
          <cell r="J45">
            <v>-4</v>
          </cell>
        </row>
        <row r="46">
          <cell r="J46">
            <v>10</v>
          </cell>
        </row>
        <row r="47">
          <cell r="J47">
            <v>2000</v>
          </cell>
        </row>
        <row r="48">
          <cell r="J48">
            <v>200</v>
          </cell>
        </row>
        <row r="49">
          <cell r="J49">
            <v>200</v>
          </cell>
        </row>
        <row r="50">
          <cell r="J50">
            <v>20</v>
          </cell>
        </row>
        <row r="51">
          <cell r="J51">
            <v>1000000000</v>
          </cell>
        </row>
        <row r="52">
          <cell r="J52">
            <v>0.4</v>
          </cell>
        </row>
        <row r="53">
          <cell r="J53">
            <v>13000</v>
          </cell>
        </row>
        <row r="54">
          <cell r="J54">
            <v>2600</v>
          </cell>
        </row>
        <row r="55">
          <cell r="J55">
            <v>0.28000000000000003</v>
          </cell>
        </row>
        <row r="56">
          <cell r="J56">
            <v>0.28999999999999998</v>
          </cell>
        </row>
        <row r="57">
          <cell r="J57">
            <v>0.15</v>
          </cell>
        </row>
        <row r="58">
          <cell r="J58">
            <v>0.27999999999999992</v>
          </cell>
        </row>
        <row r="59">
          <cell r="J59">
            <v>0.28000000000000003</v>
          </cell>
        </row>
        <row r="60">
          <cell r="J60">
            <v>0.28999999999999998</v>
          </cell>
        </row>
        <row r="61">
          <cell r="J61">
            <v>0.15</v>
          </cell>
        </row>
        <row r="62">
          <cell r="J62">
            <v>0.27999999999999992</v>
          </cell>
        </row>
        <row r="63">
          <cell r="J63">
            <v>0.1</v>
          </cell>
        </row>
        <row r="64">
          <cell r="J64">
            <v>0.1</v>
          </cell>
        </row>
        <row r="65">
          <cell r="J65">
            <v>0.1</v>
          </cell>
        </row>
        <row r="66">
          <cell r="J66">
            <v>0.1</v>
          </cell>
        </row>
        <row r="67">
          <cell r="J67">
            <v>0.1</v>
          </cell>
        </row>
        <row r="68">
          <cell r="J68">
            <v>0.1</v>
          </cell>
        </row>
        <row r="69">
          <cell r="J69">
            <v>0.28999999999999998</v>
          </cell>
        </row>
        <row r="70">
          <cell r="J70">
            <v>0.15</v>
          </cell>
        </row>
        <row r="71">
          <cell r="J71">
            <v>0.27999999999999992</v>
          </cell>
        </row>
        <row r="72">
          <cell r="J72">
            <v>1.49</v>
          </cell>
        </row>
        <row r="73">
          <cell r="J73">
            <v>1.49</v>
          </cell>
        </row>
        <row r="74">
          <cell r="J74">
            <v>1.49</v>
          </cell>
        </row>
        <row r="75">
          <cell r="J75">
            <v>200000</v>
          </cell>
        </row>
        <row r="76">
          <cell r="J76">
            <v>200000</v>
          </cell>
        </row>
        <row r="77">
          <cell r="J77">
            <v>200000</v>
          </cell>
        </row>
        <row r="78">
          <cell r="J78">
            <v>200000</v>
          </cell>
        </row>
        <row r="79">
          <cell r="J79">
            <v>2</v>
          </cell>
        </row>
        <row r="80">
          <cell r="J80">
            <v>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"/>
      <sheetName val="Levers_FullDesign"/>
      <sheetName val="levers"/>
      <sheetName val="configs"/>
      <sheetName val="VariableNames"/>
      <sheetName val="RangesPlausiveis"/>
      <sheetName val="CalculoEstoquesIniciaisPatentes"/>
    </sheetNames>
    <sheetDataSet>
      <sheetData sheetId="0"/>
      <sheetData sheetId="1">
        <row r="2">
          <cell r="D2">
            <v>0.1</v>
          </cell>
        </row>
        <row r="3">
          <cell r="D3">
            <v>0.05</v>
          </cell>
        </row>
        <row r="4">
          <cell r="D4">
            <v>0.15</v>
          </cell>
        </row>
      </sheetData>
      <sheetData sheetId="2"/>
      <sheetData sheetId="3"/>
      <sheetData sheetId="4"/>
      <sheetData sheetId="5"/>
      <sheetData sheetId="6">
        <row r="11">
          <cell r="B11">
            <v>75114000</v>
          </cell>
        </row>
        <row r="15">
          <cell r="B15">
            <v>33.384</v>
          </cell>
        </row>
        <row r="18">
          <cell r="B18">
            <v>112.67100000000001</v>
          </cell>
          <cell r="E18">
            <v>8.1694006927651788E-2</v>
          </cell>
        </row>
        <row r="21">
          <cell r="B21">
            <v>37.557000000000002</v>
          </cell>
        </row>
        <row r="25">
          <cell r="B25">
            <v>367224000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0"/>
  <sheetViews>
    <sheetView tabSelected="1" workbookViewId="0"/>
  </sheetViews>
  <sheetFormatPr defaultRowHeight="15" x14ac:dyDescent="0.25"/>
  <cols>
    <col min="3" max="3" width="13.7109375" customWidth="1"/>
    <col min="4" max="4" width="19" customWidth="1"/>
    <col min="20" max="20" width="17.85546875" bestFit="1" customWidth="1"/>
  </cols>
  <sheetData>
    <row r="1" spans="1:20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x14ac:dyDescent="0.25">
      <c r="A2" s="3" t="s">
        <v>20</v>
      </c>
      <c r="B2" s="3" t="s">
        <v>21</v>
      </c>
      <c r="C2" s="4">
        <f t="shared" ref="C2:C12" si="0">IF(I2="Incerto",MAX(G2,J2-(ABS(F2*J2))),J2)</f>
        <v>1</v>
      </c>
      <c r="D2" s="4">
        <f t="shared" ref="D2:D12" si="1">IF(I2="Incerto",MIN(H2,J2+(ABS(F2*J2))),J2)</f>
        <v>1</v>
      </c>
      <c r="E2" s="3" t="s">
        <v>22</v>
      </c>
      <c r="F2" s="4">
        <v>0.5</v>
      </c>
      <c r="G2" s="3">
        <v>0</v>
      </c>
      <c r="H2" s="3">
        <v>30</v>
      </c>
      <c r="I2" s="3" t="s">
        <v>23</v>
      </c>
      <c r="J2">
        <v>1</v>
      </c>
      <c r="K2" s="3">
        <v>1</v>
      </c>
      <c r="N2" s="3" t="b">
        <f t="shared" ref="N2:N34" si="2">C2=D2</f>
        <v>1</v>
      </c>
      <c r="O2" s="3" t="b">
        <f t="shared" ref="O2:O65" si="3">D2&gt;C2</f>
        <v>0</v>
      </c>
      <c r="P2" s="3" t="s">
        <v>24</v>
      </c>
      <c r="Q2" s="3" t="s">
        <v>25</v>
      </c>
      <c r="R2" t="s">
        <v>26</v>
      </c>
      <c r="T2" s="3" t="b">
        <f>J2=[1]params_testeithink!J2</f>
        <v>1</v>
      </c>
    </row>
    <row r="3" spans="1:20" x14ac:dyDescent="0.25">
      <c r="A3" s="3" t="s">
        <v>27</v>
      </c>
      <c r="B3" s="3" t="s">
        <v>28</v>
      </c>
      <c r="C3" s="4">
        <f t="shared" si="0"/>
        <v>0.04</v>
      </c>
      <c r="D3" s="4">
        <f t="shared" si="1"/>
        <v>0.04</v>
      </c>
      <c r="E3" s="3" t="s">
        <v>29</v>
      </c>
      <c r="F3" s="4">
        <v>0.5</v>
      </c>
      <c r="G3" s="3">
        <v>0</v>
      </c>
      <c r="H3" s="3">
        <v>1</v>
      </c>
      <c r="I3" s="3" t="s">
        <v>23</v>
      </c>
      <c r="J3">
        <v>0.04</v>
      </c>
      <c r="K3" s="3">
        <v>0.04</v>
      </c>
      <c r="N3" s="3" t="b">
        <f t="shared" si="2"/>
        <v>1</v>
      </c>
      <c r="O3" s="3" t="b">
        <f t="shared" si="3"/>
        <v>0</v>
      </c>
      <c r="P3" s="3" t="s">
        <v>24</v>
      </c>
      <c r="Q3" s="3" t="s">
        <v>25</v>
      </c>
      <c r="R3" t="s">
        <v>30</v>
      </c>
      <c r="T3" s="3" t="b">
        <f>J3=[1]params_testeithink!J3</f>
        <v>1</v>
      </c>
    </row>
    <row r="4" spans="1:20" x14ac:dyDescent="0.25">
      <c r="A4" s="3" t="s">
        <v>31</v>
      </c>
      <c r="B4" s="3" t="s">
        <v>32</v>
      </c>
      <c r="C4" s="4">
        <f t="shared" si="0"/>
        <v>0.25</v>
      </c>
      <c r="D4" s="4">
        <f t="shared" si="1"/>
        <v>0.25</v>
      </c>
      <c r="E4" s="3" t="s">
        <v>33</v>
      </c>
      <c r="F4" s="4">
        <v>0.5</v>
      </c>
      <c r="G4">
        <v>0.25</v>
      </c>
      <c r="H4">
        <v>10</v>
      </c>
      <c r="I4" s="3" t="s">
        <v>23</v>
      </c>
      <c r="J4">
        <v>0.25</v>
      </c>
      <c r="K4" s="3">
        <v>0.25</v>
      </c>
      <c r="N4" s="3" t="b">
        <f t="shared" si="2"/>
        <v>1</v>
      </c>
      <c r="O4" s="3" t="b">
        <f t="shared" si="3"/>
        <v>0</v>
      </c>
      <c r="P4" s="3" t="s">
        <v>24</v>
      </c>
      <c r="Q4" s="3" t="s">
        <v>25</v>
      </c>
      <c r="R4" t="s">
        <v>34</v>
      </c>
      <c r="T4" s="3" t="b">
        <f>J4=[1]params_testeithink!J4</f>
        <v>1</v>
      </c>
    </row>
    <row r="5" spans="1:20" x14ac:dyDescent="0.25">
      <c r="A5" s="3" t="s">
        <v>35</v>
      </c>
      <c r="B5" s="3" t="s">
        <v>36</v>
      </c>
      <c r="C5" s="4">
        <f t="shared" si="0"/>
        <v>1</v>
      </c>
      <c r="D5" s="4">
        <f t="shared" si="1"/>
        <v>1</v>
      </c>
      <c r="E5" s="3" t="s">
        <v>37</v>
      </c>
      <c r="F5" s="4">
        <v>0.5</v>
      </c>
      <c r="G5" s="3">
        <v>0</v>
      </c>
      <c r="H5" s="3">
        <v>1</v>
      </c>
      <c r="I5" s="3" t="s">
        <v>23</v>
      </c>
      <c r="J5" s="3">
        <v>1</v>
      </c>
      <c r="K5" s="3">
        <v>1</v>
      </c>
      <c r="N5" s="3" t="b">
        <f t="shared" si="2"/>
        <v>1</v>
      </c>
      <c r="O5" s="3" t="b">
        <f t="shared" si="3"/>
        <v>0</v>
      </c>
      <c r="P5" s="3" t="s">
        <v>24</v>
      </c>
      <c r="Q5" s="3" t="s">
        <v>25</v>
      </c>
      <c r="R5" t="s">
        <v>38</v>
      </c>
      <c r="T5" s="3" t="b">
        <f>J5=[1]params_testeithink!J5</f>
        <v>1</v>
      </c>
    </row>
    <row r="6" spans="1:20" x14ac:dyDescent="0.25">
      <c r="A6" s="3" t="s">
        <v>39</v>
      </c>
      <c r="B6" s="3" t="s">
        <v>40</v>
      </c>
      <c r="C6" s="4">
        <f t="shared" si="0"/>
        <v>0.1</v>
      </c>
      <c r="D6" s="4">
        <f t="shared" si="1"/>
        <v>0.2</v>
      </c>
      <c r="E6" s="3" t="s">
        <v>41</v>
      </c>
      <c r="F6" s="4">
        <v>10</v>
      </c>
      <c r="G6">
        <f>1/10</f>
        <v>0.1</v>
      </c>
      <c r="H6">
        <f>1/5</f>
        <v>0.2</v>
      </c>
      <c r="I6" s="5" t="s">
        <v>42</v>
      </c>
      <c r="J6" s="5">
        <f>1/5</f>
        <v>0.2</v>
      </c>
      <c r="K6" s="3">
        <v>0.1</v>
      </c>
      <c r="L6">
        <v>0.1</v>
      </c>
      <c r="M6">
        <v>0.5</v>
      </c>
      <c r="N6" s="3" t="b">
        <f t="shared" si="2"/>
        <v>0</v>
      </c>
      <c r="O6" s="3" t="b">
        <f t="shared" si="3"/>
        <v>1</v>
      </c>
      <c r="P6" s="3" t="s">
        <v>43</v>
      </c>
      <c r="Q6" s="3" t="s">
        <v>44</v>
      </c>
      <c r="R6" t="s">
        <v>45</v>
      </c>
      <c r="T6" s="3" t="b">
        <f>J6=[1]params_testeithink!J6</f>
        <v>1</v>
      </c>
    </row>
    <row r="7" spans="1:20" x14ac:dyDescent="0.25">
      <c r="A7" s="3" t="s">
        <v>46</v>
      </c>
      <c r="B7" s="3" t="s">
        <v>47</v>
      </c>
      <c r="C7" s="4">
        <f t="shared" si="0"/>
        <v>0.05</v>
      </c>
      <c r="D7" s="4">
        <f t="shared" si="1"/>
        <v>0.05</v>
      </c>
      <c r="E7" s="3" t="s">
        <v>48</v>
      </c>
      <c r="F7" s="4">
        <v>0.5</v>
      </c>
      <c r="G7">
        <v>0</v>
      </c>
      <c r="H7">
        <v>1</v>
      </c>
      <c r="I7" s="6" t="s">
        <v>23</v>
      </c>
      <c r="J7" s="3">
        <v>0.05</v>
      </c>
      <c r="K7" s="3">
        <v>1E-3</v>
      </c>
      <c r="N7" s="3" t="b">
        <f t="shared" si="2"/>
        <v>1</v>
      </c>
      <c r="O7" s="3" t="b">
        <f t="shared" si="3"/>
        <v>0</v>
      </c>
      <c r="P7" s="3" t="s">
        <v>49</v>
      </c>
      <c r="Q7" s="3" t="s">
        <v>44</v>
      </c>
      <c r="R7" t="s">
        <v>50</v>
      </c>
      <c r="T7" s="3" t="b">
        <f>J7=[1]params_testeithink!J7</f>
        <v>1</v>
      </c>
    </row>
    <row r="8" spans="1:20" x14ac:dyDescent="0.25">
      <c r="A8" s="5" t="s">
        <v>51</v>
      </c>
      <c r="B8" s="5" t="s">
        <v>52</v>
      </c>
      <c r="C8" s="7">
        <f t="shared" si="0"/>
        <v>107000</v>
      </c>
      <c r="D8" s="7">
        <f t="shared" si="1"/>
        <v>107000</v>
      </c>
      <c r="E8" s="5" t="s">
        <v>53</v>
      </c>
      <c r="F8" s="7">
        <v>0.5</v>
      </c>
      <c r="G8" s="8">
        <v>200000</v>
      </c>
      <c r="H8" s="8">
        <v>200000</v>
      </c>
      <c r="I8" s="5" t="s">
        <v>23</v>
      </c>
      <c r="J8" s="5">
        <f>107000</f>
        <v>107000</v>
      </c>
      <c r="K8" s="5">
        <v>1000</v>
      </c>
      <c r="L8" s="8"/>
      <c r="M8" s="8"/>
      <c r="N8" s="5" t="b">
        <f t="shared" si="2"/>
        <v>1</v>
      </c>
      <c r="O8" s="5" t="b">
        <f t="shared" si="3"/>
        <v>0</v>
      </c>
      <c r="P8" s="3" t="s">
        <v>54</v>
      </c>
      <c r="Q8" s="3" t="s">
        <v>55</v>
      </c>
      <c r="R8" s="3" t="s">
        <v>56</v>
      </c>
      <c r="S8" s="3">
        <f>107/0.5</f>
        <v>214</v>
      </c>
      <c r="T8" s="3" t="b">
        <f>J8=[1]params_testeithink!J8</f>
        <v>0</v>
      </c>
    </row>
    <row r="9" spans="1:20" x14ac:dyDescent="0.25">
      <c r="A9" s="3" t="s">
        <v>57</v>
      </c>
      <c r="B9" s="3" t="s">
        <v>58</v>
      </c>
      <c r="C9" s="4">
        <f t="shared" si="0"/>
        <v>0</v>
      </c>
      <c r="D9" s="4">
        <f t="shared" si="1"/>
        <v>1</v>
      </c>
      <c r="E9" s="3" t="s">
        <v>59</v>
      </c>
      <c r="F9" s="4">
        <v>10</v>
      </c>
      <c r="G9">
        <v>0</v>
      </c>
      <c r="H9">
        <v>1</v>
      </c>
      <c r="I9" s="5" t="s">
        <v>42</v>
      </c>
      <c r="J9" s="3">
        <v>0.2</v>
      </c>
      <c r="K9" s="3">
        <v>0.2</v>
      </c>
      <c r="L9">
        <v>0</v>
      </c>
      <c r="M9">
        <v>1</v>
      </c>
      <c r="N9" s="3" t="b">
        <f t="shared" si="2"/>
        <v>0</v>
      </c>
      <c r="O9" s="3" t="b">
        <f t="shared" si="3"/>
        <v>1</v>
      </c>
      <c r="P9" s="3" t="s">
        <v>24</v>
      </c>
      <c r="Q9" s="3" t="s">
        <v>25</v>
      </c>
      <c r="R9" s="3" t="s">
        <v>60</v>
      </c>
      <c r="S9" s="3"/>
      <c r="T9" s="3" t="b">
        <f>J9=[1]params_testeithink!J9</f>
        <v>1</v>
      </c>
    </row>
    <row r="10" spans="1:20" x14ac:dyDescent="0.25">
      <c r="A10" s="9" t="s">
        <v>61</v>
      </c>
      <c r="B10" s="9" t="s">
        <v>62</v>
      </c>
      <c r="C10" s="10">
        <f t="shared" si="0"/>
        <v>25000</v>
      </c>
      <c r="D10" s="10">
        <f t="shared" si="1"/>
        <v>100000</v>
      </c>
      <c r="E10" s="9" t="s">
        <v>63</v>
      </c>
      <c r="F10" s="10">
        <v>1</v>
      </c>
      <c r="G10" s="11">
        <f>J10/2</f>
        <v>25000</v>
      </c>
      <c r="H10" s="11">
        <f>J10*4</f>
        <v>200000</v>
      </c>
      <c r="I10" s="9" t="s">
        <v>42</v>
      </c>
      <c r="J10" s="9">
        <f>50000</f>
        <v>50000</v>
      </c>
      <c r="K10" s="9">
        <v>60000000</v>
      </c>
      <c r="L10" s="11"/>
      <c r="M10" s="11"/>
      <c r="N10" s="9" t="b">
        <f t="shared" si="2"/>
        <v>0</v>
      </c>
      <c r="O10" s="9" t="b">
        <f t="shared" si="3"/>
        <v>1</v>
      </c>
      <c r="P10" s="3" t="s">
        <v>43</v>
      </c>
      <c r="Q10" s="3" t="s">
        <v>44</v>
      </c>
      <c r="R10" t="s">
        <v>64</v>
      </c>
      <c r="S10" s="3"/>
      <c r="T10" s="3" t="b">
        <f>J10=[1]params_testeithink!J10</f>
        <v>1</v>
      </c>
    </row>
    <row r="11" spans="1:20" x14ac:dyDescent="0.25">
      <c r="A11" s="3" t="s">
        <v>65</v>
      </c>
      <c r="B11" s="3" t="s">
        <v>66</v>
      </c>
      <c r="C11" s="12">
        <f t="shared" si="0"/>
        <v>0</v>
      </c>
      <c r="D11" s="12">
        <f t="shared" si="1"/>
        <v>1.0999999999999999E-2</v>
      </c>
      <c r="E11" s="3" t="s">
        <v>48</v>
      </c>
      <c r="F11" s="4">
        <v>10</v>
      </c>
      <c r="G11">
        <v>0</v>
      </c>
      <c r="H11">
        <v>0.5</v>
      </c>
      <c r="I11" s="5" t="s">
        <v>42</v>
      </c>
      <c r="J11" s="3">
        <v>1E-3</v>
      </c>
      <c r="K11" s="3">
        <v>1E-3</v>
      </c>
      <c r="N11" s="3" t="b">
        <f t="shared" si="2"/>
        <v>0</v>
      </c>
      <c r="O11" s="3" t="b">
        <f t="shared" si="3"/>
        <v>1</v>
      </c>
      <c r="P11" s="3" t="s">
        <v>24</v>
      </c>
      <c r="Q11" s="3" t="s">
        <v>25</v>
      </c>
      <c r="R11" t="s">
        <v>67</v>
      </c>
      <c r="S11" s="3"/>
      <c r="T11" s="3" t="b">
        <f>J11=[1]params_testeithink!J11</f>
        <v>1</v>
      </c>
    </row>
    <row r="12" spans="1:20" x14ac:dyDescent="0.25">
      <c r="A12" s="3" t="s">
        <v>68</v>
      </c>
      <c r="B12" s="3" t="s">
        <v>69</v>
      </c>
      <c r="C12" s="4">
        <f t="shared" si="0"/>
        <v>0.4</v>
      </c>
      <c r="D12" s="4">
        <f t="shared" si="1"/>
        <v>1.5</v>
      </c>
      <c r="E12" s="3" t="s">
        <v>59</v>
      </c>
      <c r="F12" s="4">
        <v>6</v>
      </c>
      <c r="G12">
        <v>0.4</v>
      </c>
      <c r="H12">
        <v>1.5</v>
      </c>
      <c r="I12" s="5" t="s">
        <v>42</v>
      </c>
      <c r="J12" s="13">
        <v>0.4</v>
      </c>
      <c r="K12" s="3">
        <v>1</v>
      </c>
      <c r="L12">
        <v>0.5</v>
      </c>
      <c r="M12">
        <v>2.5</v>
      </c>
      <c r="N12" s="3" t="b">
        <f t="shared" si="2"/>
        <v>0</v>
      </c>
      <c r="O12" s="3" t="b">
        <f t="shared" si="3"/>
        <v>1</v>
      </c>
      <c r="P12" s="3" t="s">
        <v>24</v>
      </c>
      <c r="Q12" s="3" t="s">
        <v>25</v>
      </c>
      <c r="R12" s="3" t="s">
        <v>70</v>
      </c>
      <c r="S12" s="3"/>
      <c r="T12" s="3" t="b">
        <f>J12=[1]params_testeithink!J12</f>
        <v>1</v>
      </c>
    </row>
    <row r="13" spans="1:20" x14ac:dyDescent="0.25">
      <c r="A13" s="9" t="s">
        <v>71</v>
      </c>
      <c r="B13" s="9" t="s">
        <v>72</v>
      </c>
      <c r="C13" s="10">
        <f>D10</f>
        <v>100000</v>
      </c>
      <c r="D13" s="10">
        <f>D10</f>
        <v>100000</v>
      </c>
      <c r="E13" s="9" t="s">
        <v>63</v>
      </c>
      <c r="F13" s="10">
        <v>5</v>
      </c>
      <c r="G13" s="11">
        <f>J53</f>
        <v>13000</v>
      </c>
      <c r="H13" s="11">
        <f>J13*10</f>
        <v>500000</v>
      </c>
      <c r="I13" s="9" t="s">
        <v>23</v>
      </c>
      <c r="J13" s="9">
        <v>50000</v>
      </c>
      <c r="K13" s="9">
        <v>100000000</v>
      </c>
      <c r="L13" s="11"/>
      <c r="M13" s="11"/>
      <c r="N13" s="9" t="b">
        <f t="shared" si="2"/>
        <v>1</v>
      </c>
      <c r="O13" s="9" t="b">
        <f t="shared" si="3"/>
        <v>0</v>
      </c>
      <c r="P13" s="3" t="s">
        <v>43</v>
      </c>
      <c r="Q13" s="3" t="s">
        <v>44</v>
      </c>
      <c r="R13" t="s">
        <v>73</v>
      </c>
      <c r="S13" s="3"/>
      <c r="T13" s="3" t="b">
        <f>J13=[1]params_testeithink!J13</f>
        <v>1</v>
      </c>
    </row>
    <row r="14" spans="1:20" x14ac:dyDescent="0.25">
      <c r="A14" s="3" t="s">
        <v>74</v>
      </c>
      <c r="B14" s="3" t="s">
        <v>75</v>
      </c>
      <c r="C14" s="4">
        <f t="shared" ref="C14:C22" si="4">IF(I14="Incerto",MAX(G14,J14-(ABS(F14*J14))),J14)</f>
        <v>0</v>
      </c>
      <c r="D14" s="4">
        <f t="shared" ref="D14:D22" si="5">IF(I14="Incerto",MIN(H14,J14+(ABS(F14*J14))),J14)</f>
        <v>0</v>
      </c>
      <c r="F14" s="4">
        <v>0.5</v>
      </c>
      <c r="G14" s="3">
        <v>0</v>
      </c>
      <c r="H14" s="3">
        <v>0</v>
      </c>
      <c r="I14" s="3" t="s">
        <v>23</v>
      </c>
      <c r="J14" s="3">
        <v>0</v>
      </c>
      <c r="K14" s="3">
        <v>0</v>
      </c>
      <c r="N14" s="3" t="b">
        <f t="shared" si="2"/>
        <v>1</v>
      </c>
      <c r="O14" s="3" t="b">
        <f t="shared" si="3"/>
        <v>0</v>
      </c>
      <c r="P14" s="3" t="s">
        <v>24</v>
      </c>
      <c r="Q14" s="3" t="s">
        <v>25</v>
      </c>
      <c r="R14" t="s">
        <v>76</v>
      </c>
      <c r="S14" s="3"/>
      <c r="T14" s="3" t="b">
        <f>J14=[1]params_testeithink!J14</f>
        <v>1</v>
      </c>
    </row>
    <row r="15" spans="1:20" x14ac:dyDescent="0.25">
      <c r="A15" s="3" t="s">
        <v>77</v>
      </c>
      <c r="B15" s="3" t="s">
        <v>78</v>
      </c>
      <c r="C15" s="4">
        <f t="shared" si="4"/>
        <v>6.25E-2</v>
      </c>
      <c r="D15" s="4">
        <f t="shared" si="5"/>
        <v>0.25</v>
      </c>
      <c r="E15" s="3" t="s">
        <v>33</v>
      </c>
      <c r="F15" s="4">
        <v>3</v>
      </c>
      <c r="G15" s="3">
        <f>L15</f>
        <v>6.25E-2</v>
      </c>
      <c r="H15" s="3">
        <f>M15</f>
        <v>0.25</v>
      </c>
      <c r="I15" s="5" t="s">
        <v>42</v>
      </c>
      <c r="J15" s="3">
        <v>0.25</v>
      </c>
      <c r="K15" s="3">
        <v>0.25</v>
      </c>
      <c r="L15" s="3">
        <v>6.25E-2</v>
      </c>
      <c r="M15" s="3">
        <v>0.25</v>
      </c>
      <c r="N15" s="3" t="b">
        <f t="shared" si="2"/>
        <v>0</v>
      </c>
      <c r="O15" s="3" t="b">
        <f t="shared" si="3"/>
        <v>1</v>
      </c>
      <c r="P15" s="3" t="s">
        <v>24</v>
      </c>
      <c r="Q15" s="3" t="s">
        <v>25</v>
      </c>
      <c r="R15" s="3" t="s">
        <v>70</v>
      </c>
      <c r="S15" s="3"/>
      <c r="T15" s="3" t="b">
        <f>J15=[1]params_testeithink!J15</f>
        <v>1</v>
      </c>
    </row>
    <row r="16" spans="1:20" x14ac:dyDescent="0.25">
      <c r="A16" s="3" t="s">
        <v>79</v>
      </c>
      <c r="B16" s="3" t="s">
        <v>80</v>
      </c>
      <c r="C16" s="4">
        <f t="shared" si="4"/>
        <v>1</v>
      </c>
      <c r="D16" s="4">
        <f t="shared" si="5"/>
        <v>1</v>
      </c>
      <c r="E16" s="3" t="s">
        <v>33</v>
      </c>
      <c r="F16" s="4">
        <v>0.5</v>
      </c>
      <c r="G16" s="3">
        <v>1</v>
      </c>
      <c r="H16" s="3">
        <v>1</v>
      </c>
      <c r="I16" s="3" t="s">
        <v>23</v>
      </c>
      <c r="J16" s="3">
        <v>1</v>
      </c>
      <c r="K16" s="3">
        <v>1</v>
      </c>
      <c r="N16" s="3" t="b">
        <f t="shared" si="2"/>
        <v>1</v>
      </c>
      <c r="O16" s="3" t="b">
        <f t="shared" si="3"/>
        <v>0</v>
      </c>
      <c r="P16" s="3" t="s">
        <v>24</v>
      </c>
      <c r="Q16" s="3" t="s">
        <v>25</v>
      </c>
      <c r="R16" s="3" t="s">
        <v>76</v>
      </c>
      <c r="S16" s="3"/>
      <c r="T16" s="3" t="b">
        <f>J16=[1]params_testeithink!J16</f>
        <v>1</v>
      </c>
    </row>
    <row r="17" spans="1:20" x14ac:dyDescent="0.25">
      <c r="A17" s="3" t="s">
        <v>81</v>
      </c>
      <c r="B17" s="3" t="s">
        <v>82</v>
      </c>
      <c r="C17" s="4">
        <f t="shared" si="4"/>
        <v>0.5</v>
      </c>
      <c r="D17" s="4">
        <f t="shared" si="5"/>
        <v>1</v>
      </c>
      <c r="E17" s="3" t="s">
        <v>33</v>
      </c>
      <c r="F17" s="4">
        <v>0.5</v>
      </c>
      <c r="G17" s="3">
        <v>0.25</v>
      </c>
      <c r="H17" s="3">
        <v>1</v>
      </c>
      <c r="I17" s="5" t="s">
        <v>42</v>
      </c>
      <c r="J17" s="3">
        <v>1</v>
      </c>
      <c r="K17" s="3">
        <v>1</v>
      </c>
      <c r="L17" s="3">
        <v>0.5</v>
      </c>
      <c r="M17" s="3">
        <v>1</v>
      </c>
      <c r="N17" s="3" t="b">
        <f t="shared" si="2"/>
        <v>0</v>
      </c>
      <c r="O17" s="3" t="b">
        <f t="shared" si="3"/>
        <v>1</v>
      </c>
      <c r="P17" s="3" t="s">
        <v>24</v>
      </c>
      <c r="Q17" s="3" t="s">
        <v>25</v>
      </c>
      <c r="R17" s="3" t="s">
        <v>70</v>
      </c>
      <c r="S17" s="3"/>
      <c r="T17" s="3" t="b">
        <f>J17=[1]params_testeithink!J17</f>
        <v>1</v>
      </c>
    </row>
    <row r="18" spans="1:20" x14ac:dyDescent="0.25">
      <c r="A18" s="3" t="s">
        <v>83</v>
      </c>
      <c r="B18" s="3" t="s">
        <v>84</v>
      </c>
      <c r="C18" s="4">
        <f t="shared" si="4"/>
        <v>1</v>
      </c>
      <c r="D18" s="4">
        <f t="shared" si="5"/>
        <v>1</v>
      </c>
      <c r="E18" s="3" t="s">
        <v>33</v>
      </c>
      <c r="F18" s="4">
        <v>0.5</v>
      </c>
      <c r="G18" s="3">
        <v>0.25</v>
      </c>
      <c r="H18" s="3">
        <v>1</v>
      </c>
      <c r="I18" s="3" t="s">
        <v>23</v>
      </c>
      <c r="J18" s="3">
        <v>1</v>
      </c>
      <c r="K18" s="3">
        <v>1</v>
      </c>
      <c r="N18" s="3" t="b">
        <f t="shared" si="2"/>
        <v>1</v>
      </c>
      <c r="O18" s="3" t="b">
        <f t="shared" si="3"/>
        <v>0</v>
      </c>
      <c r="P18" s="3" t="s">
        <v>24</v>
      </c>
      <c r="Q18" s="3" t="s">
        <v>25</v>
      </c>
      <c r="R18" s="3" t="s">
        <v>76</v>
      </c>
      <c r="S18" s="3"/>
      <c r="T18" s="3" t="b">
        <f>J18=[1]params_testeithink!J18</f>
        <v>1</v>
      </c>
    </row>
    <row r="19" spans="1:20" x14ac:dyDescent="0.25">
      <c r="A19" s="3" t="s">
        <v>85</v>
      </c>
      <c r="B19" s="3" t="s">
        <v>86</v>
      </c>
      <c r="C19" s="4">
        <f t="shared" si="4"/>
        <v>0.25</v>
      </c>
      <c r="D19" s="4">
        <f t="shared" si="5"/>
        <v>0.25</v>
      </c>
      <c r="E19" s="3" t="s">
        <v>33</v>
      </c>
      <c r="F19" s="4">
        <v>0.5</v>
      </c>
      <c r="G19" s="3">
        <v>0.25</v>
      </c>
      <c r="H19" s="3">
        <v>1</v>
      </c>
      <c r="I19" s="3" t="s">
        <v>23</v>
      </c>
      <c r="J19" s="3">
        <v>0.25</v>
      </c>
      <c r="K19" s="3">
        <v>0.25</v>
      </c>
      <c r="N19" s="3" t="b">
        <f t="shared" si="2"/>
        <v>1</v>
      </c>
      <c r="O19" s="3" t="b">
        <f t="shared" si="3"/>
        <v>0</v>
      </c>
      <c r="P19" s="3" t="s">
        <v>24</v>
      </c>
      <c r="Q19" s="3" t="s">
        <v>25</v>
      </c>
      <c r="R19" s="3" t="s">
        <v>76</v>
      </c>
      <c r="S19" s="3"/>
      <c r="T19" s="3" t="b">
        <f>J19=[1]params_testeithink!J19</f>
        <v>1</v>
      </c>
    </row>
    <row r="20" spans="1:20" x14ac:dyDescent="0.25">
      <c r="A20" s="3" t="s">
        <v>87</v>
      </c>
      <c r="B20" s="3" t="s">
        <v>88</v>
      </c>
      <c r="C20" s="4">
        <f t="shared" si="4"/>
        <v>-6</v>
      </c>
      <c r="D20" s="4">
        <f t="shared" si="5"/>
        <v>-2</v>
      </c>
      <c r="E20" s="3" t="s">
        <v>29</v>
      </c>
      <c r="F20" s="4">
        <v>0.5</v>
      </c>
      <c r="G20" s="3">
        <v>-20</v>
      </c>
      <c r="H20" s="3">
        <v>20</v>
      </c>
      <c r="I20" s="5" t="s">
        <v>42</v>
      </c>
      <c r="J20" s="3">
        <v>-4</v>
      </c>
      <c r="K20" s="3">
        <v>-4</v>
      </c>
      <c r="N20" s="3" t="b">
        <f t="shared" si="2"/>
        <v>0</v>
      </c>
      <c r="O20" s="3" t="b">
        <f t="shared" si="3"/>
        <v>1</v>
      </c>
      <c r="P20" s="3" t="s">
        <v>24</v>
      </c>
      <c r="Q20" s="3" t="s">
        <v>25</v>
      </c>
      <c r="R20" t="s">
        <v>89</v>
      </c>
      <c r="S20" s="3"/>
      <c r="T20" s="3" t="b">
        <f>J20=[1]params_testeithink!J20</f>
        <v>1</v>
      </c>
    </row>
    <row r="21" spans="1:20" x14ac:dyDescent="0.25">
      <c r="A21" s="14" t="s">
        <v>90</v>
      </c>
      <c r="B21" s="3" t="s">
        <v>91</v>
      </c>
      <c r="C21" s="4">
        <f t="shared" si="4"/>
        <v>-12</v>
      </c>
      <c r="D21" s="4">
        <f t="shared" si="5"/>
        <v>-4</v>
      </c>
      <c r="E21" s="3" t="s">
        <v>29</v>
      </c>
      <c r="F21" s="4">
        <v>0.5</v>
      </c>
      <c r="G21" s="3">
        <v>-12</v>
      </c>
      <c r="H21" s="3">
        <v>-4</v>
      </c>
      <c r="I21" s="5" t="s">
        <v>42</v>
      </c>
      <c r="J21" s="3">
        <v>-8</v>
      </c>
      <c r="K21" s="3">
        <v>-8</v>
      </c>
      <c r="L21" s="3">
        <v>-12</v>
      </c>
      <c r="M21" s="3">
        <v>-4</v>
      </c>
      <c r="N21" s="3" t="b">
        <f t="shared" si="2"/>
        <v>0</v>
      </c>
      <c r="O21" s="3" t="b">
        <f t="shared" si="3"/>
        <v>1</v>
      </c>
      <c r="P21" s="3" t="s">
        <v>24</v>
      </c>
      <c r="Q21" s="3" t="s">
        <v>25</v>
      </c>
      <c r="R21" s="3" t="s">
        <v>70</v>
      </c>
      <c r="S21" s="3"/>
      <c r="T21" s="3" t="b">
        <f>J21=[1]params_testeithink!J21</f>
        <v>1</v>
      </c>
    </row>
    <row r="22" spans="1:20" x14ac:dyDescent="0.25">
      <c r="A22" s="3" t="s">
        <v>92</v>
      </c>
      <c r="B22" s="3" t="s">
        <v>93</v>
      </c>
      <c r="C22" s="4">
        <f t="shared" si="4"/>
        <v>0.7</v>
      </c>
      <c r="D22" s="4">
        <f t="shared" si="5"/>
        <v>1</v>
      </c>
      <c r="E22" s="3" t="s">
        <v>48</v>
      </c>
      <c r="F22" s="4">
        <v>0.5</v>
      </c>
      <c r="G22" s="3">
        <v>0.7</v>
      </c>
      <c r="H22" s="3">
        <v>1</v>
      </c>
      <c r="I22" s="5" t="s">
        <v>42</v>
      </c>
      <c r="J22" s="3">
        <v>0.7</v>
      </c>
      <c r="K22" s="3">
        <v>0.7</v>
      </c>
      <c r="N22" s="3" t="b">
        <f t="shared" si="2"/>
        <v>0</v>
      </c>
      <c r="O22" s="3" t="b">
        <f t="shared" si="3"/>
        <v>1</v>
      </c>
      <c r="P22" s="3" t="s">
        <v>43</v>
      </c>
      <c r="Q22" s="3" t="s">
        <v>44</v>
      </c>
      <c r="R22" t="s">
        <v>94</v>
      </c>
      <c r="S22" s="3"/>
      <c r="T22" s="3" t="b">
        <f>J22=[1]params_testeithink!J22</f>
        <v>1</v>
      </c>
    </row>
    <row r="23" spans="1:20" x14ac:dyDescent="0.25">
      <c r="A23" s="3" t="s">
        <v>95</v>
      </c>
      <c r="B23" s="3" t="s">
        <v>96</v>
      </c>
      <c r="C23" s="4">
        <f>IF(H23="Incerto",MAX(G23,J23-(ABS(F23*J23))),J23)</f>
        <v>100000</v>
      </c>
      <c r="D23" s="4">
        <f>IF(H23="Incerto",MIN(G23,J23+(ABS(F23*J23))),J23)</f>
        <v>100000</v>
      </c>
      <c r="E23" s="3" t="s">
        <v>97</v>
      </c>
      <c r="F23" s="4">
        <v>0.5</v>
      </c>
      <c r="G23" s="3">
        <f>J23/2</f>
        <v>50000</v>
      </c>
      <c r="H23" s="3">
        <f>J23*2</f>
        <v>200000</v>
      </c>
      <c r="I23" t="s">
        <v>23</v>
      </c>
      <c r="J23" s="3">
        <v>100000</v>
      </c>
      <c r="K23" s="3">
        <v>10000000</v>
      </c>
      <c r="N23" s="3" t="b">
        <f t="shared" si="2"/>
        <v>1</v>
      </c>
      <c r="O23" s="3" t="b">
        <f t="shared" si="3"/>
        <v>0</v>
      </c>
      <c r="P23" s="3" t="s">
        <v>43</v>
      </c>
      <c r="Q23" s="3" t="s">
        <v>44</v>
      </c>
      <c r="R23" t="s">
        <v>98</v>
      </c>
      <c r="S23" s="3"/>
      <c r="T23" s="3" t="b">
        <f>J23=[1]params_testeithink!J23</f>
        <v>0</v>
      </c>
    </row>
    <row r="24" spans="1:20" x14ac:dyDescent="0.25">
      <c r="A24" s="3" t="s">
        <v>99</v>
      </c>
      <c r="B24" s="3" t="s">
        <v>100</v>
      </c>
      <c r="C24" s="4">
        <f t="shared" ref="C24:C80" si="6">IF(I24="Incerto",MAX(G24,J24-(ABS(F24*J24))),J24)</f>
        <v>0.33300000000000002</v>
      </c>
      <c r="D24" s="4">
        <f t="shared" ref="D24:D80" si="7">IF(I24="Incerto",MIN(H24,J24+(ABS(F24*J24))),J24)</f>
        <v>3</v>
      </c>
      <c r="E24" s="3" t="s">
        <v>29</v>
      </c>
      <c r="F24" s="4">
        <v>3</v>
      </c>
      <c r="G24" s="3">
        <v>0.33300000000000002</v>
      </c>
      <c r="H24" s="3">
        <v>3</v>
      </c>
      <c r="I24" s="5" t="s">
        <v>42</v>
      </c>
      <c r="J24" s="3">
        <v>3</v>
      </c>
      <c r="K24" s="3">
        <v>3</v>
      </c>
      <c r="L24" s="3">
        <f>1/3</f>
        <v>0.33333333333333331</v>
      </c>
      <c r="M24" s="3">
        <v>3</v>
      </c>
      <c r="N24" s="3" t="b">
        <f t="shared" si="2"/>
        <v>0</v>
      </c>
      <c r="O24" s="3" t="b">
        <f t="shared" si="3"/>
        <v>1</v>
      </c>
      <c r="P24" s="3" t="s">
        <v>24</v>
      </c>
      <c r="Q24" s="3" t="s">
        <v>25</v>
      </c>
      <c r="R24" s="3" t="s">
        <v>70</v>
      </c>
      <c r="S24" s="3"/>
      <c r="T24" s="3" t="b">
        <f>J24=[1]params_testeithink!J24</f>
        <v>1</v>
      </c>
    </row>
    <row r="25" spans="1:20" x14ac:dyDescent="0.25">
      <c r="A25" s="3" t="s">
        <v>101</v>
      </c>
      <c r="B25" s="3" t="s">
        <v>102</v>
      </c>
      <c r="C25" s="4">
        <f t="shared" si="6"/>
        <v>0.2</v>
      </c>
      <c r="D25" s="4">
        <f t="shared" si="7"/>
        <v>0.2</v>
      </c>
      <c r="E25" s="3" t="s">
        <v>48</v>
      </c>
      <c r="F25" s="4">
        <v>0.5</v>
      </c>
      <c r="G25" s="3">
        <v>0.01</v>
      </c>
      <c r="H25" s="3">
        <v>0.2</v>
      </c>
      <c r="I25" s="5" t="s">
        <v>23</v>
      </c>
      <c r="J25" s="3">
        <v>0.2</v>
      </c>
      <c r="K25" s="3">
        <v>0.2</v>
      </c>
      <c r="N25" s="3" t="b">
        <f t="shared" si="2"/>
        <v>1</v>
      </c>
      <c r="O25" s="3" t="b">
        <f t="shared" si="3"/>
        <v>0</v>
      </c>
      <c r="P25" s="3" t="s">
        <v>24</v>
      </c>
      <c r="Q25" s="3" t="s">
        <v>25</v>
      </c>
      <c r="R25" s="3" t="s">
        <v>76</v>
      </c>
      <c r="S25" s="3"/>
      <c r="T25" s="3" t="b">
        <f>J25=[1]params_testeithink!J25</f>
        <v>1</v>
      </c>
    </row>
    <row r="26" spans="1:20" x14ac:dyDescent="0.25">
      <c r="A26" s="3" t="s">
        <v>103</v>
      </c>
      <c r="B26" s="3" t="s">
        <v>104</v>
      </c>
      <c r="C26" s="4">
        <f t="shared" si="6"/>
        <v>0.6</v>
      </c>
      <c r="D26" s="4">
        <f t="shared" si="7"/>
        <v>1</v>
      </c>
      <c r="E26" s="3" t="s">
        <v>48</v>
      </c>
      <c r="F26" s="4">
        <v>0.5</v>
      </c>
      <c r="G26" s="3">
        <v>0.6</v>
      </c>
      <c r="H26" s="3">
        <v>1</v>
      </c>
      <c r="I26" s="5" t="s">
        <v>42</v>
      </c>
      <c r="J26" s="3">
        <v>0.8</v>
      </c>
      <c r="K26" s="3">
        <v>0.8</v>
      </c>
      <c r="L26" s="3">
        <v>0.6</v>
      </c>
      <c r="M26" s="3">
        <v>1</v>
      </c>
      <c r="N26" s="3" t="b">
        <f t="shared" si="2"/>
        <v>0</v>
      </c>
      <c r="O26" s="3" t="b">
        <f t="shared" si="3"/>
        <v>1</v>
      </c>
      <c r="P26" s="3" t="s">
        <v>24</v>
      </c>
      <c r="Q26" s="3" t="s">
        <v>25</v>
      </c>
      <c r="R26" s="3" t="s">
        <v>70</v>
      </c>
      <c r="S26" s="3"/>
      <c r="T26" s="3" t="b">
        <f>J26=[1]params_testeithink!J26</f>
        <v>1</v>
      </c>
    </row>
    <row r="27" spans="1:20" x14ac:dyDescent="0.25">
      <c r="A27" s="15" t="s">
        <v>105</v>
      </c>
      <c r="B27" s="3" t="s">
        <v>106</v>
      </c>
      <c r="C27" s="4">
        <f t="shared" si="6"/>
        <v>200</v>
      </c>
      <c r="D27" s="4">
        <f t="shared" si="7"/>
        <v>200</v>
      </c>
      <c r="E27" s="3" t="s">
        <v>107</v>
      </c>
      <c r="F27" s="4">
        <v>0.5</v>
      </c>
      <c r="G27" s="3">
        <f>J27/2</f>
        <v>100</v>
      </c>
      <c r="H27" s="3">
        <f>J27*2</f>
        <v>400</v>
      </c>
      <c r="I27" s="3" t="s">
        <v>23</v>
      </c>
      <c r="J27" s="3">
        <v>200</v>
      </c>
      <c r="K27" s="3">
        <v>100000</v>
      </c>
      <c r="N27" s="3" t="b">
        <f t="shared" si="2"/>
        <v>1</v>
      </c>
      <c r="O27" s="3" t="b">
        <f t="shared" si="3"/>
        <v>0</v>
      </c>
      <c r="P27" s="3" t="s">
        <v>43</v>
      </c>
      <c r="Q27" s="3" t="s">
        <v>44</v>
      </c>
      <c r="R27" t="s">
        <v>108</v>
      </c>
      <c r="S27" s="3"/>
      <c r="T27" s="3" t="b">
        <f>J27=[1]params_testeithink!J27</f>
        <v>1</v>
      </c>
    </row>
    <row r="28" spans="1:20" x14ac:dyDescent="0.25">
      <c r="A28" s="3" t="s">
        <v>109</v>
      </c>
      <c r="B28" s="3" t="s">
        <v>59</v>
      </c>
      <c r="C28" s="4">
        <f t="shared" si="6"/>
        <v>1</v>
      </c>
      <c r="D28" s="4">
        <f t="shared" si="7"/>
        <v>1</v>
      </c>
      <c r="F28" s="4">
        <v>0.5</v>
      </c>
      <c r="G28" s="3">
        <v>0</v>
      </c>
      <c r="H28" s="3">
        <v>1</v>
      </c>
      <c r="I28" s="5" t="s">
        <v>23</v>
      </c>
      <c r="J28" s="3">
        <v>1</v>
      </c>
      <c r="K28" s="3">
        <v>1</v>
      </c>
      <c r="N28" s="3" t="b">
        <f t="shared" si="2"/>
        <v>1</v>
      </c>
      <c r="O28" s="3" t="b">
        <f t="shared" si="3"/>
        <v>0</v>
      </c>
      <c r="P28" s="3" t="s">
        <v>24</v>
      </c>
      <c r="Q28" s="3" t="s">
        <v>25</v>
      </c>
      <c r="R28" s="3" t="s">
        <v>70</v>
      </c>
      <c r="S28" s="3"/>
      <c r="T28" s="3" t="b">
        <f>J28=[1]params_testeithink!J28</f>
        <v>1</v>
      </c>
    </row>
    <row r="29" spans="1:20" x14ac:dyDescent="0.25">
      <c r="A29" s="3" t="s">
        <v>110</v>
      </c>
      <c r="B29" s="3" t="s">
        <v>111</v>
      </c>
      <c r="C29" s="4">
        <f t="shared" si="6"/>
        <v>0.25</v>
      </c>
      <c r="D29" s="4">
        <f t="shared" si="7"/>
        <v>0.25</v>
      </c>
      <c r="E29" s="3" t="s">
        <v>33</v>
      </c>
      <c r="F29" s="4">
        <v>0.5</v>
      </c>
      <c r="G29" s="3">
        <v>0.25</v>
      </c>
      <c r="H29" s="3">
        <v>0.25</v>
      </c>
      <c r="I29" s="3" t="s">
        <v>23</v>
      </c>
      <c r="J29" s="3">
        <v>0.25</v>
      </c>
      <c r="K29" s="3">
        <v>0.25</v>
      </c>
      <c r="N29" s="3" t="b">
        <f t="shared" si="2"/>
        <v>1</v>
      </c>
      <c r="O29" s="3" t="b">
        <f t="shared" si="3"/>
        <v>0</v>
      </c>
      <c r="P29" s="3" t="s">
        <v>24</v>
      </c>
      <c r="Q29" s="3" t="s">
        <v>25</v>
      </c>
      <c r="R29" s="3" t="s">
        <v>76</v>
      </c>
      <c r="S29" s="3"/>
      <c r="T29" s="3" t="b">
        <f>J29=[1]params_testeithink!J29</f>
        <v>1</v>
      </c>
    </row>
    <row r="30" spans="1:20" x14ac:dyDescent="0.25">
      <c r="A30" s="3" t="s">
        <v>112</v>
      </c>
      <c r="B30" s="3" t="s">
        <v>113</v>
      </c>
      <c r="C30" s="4">
        <f t="shared" si="6"/>
        <v>0.25</v>
      </c>
      <c r="D30" s="4">
        <f t="shared" si="7"/>
        <v>0.25</v>
      </c>
      <c r="E30" s="3" t="s">
        <v>33</v>
      </c>
      <c r="F30" s="4">
        <v>0.5</v>
      </c>
      <c r="G30" s="3">
        <v>0.25</v>
      </c>
      <c r="H30" s="3">
        <v>0.25</v>
      </c>
      <c r="I30" s="3" t="s">
        <v>23</v>
      </c>
      <c r="J30" s="3">
        <v>0.25</v>
      </c>
      <c r="K30" s="3">
        <v>0.25</v>
      </c>
      <c r="N30" s="3" t="b">
        <f t="shared" si="2"/>
        <v>1</v>
      </c>
      <c r="O30" s="3" t="b">
        <f t="shared" si="3"/>
        <v>0</v>
      </c>
      <c r="P30" s="3" t="s">
        <v>24</v>
      </c>
      <c r="Q30" s="3" t="s">
        <v>25</v>
      </c>
      <c r="R30" s="3" t="s">
        <v>76</v>
      </c>
      <c r="S30" s="3"/>
      <c r="T30" s="3" t="b">
        <f>J30=[1]params_testeithink!J30</f>
        <v>1</v>
      </c>
    </row>
    <row r="31" spans="1:20" x14ac:dyDescent="0.25">
      <c r="A31" s="3" t="s">
        <v>114</v>
      </c>
      <c r="B31" s="3" t="s">
        <v>115</v>
      </c>
      <c r="C31" s="4">
        <f t="shared" si="6"/>
        <v>0.5</v>
      </c>
      <c r="D31" s="4">
        <f t="shared" si="7"/>
        <v>1</v>
      </c>
      <c r="E31" s="3" t="s">
        <v>29</v>
      </c>
      <c r="F31" s="4">
        <v>4</v>
      </c>
      <c r="G31" s="3">
        <v>0.5</v>
      </c>
      <c r="H31" s="3">
        <v>1</v>
      </c>
      <c r="I31" s="5" t="s">
        <v>42</v>
      </c>
      <c r="J31" s="3">
        <v>1</v>
      </c>
      <c r="K31" s="3">
        <v>1</v>
      </c>
      <c r="L31" s="3">
        <v>0.5</v>
      </c>
      <c r="M31" s="3">
        <v>1</v>
      </c>
      <c r="N31" s="3" t="b">
        <f t="shared" si="2"/>
        <v>0</v>
      </c>
      <c r="O31" s="3" t="b">
        <f t="shared" si="3"/>
        <v>1</v>
      </c>
      <c r="P31" s="3" t="s">
        <v>24</v>
      </c>
      <c r="Q31" s="3" t="s">
        <v>25</v>
      </c>
      <c r="R31" s="3" t="s">
        <v>70</v>
      </c>
      <c r="S31" s="3"/>
      <c r="T31" s="3" t="b">
        <f>J31=[1]params_testeithink!J31</f>
        <v>1</v>
      </c>
    </row>
    <row r="32" spans="1:20" x14ac:dyDescent="0.25">
      <c r="A32" s="3" t="s">
        <v>116</v>
      </c>
      <c r="B32" s="3" t="s">
        <v>117</v>
      </c>
      <c r="C32" s="4">
        <f t="shared" si="6"/>
        <v>0</v>
      </c>
      <c r="D32" s="4">
        <f t="shared" si="7"/>
        <v>0.25</v>
      </c>
      <c r="E32" s="3" t="s">
        <v>29</v>
      </c>
      <c r="F32" s="4">
        <v>4</v>
      </c>
      <c r="G32" s="3">
        <v>0</v>
      </c>
      <c r="H32" s="3">
        <v>0.25</v>
      </c>
      <c r="I32" s="5" t="s">
        <v>42</v>
      </c>
      <c r="J32" s="3">
        <v>0.25</v>
      </c>
      <c r="K32" s="3">
        <v>0.25</v>
      </c>
      <c r="L32" s="3">
        <v>0</v>
      </c>
      <c r="M32" s="3">
        <v>0.25</v>
      </c>
      <c r="N32" s="3" t="b">
        <f t="shared" si="2"/>
        <v>0</v>
      </c>
      <c r="O32" s="3" t="b">
        <f t="shared" si="3"/>
        <v>1</v>
      </c>
      <c r="P32" s="3" t="s">
        <v>24</v>
      </c>
      <c r="Q32" s="3" t="s">
        <v>25</v>
      </c>
      <c r="R32" s="3" t="s">
        <v>70</v>
      </c>
      <c r="S32" s="3"/>
      <c r="T32" s="3" t="b">
        <f>J32=[1]params_testeithink!J32</f>
        <v>1</v>
      </c>
    </row>
    <row r="33" spans="1:20" x14ac:dyDescent="0.25">
      <c r="A33" s="3" t="s">
        <v>118</v>
      </c>
      <c r="B33" s="3" t="s">
        <v>119</v>
      </c>
      <c r="C33" s="4">
        <f t="shared" si="6"/>
        <v>-0.5</v>
      </c>
      <c r="D33" s="4">
        <f t="shared" si="7"/>
        <v>0</v>
      </c>
      <c r="E33" s="3" t="s">
        <v>29</v>
      </c>
      <c r="F33" s="4">
        <v>4</v>
      </c>
      <c r="G33" s="3">
        <v>-0.5</v>
      </c>
      <c r="H33" s="3">
        <v>0</v>
      </c>
      <c r="I33" s="5" t="s">
        <v>42</v>
      </c>
      <c r="J33" s="3">
        <v>-0.1</v>
      </c>
      <c r="K33" s="3">
        <v>-0.1</v>
      </c>
      <c r="L33" s="3">
        <v>-0.5</v>
      </c>
      <c r="M33" s="3">
        <v>0</v>
      </c>
      <c r="N33" s="3" t="b">
        <f t="shared" si="2"/>
        <v>0</v>
      </c>
      <c r="O33" s="3" t="b">
        <f t="shared" si="3"/>
        <v>1</v>
      </c>
      <c r="P33" s="3" t="s">
        <v>24</v>
      </c>
      <c r="Q33" s="3" t="s">
        <v>25</v>
      </c>
      <c r="R33" s="3" t="s">
        <v>70</v>
      </c>
      <c r="S33" s="3"/>
      <c r="T33" s="3" t="b">
        <f>J33=[1]params_testeithink!J33</f>
        <v>1</v>
      </c>
    </row>
    <row r="34" spans="1:20" x14ac:dyDescent="0.25">
      <c r="A34" s="3" t="s">
        <v>120</v>
      </c>
      <c r="B34" s="3" t="s">
        <v>121</v>
      </c>
      <c r="C34" s="4">
        <f t="shared" si="6"/>
        <v>0</v>
      </c>
      <c r="D34" s="4">
        <f t="shared" si="7"/>
        <v>0</v>
      </c>
      <c r="E34" s="3" t="s">
        <v>29</v>
      </c>
      <c r="F34" s="4">
        <v>0.5</v>
      </c>
      <c r="G34" s="3">
        <v>0</v>
      </c>
      <c r="H34" s="3">
        <v>0</v>
      </c>
      <c r="I34" s="3" t="s">
        <v>23</v>
      </c>
      <c r="J34" s="3">
        <v>0</v>
      </c>
      <c r="K34" s="3">
        <v>0</v>
      </c>
      <c r="N34" s="3" t="b">
        <f t="shared" si="2"/>
        <v>1</v>
      </c>
      <c r="O34" s="3" t="b">
        <f t="shared" si="3"/>
        <v>0</v>
      </c>
      <c r="P34" s="3" t="s">
        <v>24</v>
      </c>
      <c r="Q34" s="3" t="s">
        <v>25</v>
      </c>
      <c r="R34" s="3" t="s">
        <v>76</v>
      </c>
      <c r="S34" s="3"/>
      <c r="T34" s="3" t="b">
        <f>J34=[1]params_testeithink!J34</f>
        <v>1</v>
      </c>
    </row>
    <row r="35" spans="1:20" x14ac:dyDescent="0.25">
      <c r="A35" s="3" t="s">
        <v>122</v>
      </c>
      <c r="B35" s="3" t="s">
        <v>123</v>
      </c>
      <c r="C35" s="4">
        <f t="shared" si="6"/>
        <v>1</v>
      </c>
      <c r="D35" s="4">
        <f t="shared" si="7"/>
        <v>1</v>
      </c>
      <c r="E35" s="3" t="s">
        <v>29</v>
      </c>
      <c r="F35" s="4">
        <v>0.5</v>
      </c>
      <c r="G35" s="3">
        <v>1</v>
      </c>
      <c r="H35" s="3">
        <v>1</v>
      </c>
      <c r="I35" s="3" t="s">
        <v>23</v>
      </c>
      <c r="J35" s="3">
        <v>1</v>
      </c>
      <c r="K35" s="3">
        <v>0</v>
      </c>
      <c r="O35" s="3" t="b">
        <f t="shared" si="3"/>
        <v>0</v>
      </c>
      <c r="P35" s="3" t="s">
        <v>43</v>
      </c>
      <c r="Q35" s="3" t="s">
        <v>44</v>
      </c>
      <c r="R35" t="s">
        <v>124</v>
      </c>
      <c r="S35" s="3"/>
      <c r="T35" s="3" t="b">
        <f>J35=[1]params_testeithink!J35</f>
        <v>1</v>
      </c>
    </row>
    <row r="36" spans="1:20" x14ac:dyDescent="0.25">
      <c r="A36" s="3" t="s">
        <v>125</v>
      </c>
      <c r="B36" s="3" t="s">
        <v>126</v>
      </c>
      <c r="C36" s="4">
        <f t="shared" si="6"/>
        <v>1</v>
      </c>
      <c r="D36" s="4">
        <f t="shared" si="7"/>
        <v>4</v>
      </c>
      <c r="E36" s="3" t="s">
        <v>33</v>
      </c>
      <c r="F36" s="4">
        <v>1</v>
      </c>
      <c r="G36" s="3">
        <v>1</v>
      </c>
      <c r="H36" s="3">
        <v>10</v>
      </c>
      <c r="I36" s="5" t="s">
        <v>42</v>
      </c>
      <c r="J36" s="3">
        <v>2</v>
      </c>
      <c r="K36" s="3">
        <v>3</v>
      </c>
      <c r="O36" s="3" t="b">
        <f t="shared" si="3"/>
        <v>1</v>
      </c>
      <c r="P36" s="3" t="s">
        <v>43</v>
      </c>
      <c r="Q36" s="3" t="s">
        <v>44</v>
      </c>
      <c r="R36" t="s">
        <v>127</v>
      </c>
      <c r="S36" s="3"/>
      <c r="T36" s="3" t="b">
        <f>J36=[1]params_testeithink!J36</f>
        <v>0</v>
      </c>
    </row>
    <row r="37" spans="1:20" x14ac:dyDescent="0.25">
      <c r="A37" s="3" t="s">
        <v>128</v>
      </c>
      <c r="B37" s="3" t="s">
        <v>129</v>
      </c>
      <c r="C37" s="4">
        <f t="shared" si="6"/>
        <v>1000000</v>
      </c>
      <c r="D37" s="4">
        <f t="shared" si="7"/>
        <v>3000000</v>
      </c>
      <c r="E37" s="3" t="s">
        <v>130</v>
      </c>
      <c r="F37" s="4">
        <v>0.5</v>
      </c>
      <c r="G37" s="3">
        <f>J37/4</f>
        <v>500000</v>
      </c>
      <c r="H37" s="3">
        <f>J37*4</f>
        <v>8000000</v>
      </c>
      <c r="I37" s="5" t="s">
        <v>42</v>
      </c>
      <c r="J37" s="3">
        <f>2*10^6</f>
        <v>2000000</v>
      </c>
      <c r="K37" s="3">
        <v>100000</v>
      </c>
      <c r="O37" s="3" t="b">
        <f t="shared" si="3"/>
        <v>1</v>
      </c>
      <c r="P37" s="3" t="s">
        <v>54</v>
      </c>
      <c r="Q37" s="3" t="s">
        <v>131</v>
      </c>
      <c r="R37" t="s">
        <v>132</v>
      </c>
      <c r="S37" s="3"/>
      <c r="T37" s="3" t="b">
        <f>J37=[1]params_testeithink!J37</f>
        <v>0</v>
      </c>
    </row>
    <row r="38" spans="1:20" x14ac:dyDescent="0.25">
      <c r="A38" s="3" t="s">
        <v>133</v>
      </c>
      <c r="B38" s="3" t="s">
        <v>134</v>
      </c>
      <c r="C38" s="4">
        <f t="shared" si="6"/>
        <v>1.5</v>
      </c>
      <c r="D38" s="4">
        <f t="shared" si="7"/>
        <v>3</v>
      </c>
      <c r="E38" s="3" t="s">
        <v>33</v>
      </c>
      <c r="F38" s="4">
        <v>0.5</v>
      </c>
      <c r="G38" s="3">
        <v>1.5</v>
      </c>
      <c r="H38" s="3">
        <f>J38*4</f>
        <v>8</v>
      </c>
      <c r="I38" s="5" t="s">
        <v>42</v>
      </c>
      <c r="J38" s="3">
        <v>2</v>
      </c>
      <c r="K38" s="3">
        <v>2</v>
      </c>
      <c r="O38" s="3" t="b">
        <f t="shared" si="3"/>
        <v>1</v>
      </c>
      <c r="P38" s="3" t="s">
        <v>54</v>
      </c>
      <c r="Q38" s="3" t="s">
        <v>135</v>
      </c>
      <c r="R38" t="s">
        <v>136</v>
      </c>
      <c r="S38" s="3"/>
      <c r="T38" s="3" t="b">
        <f>J38=[1]params_testeithink!J38</f>
        <v>1</v>
      </c>
    </row>
    <row r="39" spans="1:20" x14ac:dyDescent="0.25">
      <c r="A39" s="3" t="s">
        <v>137</v>
      </c>
      <c r="B39" s="3" t="s">
        <v>138</v>
      </c>
      <c r="C39" s="4">
        <f t="shared" si="6"/>
        <v>0.3</v>
      </c>
      <c r="D39" s="4">
        <f t="shared" si="7"/>
        <v>0.60000000000000009</v>
      </c>
      <c r="E39" s="3" t="s">
        <v>139</v>
      </c>
      <c r="F39" s="4">
        <v>0.5</v>
      </c>
      <c r="G39" s="3">
        <v>0.3</v>
      </c>
      <c r="H39" s="3">
        <v>1</v>
      </c>
      <c r="I39" s="5" t="s">
        <v>42</v>
      </c>
      <c r="J39" s="3">
        <v>0.4</v>
      </c>
      <c r="K39" s="3">
        <v>0.4</v>
      </c>
      <c r="O39" s="3" t="b">
        <f t="shared" si="3"/>
        <v>1</v>
      </c>
      <c r="P39" s="3" t="s">
        <v>54</v>
      </c>
      <c r="Q39" s="3" t="s">
        <v>135</v>
      </c>
      <c r="R39" t="s">
        <v>140</v>
      </c>
      <c r="S39" s="3"/>
      <c r="T39" s="3" t="b">
        <f>J39=[1]params_testeithink!J39</f>
        <v>1</v>
      </c>
    </row>
    <row r="40" spans="1:20" x14ac:dyDescent="0.25">
      <c r="A40" s="3" t="s">
        <v>141</v>
      </c>
      <c r="B40" s="3" t="s">
        <v>142</v>
      </c>
      <c r="C40" s="4">
        <f t="shared" si="6"/>
        <v>18</v>
      </c>
      <c r="D40" s="4">
        <f t="shared" si="7"/>
        <v>18</v>
      </c>
      <c r="E40" s="3" t="s">
        <v>33</v>
      </c>
      <c r="F40" s="4">
        <v>0.5</v>
      </c>
      <c r="G40" s="3">
        <f>J40/4</f>
        <v>4.5</v>
      </c>
      <c r="H40" s="3">
        <f>J40*4</f>
        <v>72</v>
      </c>
      <c r="I40" s="3" t="s">
        <v>23</v>
      </c>
      <c r="J40" s="3">
        <v>18</v>
      </c>
      <c r="K40" s="3">
        <v>18</v>
      </c>
      <c r="O40" s="3" t="b">
        <f t="shared" si="3"/>
        <v>0</v>
      </c>
      <c r="P40" s="3" t="s">
        <v>54</v>
      </c>
      <c r="Q40" s="3" t="s">
        <v>135</v>
      </c>
      <c r="R40" t="s">
        <v>143</v>
      </c>
      <c r="S40" s="3"/>
      <c r="T40" s="3" t="b">
        <f>J40=[1]params_testeithink!J40</f>
        <v>1</v>
      </c>
    </row>
    <row r="41" spans="1:20" x14ac:dyDescent="0.25">
      <c r="A41" s="3" t="s">
        <v>144</v>
      </c>
      <c r="B41" s="3" t="s">
        <v>145</v>
      </c>
      <c r="C41" s="4">
        <f t="shared" si="6"/>
        <v>5</v>
      </c>
      <c r="D41" s="4">
        <f t="shared" si="7"/>
        <v>15</v>
      </c>
      <c r="E41" s="3" t="s">
        <v>33</v>
      </c>
      <c r="F41" s="4">
        <v>0.5</v>
      </c>
      <c r="G41" s="3">
        <f>J41/4</f>
        <v>2.5</v>
      </c>
      <c r="H41" s="3">
        <f>J41*4</f>
        <v>40</v>
      </c>
      <c r="I41" s="5" t="s">
        <v>42</v>
      </c>
      <c r="J41" s="3">
        <v>10</v>
      </c>
      <c r="K41" s="3">
        <v>10</v>
      </c>
      <c r="O41" s="3" t="b">
        <f t="shared" si="3"/>
        <v>1</v>
      </c>
      <c r="P41" s="3" t="s">
        <v>43</v>
      </c>
      <c r="Q41" s="3" t="s">
        <v>44</v>
      </c>
      <c r="R41" t="s">
        <v>146</v>
      </c>
      <c r="S41" s="3"/>
      <c r="T41" s="3" t="b">
        <f>J41=[1]params_testeithink!J41</f>
        <v>1</v>
      </c>
    </row>
    <row r="42" spans="1:20" x14ac:dyDescent="0.25">
      <c r="A42" s="3" t="s">
        <v>147</v>
      </c>
      <c r="B42" s="3" t="s">
        <v>148</v>
      </c>
      <c r="C42" s="4">
        <f t="shared" si="6"/>
        <v>4.0847003463825894E-2</v>
      </c>
      <c r="D42" s="4">
        <f t="shared" si="7"/>
        <v>0.12254101039147769</v>
      </c>
      <c r="E42" s="3" t="s">
        <v>149</v>
      </c>
      <c r="F42" s="4">
        <v>0.5</v>
      </c>
      <c r="G42" s="3">
        <f>J42/4</f>
        <v>2.0423501731912947E-2</v>
      </c>
      <c r="H42" s="3">
        <f>J42*4</f>
        <v>0.32677602771060715</v>
      </c>
      <c r="I42" s="5" t="s">
        <v>42</v>
      </c>
      <c r="J42" s="3">
        <f>[2]CalculoEstoquesIniciaisPatentes!E18</f>
        <v>8.1694006927651788E-2</v>
      </c>
      <c r="K42" s="3">
        <f>1/30</f>
        <v>3.3333333333333333E-2</v>
      </c>
      <c r="O42" s="3" t="b">
        <f t="shared" si="3"/>
        <v>1</v>
      </c>
      <c r="P42" s="3" t="s">
        <v>43</v>
      </c>
      <c r="Q42" s="3" t="s">
        <v>44</v>
      </c>
      <c r="R42" t="s">
        <v>127</v>
      </c>
      <c r="S42" s="3"/>
      <c r="T42" s="3" t="b">
        <f>J42=[1]params_testeithink!J42</f>
        <v>0</v>
      </c>
    </row>
    <row r="43" spans="1:20" x14ac:dyDescent="0.25">
      <c r="A43" s="3" t="s">
        <v>150</v>
      </c>
      <c r="B43" s="3" t="s">
        <v>151</v>
      </c>
      <c r="C43" s="4">
        <f t="shared" si="6"/>
        <v>0</v>
      </c>
      <c r="D43" s="4">
        <f t="shared" si="7"/>
        <v>0</v>
      </c>
      <c r="F43" s="4">
        <v>0.5</v>
      </c>
      <c r="G43" s="3">
        <f>J43/4</f>
        <v>0</v>
      </c>
      <c r="H43" s="3">
        <f>J43*4</f>
        <v>0</v>
      </c>
      <c r="I43" s="3" t="s">
        <v>23</v>
      </c>
      <c r="J43" s="3">
        <v>0</v>
      </c>
      <c r="K43" s="3">
        <v>0</v>
      </c>
      <c r="O43" s="3" t="b">
        <f t="shared" si="3"/>
        <v>0</v>
      </c>
      <c r="P43" s="3" t="s">
        <v>54</v>
      </c>
      <c r="Q43" s="3" t="s">
        <v>152</v>
      </c>
      <c r="R43" t="s">
        <v>153</v>
      </c>
      <c r="S43" s="3"/>
      <c r="T43" s="3" t="b">
        <f>J43=[1]params_testeithink!J43</f>
        <v>1</v>
      </c>
    </row>
    <row r="44" spans="1:20" x14ac:dyDescent="0.25">
      <c r="A44" s="3" t="s">
        <v>154</v>
      </c>
      <c r="B44" s="3" t="s">
        <v>155</v>
      </c>
      <c r="C44" s="4">
        <f t="shared" si="6"/>
        <v>10</v>
      </c>
      <c r="D44" s="4">
        <f t="shared" si="7"/>
        <v>10</v>
      </c>
      <c r="F44" s="4">
        <v>0.5</v>
      </c>
      <c r="G44" s="3">
        <f>J44/4</f>
        <v>2.5</v>
      </c>
      <c r="H44" s="3">
        <f>J44*4</f>
        <v>40</v>
      </c>
      <c r="I44" s="3" t="s">
        <v>23</v>
      </c>
      <c r="J44" s="3">
        <v>10</v>
      </c>
      <c r="K44" s="3">
        <v>10</v>
      </c>
      <c r="O44" s="3" t="b">
        <f t="shared" si="3"/>
        <v>0</v>
      </c>
      <c r="P44" s="3" t="s">
        <v>54</v>
      </c>
      <c r="Q44" s="3" t="s">
        <v>152</v>
      </c>
      <c r="R44" s="3" t="s">
        <v>153</v>
      </c>
      <c r="S44" s="3"/>
      <c r="T44" s="3" t="b">
        <f>J44=[1]params_testeithink!J44</f>
        <v>1</v>
      </c>
    </row>
    <row r="45" spans="1:20" x14ac:dyDescent="0.25">
      <c r="A45" s="3" t="s">
        <v>156</v>
      </c>
      <c r="C45" s="4">
        <f t="shared" si="6"/>
        <v>-12</v>
      </c>
      <c r="D45" s="4">
        <f t="shared" si="7"/>
        <v>-4</v>
      </c>
      <c r="F45" s="4">
        <v>0.5</v>
      </c>
      <c r="G45" s="3">
        <v>-12</v>
      </c>
      <c r="H45" s="3">
        <v>-4</v>
      </c>
      <c r="I45" s="5" t="s">
        <v>42</v>
      </c>
      <c r="J45" s="3">
        <v>-8</v>
      </c>
      <c r="K45" s="3">
        <v>-8</v>
      </c>
      <c r="O45" s="3" t="b">
        <f t="shared" si="3"/>
        <v>1</v>
      </c>
      <c r="P45" s="3" t="s">
        <v>43</v>
      </c>
      <c r="Q45" s="3" t="s">
        <v>44</v>
      </c>
      <c r="R45" t="s">
        <v>157</v>
      </c>
      <c r="S45" s="3"/>
      <c r="T45" s="3" t="b">
        <f>J45=[1]params_testeithink!J45</f>
        <v>0</v>
      </c>
    </row>
    <row r="46" spans="1:20" x14ac:dyDescent="0.25">
      <c r="A46" s="3" t="s">
        <v>158</v>
      </c>
      <c r="C46" s="4">
        <f t="shared" si="6"/>
        <v>6</v>
      </c>
      <c r="D46" s="4">
        <f t="shared" si="7"/>
        <v>6</v>
      </c>
      <c r="F46" s="4">
        <v>0.5</v>
      </c>
      <c r="G46" s="3">
        <f t="shared" ref="G46:G51" si="8">J46/4</f>
        <v>1.5</v>
      </c>
      <c r="H46" s="3">
        <f t="shared" ref="H46:H51" si="9">J46*4</f>
        <v>24</v>
      </c>
      <c r="I46" s="3" t="s">
        <v>23</v>
      </c>
      <c r="J46" s="3">
        <v>6</v>
      </c>
      <c r="K46" s="3">
        <v>10</v>
      </c>
      <c r="O46" s="3" t="b">
        <f t="shared" si="3"/>
        <v>0</v>
      </c>
      <c r="P46" s="3" t="s">
        <v>54</v>
      </c>
      <c r="Q46" s="3" t="s">
        <v>152</v>
      </c>
      <c r="R46" t="s">
        <v>159</v>
      </c>
      <c r="S46" s="3"/>
      <c r="T46" s="3" t="b">
        <f>J46=[1]params_testeithink!J46</f>
        <v>0</v>
      </c>
    </row>
    <row r="47" spans="1:20" x14ac:dyDescent="0.25">
      <c r="A47" s="3" t="s">
        <v>160</v>
      </c>
      <c r="B47" s="1"/>
      <c r="C47" s="4">
        <f t="shared" si="6"/>
        <v>75114000</v>
      </c>
      <c r="D47" s="4">
        <f t="shared" si="7"/>
        <v>75114000</v>
      </c>
      <c r="F47" s="4">
        <v>0.5</v>
      </c>
      <c r="G47" s="3">
        <f t="shared" si="8"/>
        <v>18778500</v>
      </c>
      <c r="H47" s="3">
        <f t="shared" si="9"/>
        <v>300456000</v>
      </c>
      <c r="I47" s="5" t="s">
        <v>23</v>
      </c>
      <c r="J47" s="3">
        <f>[2]CalculoEstoquesIniciaisPatentes!B11</f>
        <v>75114000</v>
      </c>
      <c r="K47" s="3">
        <v>1000</v>
      </c>
      <c r="O47" s="3" t="b">
        <f t="shared" si="3"/>
        <v>0</v>
      </c>
      <c r="P47" s="3" t="s">
        <v>54</v>
      </c>
      <c r="Q47" s="3" t="s">
        <v>161</v>
      </c>
      <c r="R47" t="s">
        <v>162</v>
      </c>
      <c r="S47" s="3"/>
      <c r="T47" s="3" t="b">
        <f>J47=[1]params_testeithink!J47</f>
        <v>0</v>
      </c>
    </row>
    <row r="48" spans="1:20" x14ac:dyDescent="0.25">
      <c r="A48" s="3" t="s">
        <v>163</v>
      </c>
      <c r="C48" s="4">
        <f t="shared" si="6"/>
        <v>33.384</v>
      </c>
      <c r="D48" s="4">
        <f t="shared" si="7"/>
        <v>33.384</v>
      </c>
      <c r="F48" s="4">
        <v>0.5</v>
      </c>
      <c r="G48" s="3">
        <f t="shared" si="8"/>
        <v>8.3460000000000001</v>
      </c>
      <c r="H48" s="3">
        <f t="shared" si="9"/>
        <v>133.536</v>
      </c>
      <c r="I48" s="5" t="s">
        <v>23</v>
      </c>
      <c r="J48" s="3">
        <f>[2]CalculoEstoquesIniciaisPatentes!B15</f>
        <v>33.384</v>
      </c>
      <c r="K48" s="3">
        <v>100</v>
      </c>
      <c r="O48" s="3" t="b">
        <f t="shared" si="3"/>
        <v>0</v>
      </c>
      <c r="P48" s="3" t="s">
        <v>54</v>
      </c>
      <c r="Q48" s="3" t="s">
        <v>135</v>
      </c>
      <c r="R48" t="s">
        <v>164</v>
      </c>
      <c r="S48" s="3"/>
      <c r="T48" s="3" t="b">
        <f>J48=[1]params_testeithink!J48</f>
        <v>0</v>
      </c>
    </row>
    <row r="49" spans="1:20" x14ac:dyDescent="0.25">
      <c r="A49" s="3" t="s">
        <v>165</v>
      </c>
      <c r="C49" s="4">
        <f t="shared" si="6"/>
        <v>112.67100000000001</v>
      </c>
      <c r="D49" s="4">
        <f t="shared" si="7"/>
        <v>112.67100000000001</v>
      </c>
      <c r="F49" s="4">
        <v>0.5</v>
      </c>
      <c r="G49" s="3">
        <f t="shared" si="8"/>
        <v>28.167750000000002</v>
      </c>
      <c r="H49" s="3">
        <f t="shared" si="9"/>
        <v>450.68400000000003</v>
      </c>
      <c r="I49" s="5" t="s">
        <v>23</v>
      </c>
      <c r="J49" s="3">
        <f>[2]CalculoEstoquesIniciaisPatentes!B18</f>
        <v>112.67100000000001</v>
      </c>
      <c r="K49" s="3">
        <v>100</v>
      </c>
      <c r="O49" s="3" t="b">
        <f t="shared" si="3"/>
        <v>0</v>
      </c>
      <c r="P49" s="3" t="s">
        <v>54</v>
      </c>
      <c r="Q49" s="3" t="s">
        <v>135</v>
      </c>
      <c r="R49" t="s">
        <v>166</v>
      </c>
      <c r="S49" s="3"/>
      <c r="T49" s="3" t="b">
        <f>J49=[1]params_testeithink!J49</f>
        <v>0</v>
      </c>
    </row>
    <row r="50" spans="1:20" x14ac:dyDescent="0.25">
      <c r="A50" s="3" t="s">
        <v>167</v>
      </c>
      <c r="C50" s="4">
        <f t="shared" si="6"/>
        <v>37.557000000000002</v>
      </c>
      <c r="D50" s="4">
        <f t="shared" si="7"/>
        <v>37.557000000000002</v>
      </c>
      <c r="F50" s="4">
        <v>0.5</v>
      </c>
      <c r="G50" s="3">
        <f t="shared" si="8"/>
        <v>9.3892500000000005</v>
      </c>
      <c r="H50" s="3">
        <f t="shared" si="9"/>
        <v>150.22800000000001</v>
      </c>
      <c r="I50" s="5" t="s">
        <v>23</v>
      </c>
      <c r="J50" s="3">
        <f>[2]CalculoEstoquesIniciaisPatentes!B21</f>
        <v>37.557000000000002</v>
      </c>
      <c r="K50" s="3">
        <v>20</v>
      </c>
      <c r="O50" s="3" t="b">
        <f t="shared" si="3"/>
        <v>0</v>
      </c>
      <c r="P50" s="3" t="s">
        <v>43</v>
      </c>
      <c r="Q50" s="3" t="s">
        <v>44</v>
      </c>
      <c r="R50" t="s">
        <v>168</v>
      </c>
      <c r="S50" s="3"/>
      <c r="T50" s="3" t="b">
        <f>J50=[1]params_testeithink!J50</f>
        <v>0</v>
      </c>
    </row>
    <row r="51" spans="1:20" x14ac:dyDescent="0.25">
      <c r="A51" s="3" t="s">
        <v>169</v>
      </c>
      <c r="C51" s="4">
        <f t="shared" si="6"/>
        <v>367224000</v>
      </c>
      <c r="D51" s="4">
        <f t="shared" si="7"/>
        <v>367224000</v>
      </c>
      <c r="F51" s="4">
        <v>0.5</v>
      </c>
      <c r="G51" s="3">
        <f t="shared" si="8"/>
        <v>91806000</v>
      </c>
      <c r="H51" s="3">
        <f t="shared" si="9"/>
        <v>1468896000</v>
      </c>
      <c r="I51" s="5" t="s">
        <v>23</v>
      </c>
      <c r="J51" s="3">
        <f>[2]CalculoEstoquesIniciaisPatentes!B25</f>
        <v>367224000</v>
      </c>
      <c r="K51" s="3">
        <v>1000000</v>
      </c>
      <c r="O51" s="3" t="b">
        <f t="shared" si="3"/>
        <v>0</v>
      </c>
      <c r="P51" s="3" t="s">
        <v>54</v>
      </c>
      <c r="Q51" s="3" t="s">
        <v>161</v>
      </c>
      <c r="R51" t="s">
        <v>170</v>
      </c>
      <c r="S51" s="3"/>
      <c r="T51" s="3" t="b">
        <f>J51=[1]params_testeithink!J51</f>
        <v>0</v>
      </c>
    </row>
    <row r="52" spans="1:20" x14ac:dyDescent="0.25">
      <c r="A52" s="3" t="s">
        <v>171</v>
      </c>
      <c r="C52" s="4">
        <f t="shared" si="6"/>
        <v>0.1</v>
      </c>
      <c r="D52" s="4">
        <f t="shared" si="7"/>
        <v>0.8</v>
      </c>
      <c r="F52" s="4">
        <v>3</v>
      </c>
      <c r="G52" s="3">
        <v>0.1</v>
      </c>
      <c r="H52" s="3">
        <v>0.8</v>
      </c>
      <c r="I52" s="3" t="s">
        <v>42</v>
      </c>
      <c r="J52" s="3">
        <v>0.4</v>
      </c>
      <c r="O52" s="3" t="b">
        <f t="shared" si="3"/>
        <v>1</v>
      </c>
      <c r="P52" s="3" t="s">
        <v>43</v>
      </c>
      <c r="Q52" s="3" t="s">
        <v>44</v>
      </c>
      <c r="R52" t="s">
        <v>172</v>
      </c>
      <c r="S52" s="3"/>
      <c r="T52" s="3" t="b">
        <f>J52=[1]params_testeithink!J52</f>
        <v>1</v>
      </c>
    </row>
    <row r="53" spans="1:20" x14ac:dyDescent="0.25">
      <c r="A53" s="5" t="s">
        <v>173</v>
      </c>
      <c r="B53" s="8"/>
      <c r="C53" s="7">
        <f t="shared" si="6"/>
        <v>13000</v>
      </c>
      <c r="D53" s="7">
        <f t="shared" si="7"/>
        <v>13000</v>
      </c>
      <c r="E53" s="8"/>
      <c r="F53" s="7">
        <v>0.5</v>
      </c>
      <c r="G53" s="5">
        <f>J53*0.1</f>
        <v>1300</v>
      </c>
      <c r="H53" s="5">
        <f>J53*10</f>
        <v>130000</v>
      </c>
      <c r="I53" s="5" t="s">
        <v>23</v>
      </c>
      <c r="J53" s="5">
        <f>J54*5</f>
        <v>13000</v>
      </c>
      <c r="K53" s="8"/>
      <c r="L53" s="8"/>
      <c r="M53" s="8"/>
      <c r="N53" s="8"/>
      <c r="O53" s="5" t="b">
        <f t="shared" si="3"/>
        <v>0</v>
      </c>
      <c r="P53" s="3" t="s">
        <v>54</v>
      </c>
      <c r="Q53" s="3" t="s">
        <v>44</v>
      </c>
      <c r="R53" t="s">
        <v>50</v>
      </c>
      <c r="S53" s="3"/>
      <c r="T53" s="3" t="b">
        <f>J53=[1]params_testeithink!J53</f>
        <v>1</v>
      </c>
    </row>
    <row r="54" spans="1:20" x14ac:dyDescent="0.25">
      <c r="A54" s="5" t="s">
        <v>174</v>
      </c>
      <c r="B54" s="8"/>
      <c r="C54" s="7">
        <f t="shared" si="6"/>
        <v>2600</v>
      </c>
      <c r="D54" s="7">
        <f t="shared" si="7"/>
        <v>2600</v>
      </c>
      <c r="E54" s="8"/>
      <c r="F54" s="7">
        <v>0.5</v>
      </c>
      <c r="G54" s="5">
        <f>J54*0.1</f>
        <v>260</v>
      </c>
      <c r="H54" s="5">
        <f>J54*10</f>
        <v>26000</v>
      </c>
      <c r="I54" s="5" t="s">
        <v>23</v>
      </c>
      <c r="J54" s="5">
        <v>2600</v>
      </c>
      <c r="K54" s="8"/>
      <c r="L54" s="8"/>
      <c r="M54" s="8"/>
      <c r="N54" s="8"/>
      <c r="O54" s="5" t="b">
        <f t="shared" si="3"/>
        <v>0</v>
      </c>
      <c r="P54" s="3" t="s">
        <v>54</v>
      </c>
      <c r="Q54" s="3" t="s">
        <v>175</v>
      </c>
      <c r="R54" t="s">
        <v>176</v>
      </c>
      <c r="S54" s="3"/>
      <c r="T54" s="3" t="b">
        <f>J54=[1]params_testeithink!J54</f>
        <v>1</v>
      </c>
    </row>
    <row r="55" spans="1:20" x14ac:dyDescent="0.25">
      <c r="A55" s="3" t="s">
        <v>177</v>
      </c>
      <c r="C55" s="4">
        <f t="shared" si="6"/>
        <v>0.28000000000000003</v>
      </c>
      <c r="D55" s="4">
        <f t="shared" si="7"/>
        <v>0.28000000000000003</v>
      </c>
      <c r="E55" s="3" t="s">
        <v>139</v>
      </c>
      <c r="F55" s="4">
        <v>0.5</v>
      </c>
      <c r="G55" s="3">
        <v>0</v>
      </c>
      <c r="H55" s="3">
        <v>1</v>
      </c>
      <c r="I55" s="3" t="s">
        <v>23</v>
      </c>
      <c r="J55" s="3">
        <v>0.28000000000000003</v>
      </c>
      <c r="O55" s="3" t="b">
        <f t="shared" si="3"/>
        <v>0</v>
      </c>
      <c r="P55" s="3" t="s">
        <v>54</v>
      </c>
      <c r="Q55" s="3" t="s">
        <v>178</v>
      </c>
      <c r="R55" t="s">
        <v>179</v>
      </c>
      <c r="S55" s="3"/>
      <c r="T55" s="3" t="b">
        <f>J55=[1]params_testeithink!J55</f>
        <v>1</v>
      </c>
    </row>
    <row r="56" spans="1:20" x14ac:dyDescent="0.25">
      <c r="A56" s="3" t="s">
        <v>180</v>
      </c>
      <c r="C56" s="4">
        <f t="shared" si="6"/>
        <v>0.28999999999999998</v>
      </c>
      <c r="D56" s="4">
        <f t="shared" si="7"/>
        <v>0.28999999999999998</v>
      </c>
      <c r="E56" s="3" t="s">
        <v>139</v>
      </c>
      <c r="F56" s="4">
        <v>0.5</v>
      </c>
      <c r="G56" s="3">
        <v>0</v>
      </c>
      <c r="H56" s="3">
        <v>1</v>
      </c>
      <c r="I56" s="3" t="s">
        <v>23</v>
      </c>
      <c r="J56" s="3">
        <v>0.28999999999999998</v>
      </c>
      <c r="O56" s="3" t="b">
        <f t="shared" si="3"/>
        <v>0</v>
      </c>
      <c r="P56" s="3" t="s">
        <v>54</v>
      </c>
      <c r="Q56" s="3" t="s">
        <v>178</v>
      </c>
      <c r="R56" t="s">
        <v>181</v>
      </c>
      <c r="S56" s="3"/>
      <c r="T56" s="3" t="b">
        <f>J56=[1]params_testeithink!J56</f>
        <v>1</v>
      </c>
    </row>
    <row r="57" spans="1:20" x14ac:dyDescent="0.25">
      <c r="A57" s="3" t="s">
        <v>182</v>
      </c>
      <c r="C57" s="4">
        <f t="shared" si="6"/>
        <v>0.15</v>
      </c>
      <c r="D57" s="4">
        <f t="shared" si="7"/>
        <v>0.15</v>
      </c>
      <c r="E57" s="3" t="s">
        <v>139</v>
      </c>
      <c r="F57" s="4">
        <v>0.5</v>
      </c>
      <c r="G57" s="3">
        <v>0</v>
      </c>
      <c r="H57" s="3">
        <v>1</v>
      </c>
      <c r="I57" s="3" t="s">
        <v>23</v>
      </c>
      <c r="J57" s="3">
        <v>0.15</v>
      </c>
      <c r="O57" s="3" t="b">
        <f t="shared" si="3"/>
        <v>0</v>
      </c>
      <c r="P57" s="3" t="s">
        <v>54</v>
      </c>
      <c r="Q57" s="3" t="s">
        <v>178</v>
      </c>
      <c r="R57" s="3" t="s">
        <v>181</v>
      </c>
      <c r="S57" s="3"/>
      <c r="T57" s="3" t="b">
        <f>J57=[1]params_testeithink!J57</f>
        <v>1</v>
      </c>
    </row>
    <row r="58" spans="1:20" x14ac:dyDescent="0.25">
      <c r="A58" s="3" t="s">
        <v>183</v>
      </c>
      <c r="C58" s="4">
        <f t="shared" si="6"/>
        <v>0.27999999999999992</v>
      </c>
      <c r="D58" s="4">
        <f t="shared" si="7"/>
        <v>0.27999999999999992</v>
      </c>
      <c r="E58" s="3" t="s">
        <v>139</v>
      </c>
      <c r="F58" s="4">
        <v>0.5</v>
      </c>
      <c r="G58" s="3">
        <v>0</v>
      </c>
      <c r="H58" s="3">
        <v>1</v>
      </c>
      <c r="I58" s="3" t="s">
        <v>23</v>
      </c>
      <c r="J58" s="3">
        <f>1-SUM(J55:J57)</f>
        <v>0.27999999999999992</v>
      </c>
      <c r="O58" s="3" t="b">
        <f t="shared" si="3"/>
        <v>0</v>
      </c>
      <c r="P58" s="3" t="s">
        <v>54</v>
      </c>
      <c r="Q58" s="3" t="s">
        <v>178</v>
      </c>
      <c r="R58" s="3" t="s">
        <v>181</v>
      </c>
      <c r="S58" s="3"/>
      <c r="T58" s="3" t="b">
        <f>J58=[1]params_testeithink!J58</f>
        <v>1</v>
      </c>
    </row>
    <row r="59" spans="1:20" x14ac:dyDescent="0.25">
      <c r="A59" s="3" t="s">
        <v>184</v>
      </c>
      <c r="B59" s="3" t="s">
        <v>185</v>
      </c>
      <c r="C59" s="4">
        <f t="shared" si="6"/>
        <v>0.28000000000000003</v>
      </c>
      <c r="D59" s="4">
        <f t="shared" si="7"/>
        <v>0.28000000000000003</v>
      </c>
      <c r="E59" s="3" t="s">
        <v>139</v>
      </c>
      <c r="F59" s="4">
        <v>0.5</v>
      </c>
      <c r="G59" s="3">
        <v>0</v>
      </c>
      <c r="H59" s="3">
        <v>1</v>
      </c>
      <c r="I59" s="3" t="s">
        <v>23</v>
      </c>
      <c r="J59" s="3">
        <f>J55</f>
        <v>0.28000000000000003</v>
      </c>
      <c r="K59" s="3">
        <v>0.5</v>
      </c>
      <c r="O59" s="3" t="b">
        <f t="shared" si="3"/>
        <v>0</v>
      </c>
      <c r="P59" s="3" t="s">
        <v>54</v>
      </c>
      <c r="Q59" s="3" t="s">
        <v>135</v>
      </c>
      <c r="R59" t="s">
        <v>186</v>
      </c>
      <c r="S59" s="3"/>
      <c r="T59" s="3" t="b">
        <f>J59=[1]params_testeithink!J59</f>
        <v>1</v>
      </c>
    </row>
    <row r="60" spans="1:20" x14ac:dyDescent="0.25">
      <c r="A60" s="3" t="s">
        <v>187</v>
      </c>
      <c r="C60" s="4">
        <f t="shared" si="6"/>
        <v>0.28999999999999998</v>
      </c>
      <c r="D60" s="4">
        <f t="shared" si="7"/>
        <v>0.28999999999999998</v>
      </c>
      <c r="E60" s="3" t="s">
        <v>139</v>
      </c>
      <c r="F60" s="4">
        <v>0.5</v>
      </c>
      <c r="G60" s="3">
        <v>0</v>
      </c>
      <c r="H60" s="3">
        <v>1</v>
      </c>
      <c r="I60" s="3" t="s">
        <v>23</v>
      </c>
      <c r="J60" s="3">
        <f>J56</f>
        <v>0.28999999999999998</v>
      </c>
      <c r="O60" s="3" t="b">
        <f t="shared" si="3"/>
        <v>0</v>
      </c>
      <c r="P60" s="3" t="s">
        <v>54</v>
      </c>
      <c r="Q60" s="3" t="s">
        <v>135</v>
      </c>
      <c r="R60" s="3" t="s">
        <v>181</v>
      </c>
      <c r="S60" s="3"/>
      <c r="T60" s="3" t="b">
        <f>J60=[1]params_testeithink!J60</f>
        <v>1</v>
      </c>
    </row>
    <row r="61" spans="1:20" x14ac:dyDescent="0.25">
      <c r="A61" s="3" t="s">
        <v>188</v>
      </c>
      <c r="C61" s="4">
        <f t="shared" si="6"/>
        <v>0.15</v>
      </c>
      <c r="D61" s="4">
        <f t="shared" si="7"/>
        <v>0.15</v>
      </c>
      <c r="E61" s="3" t="s">
        <v>139</v>
      </c>
      <c r="F61" s="4">
        <v>0.5</v>
      </c>
      <c r="G61" s="3">
        <v>0</v>
      </c>
      <c r="H61" s="3">
        <v>1</v>
      </c>
      <c r="I61" s="3" t="s">
        <v>23</v>
      </c>
      <c r="J61" s="3">
        <f>J57</f>
        <v>0.15</v>
      </c>
      <c r="O61" s="3" t="b">
        <f t="shared" si="3"/>
        <v>0</v>
      </c>
      <c r="P61" s="3" t="s">
        <v>54</v>
      </c>
      <c r="Q61" s="3" t="s">
        <v>135</v>
      </c>
      <c r="R61" s="3" t="s">
        <v>181</v>
      </c>
      <c r="S61" s="3"/>
      <c r="T61" s="3" t="b">
        <f>J61=[1]params_testeithink!J61</f>
        <v>1</v>
      </c>
    </row>
    <row r="62" spans="1:20" x14ac:dyDescent="0.25">
      <c r="A62" s="3" t="s">
        <v>189</v>
      </c>
      <c r="C62" s="4">
        <f t="shared" si="6"/>
        <v>0.27999999999999992</v>
      </c>
      <c r="D62" s="4">
        <f t="shared" si="7"/>
        <v>0.27999999999999992</v>
      </c>
      <c r="E62" s="3" t="s">
        <v>139</v>
      </c>
      <c r="F62" s="4">
        <v>0.5</v>
      </c>
      <c r="G62" s="3">
        <v>0</v>
      </c>
      <c r="H62" s="3">
        <v>1</v>
      </c>
      <c r="I62" s="3" t="s">
        <v>23</v>
      </c>
      <c r="J62" s="3">
        <f>J58</f>
        <v>0.27999999999999992</v>
      </c>
      <c r="O62" s="3" t="b">
        <f t="shared" si="3"/>
        <v>0</v>
      </c>
      <c r="P62" s="3" t="s">
        <v>54</v>
      </c>
      <c r="Q62" s="3" t="s">
        <v>135</v>
      </c>
      <c r="R62" s="3" t="s">
        <v>181</v>
      </c>
      <c r="S62" s="3"/>
      <c r="T62" s="3" t="b">
        <f>J62=[1]params_testeithink!J62</f>
        <v>1</v>
      </c>
    </row>
    <row r="63" spans="1:20" x14ac:dyDescent="0.25">
      <c r="A63" s="3" t="s">
        <v>190</v>
      </c>
      <c r="B63" s="3" t="s">
        <v>191</v>
      </c>
      <c r="C63" s="4">
        <f t="shared" si="6"/>
        <v>0</v>
      </c>
      <c r="D63" s="4">
        <f t="shared" si="7"/>
        <v>1</v>
      </c>
      <c r="E63" s="3" t="s">
        <v>139</v>
      </c>
      <c r="F63" s="4">
        <v>3</v>
      </c>
      <c r="G63" s="3">
        <v>0</v>
      </c>
      <c r="H63" s="3">
        <v>1</v>
      </c>
      <c r="I63" s="3" t="s">
        <v>42</v>
      </c>
      <c r="J63" s="3">
        <v>0.5</v>
      </c>
      <c r="O63" s="3" t="b">
        <f t="shared" si="3"/>
        <v>1</v>
      </c>
      <c r="P63" s="3" t="s">
        <v>43</v>
      </c>
      <c r="Q63" s="3" t="s">
        <v>44</v>
      </c>
      <c r="R63" t="s">
        <v>192</v>
      </c>
      <c r="S63" s="3"/>
      <c r="T63" s="3" t="b">
        <f>J63=[1]params_testeithink!J63</f>
        <v>0</v>
      </c>
    </row>
    <row r="64" spans="1:20" x14ac:dyDescent="0.25">
      <c r="A64" s="3" t="s">
        <v>193</v>
      </c>
      <c r="B64" s="3" t="s">
        <v>191</v>
      </c>
      <c r="C64" s="4">
        <f t="shared" si="6"/>
        <v>0</v>
      </c>
      <c r="D64" s="4">
        <f t="shared" si="7"/>
        <v>1</v>
      </c>
      <c r="E64" s="3" t="s">
        <v>139</v>
      </c>
      <c r="F64" s="4">
        <v>3</v>
      </c>
      <c r="G64" s="3">
        <v>0</v>
      </c>
      <c r="H64" s="3">
        <v>1</v>
      </c>
      <c r="I64" s="3" t="s">
        <v>42</v>
      </c>
      <c r="J64" s="3">
        <v>0.5</v>
      </c>
      <c r="O64" s="3" t="b">
        <f t="shared" si="3"/>
        <v>1</v>
      </c>
      <c r="P64" s="3" t="s">
        <v>43</v>
      </c>
      <c r="Q64" s="3" t="s">
        <v>44</v>
      </c>
      <c r="R64" s="3" t="s">
        <v>192</v>
      </c>
      <c r="S64" s="3"/>
      <c r="T64" s="3" t="b">
        <f>J64=[1]params_testeithink!J64</f>
        <v>0</v>
      </c>
    </row>
    <row r="65" spans="1:20" x14ac:dyDescent="0.25">
      <c r="A65" s="3" t="s">
        <v>194</v>
      </c>
      <c r="B65" s="3" t="s">
        <v>191</v>
      </c>
      <c r="C65" s="4">
        <f t="shared" si="6"/>
        <v>0</v>
      </c>
      <c r="D65" s="4">
        <f t="shared" si="7"/>
        <v>1</v>
      </c>
      <c r="E65" s="3" t="s">
        <v>139</v>
      </c>
      <c r="F65" s="4">
        <v>3</v>
      </c>
      <c r="G65" s="3">
        <v>0</v>
      </c>
      <c r="H65" s="3">
        <v>1</v>
      </c>
      <c r="I65" s="3" t="s">
        <v>42</v>
      </c>
      <c r="J65" s="3">
        <v>0.5</v>
      </c>
      <c r="O65" s="3" t="b">
        <f t="shared" si="3"/>
        <v>1</v>
      </c>
      <c r="P65" s="3" t="s">
        <v>43</v>
      </c>
      <c r="Q65" s="3" t="s">
        <v>44</v>
      </c>
      <c r="R65" s="3" t="s">
        <v>192</v>
      </c>
      <c r="S65" s="3"/>
      <c r="T65" s="3" t="b">
        <f>J65=[1]params_testeithink!J65</f>
        <v>0</v>
      </c>
    </row>
    <row r="66" spans="1:20" x14ac:dyDescent="0.25">
      <c r="A66" s="3" t="s">
        <v>195</v>
      </c>
      <c r="B66" s="3" t="s">
        <v>196</v>
      </c>
      <c r="C66" s="12">
        <f t="shared" si="6"/>
        <v>0.05</v>
      </c>
      <c r="D66" s="12">
        <f t="shared" si="7"/>
        <v>0.15</v>
      </c>
      <c r="E66" s="3" t="s">
        <v>139</v>
      </c>
      <c r="F66" s="4">
        <v>5</v>
      </c>
      <c r="G66" s="3">
        <f>MIN([2]Levers_FullDesign!$D$2:$D$12)</f>
        <v>0.05</v>
      </c>
      <c r="H66" s="3">
        <v>0.15</v>
      </c>
      <c r="I66" s="5" t="s">
        <v>42</v>
      </c>
      <c r="J66" s="3">
        <v>0.1</v>
      </c>
      <c r="K66" s="3">
        <v>1E-3</v>
      </c>
      <c r="O66" s="3" t="b">
        <f t="shared" ref="O66:O80" si="10">D66&gt;C66</f>
        <v>1</v>
      </c>
      <c r="P66" s="3" t="s">
        <v>54</v>
      </c>
      <c r="Q66" s="3" t="s">
        <v>161</v>
      </c>
      <c r="R66" s="3" t="s">
        <v>197</v>
      </c>
      <c r="S66" s="3"/>
      <c r="T66" s="3" t="b">
        <f>J66=[1]params_testeithink!J66</f>
        <v>1</v>
      </c>
    </row>
    <row r="67" spans="1:20" x14ac:dyDescent="0.25">
      <c r="A67" s="3" t="s">
        <v>198</v>
      </c>
      <c r="B67" s="3" t="s">
        <v>196</v>
      </c>
      <c r="C67" s="12">
        <f t="shared" si="6"/>
        <v>0.05</v>
      </c>
      <c r="D67" s="12">
        <f t="shared" si="7"/>
        <v>0.15</v>
      </c>
      <c r="E67" s="3" t="s">
        <v>139</v>
      </c>
      <c r="F67" s="4">
        <v>5</v>
      </c>
      <c r="G67" s="3">
        <f>MIN([2]Levers_FullDesign!$D$2:$D$12)</f>
        <v>0.05</v>
      </c>
      <c r="H67" s="3">
        <v>0.15</v>
      </c>
      <c r="I67" s="5" t="s">
        <v>42</v>
      </c>
      <c r="J67" s="3">
        <v>0.1</v>
      </c>
      <c r="K67" s="3">
        <v>1E-3</v>
      </c>
      <c r="O67" s="3" t="b">
        <f t="shared" si="10"/>
        <v>1</v>
      </c>
      <c r="P67" s="3" t="s">
        <v>54</v>
      </c>
      <c r="Q67" s="3" t="s">
        <v>161</v>
      </c>
      <c r="R67" t="s">
        <v>181</v>
      </c>
      <c r="S67" s="3"/>
      <c r="T67" s="3" t="b">
        <f>J67=[1]params_testeithink!J67</f>
        <v>1</v>
      </c>
    </row>
    <row r="68" spans="1:20" x14ac:dyDescent="0.25">
      <c r="A68" s="3" t="s">
        <v>199</v>
      </c>
      <c r="B68" s="3" t="s">
        <v>196</v>
      </c>
      <c r="C68" s="12">
        <f t="shared" si="6"/>
        <v>0.05</v>
      </c>
      <c r="D68" s="12">
        <f t="shared" si="7"/>
        <v>0.15</v>
      </c>
      <c r="E68" s="3" t="s">
        <v>139</v>
      </c>
      <c r="F68" s="4">
        <v>5</v>
      </c>
      <c r="G68" s="3">
        <f>MIN([2]Levers_FullDesign!$D$2:$D$12)</f>
        <v>0.05</v>
      </c>
      <c r="H68" s="3">
        <v>0.15</v>
      </c>
      <c r="I68" s="5" t="s">
        <v>42</v>
      </c>
      <c r="J68" s="3">
        <v>0.1</v>
      </c>
      <c r="K68" s="3">
        <v>1E-3</v>
      </c>
      <c r="O68" s="3" t="b">
        <f t="shared" si="10"/>
        <v>1</v>
      </c>
      <c r="P68" s="3" t="s">
        <v>54</v>
      </c>
      <c r="Q68" s="3" t="s">
        <v>161</v>
      </c>
      <c r="R68" s="3" t="s">
        <v>181</v>
      </c>
      <c r="S68" s="3"/>
      <c r="T68" s="3" t="b">
        <f>J68=[1]params_testeithink!J68</f>
        <v>1</v>
      </c>
    </row>
    <row r="69" spans="1:20" x14ac:dyDescent="0.25">
      <c r="A69" s="3" t="s">
        <v>200</v>
      </c>
      <c r="B69" s="3" t="s">
        <v>201</v>
      </c>
      <c r="C69" s="12">
        <f t="shared" si="6"/>
        <v>0.28999999999999998</v>
      </c>
      <c r="D69" s="12">
        <f t="shared" si="7"/>
        <v>0.57999999999999996</v>
      </c>
      <c r="E69" s="3" t="s">
        <v>48</v>
      </c>
      <c r="F69" s="4">
        <v>1</v>
      </c>
      <c r="G69" s="3">
        <f>J56</f>
        <v>0.28999999999999998</v>
      </c>
      <c r="H69" s="3">
        <v>1</v>
      </c>
      <c r="I69" s="5" t="s">
        <v>42</v>
      </c>
      <c r="J69" s="3">
        <f>J56</f>
        <v>0.28999999999999998</v>
      </c>
      <c r="K69" s="5">
        <v>0.5</v>
      </c>
      <c r="L69" s="5">
        <v>0.6</v>
      </c>
      <c r="M69" s="5">
        <v>1</v>
      </c>
      <c r="N69" s="3" t="b">
        <f>C69=D69</f>
        <v>0</v>
      </c>
      <c r="O69" s="3" t="b">
        <f t="shared" si="10"/>
        <v>1</v>
      </c>
      <c r="P69" s="3" t="s">
        <v>54</v>
      </c>
      <c r="Q69" s="3" t="s">
        <v>178</v>
      </c>
      <c r="R69" t="s">
        <v>202</v>
      </c>
      <c r="S69" s="3"/>
      <c r="T69" s="3" t="b">
        <f>J69=[1]params_testeithink!J69</f>
        <v>1</v>
      </c>
    </row>
    <row r="70" spans="1:20" x14ac:dyDescent="0.25">
      <c r="A70" s="3" t="s">
        <v>203</v>
      </c>
      <c r="B70" s="3" t="s">
        <v>201</v>
      </c>
      <c r="C70" s="12">
        <f t="shared" si="6"/>
        <v>0.15</v>
      </c>
      <c r="D70" s="12">
        <f t="shared" si="7"/>
        <v>0.3</v>
      </c>
      <c r="E70" s="3" t="s">
        <v>48</v>
      </c>
      <c r="F70" s="4">
        <v>1</v>
      </c>
      <c r="G70" s="3">
        <f>J57</f>
        <v>0.15</v>
      </c>
      <c r="H70" s="3">
        <v>1</v>
      </c>
      <c r="I70" s="5" t="s">
        <v>42</v>
      </c>
      <c r="J70" s="3">
        <f>J57</f>
        <v>0.15</v>
      </c>
      <c r="K70" s="5">
        <v>0.5</v>
      </c>
      <c r="L70" s="5">
        <v>0.6</v>
      </c>
      <c r="M70" s="5">
        <v>1</v>
      </c>
      <c r="N70" s="3" t="b">
        <f>C70=D70</f>
        <v>0</v>
      </c>
      <c r="O70" s="3" t="b">
        <f t="shared" si="10"/>
        <v>1</v>
      </c>
      <c r="P70" s="3" t="s">
        <v>54</v>
      </c>
      <c r="Q70" s="3" t="s">
        <v>178</v>
      </c>
      <c r="R70" t="s">
        <v>181</v>
      </c>
      <c r="S70" s="3"/>
      <c r="T70" s="3" t="b">
        <f>J70=[1]params_testeithink!J70</f>
        <v>1</v>
      </c>
    </row>
    <row r="71" spans="1:20" x14ac:dyDescent="0.25">
      <c r="A71" s="3" t="s">
        <v>204</v>
      </c>
      <c r="B71" s="3" t="s">
        <v>201</v>
      </c>
      <c r="C71" s="12">
        <f t="shared" si="6"/>
        <v>0.27999999999999992</v>
      </c>
      <c r="D71" s="12">
        <f t="shared" si="7"/>
        <v>0.55999999999999983</v>
      </c>
      <c r="E71" s="3" t="s">
        <v>48</v>
      </c>
      <c r="F71" s="4">
        <v>1</v>
      </c>
      <c r="G71" s="3">
        <f>J58</f>
        <v>0.27999999999999992</v>
      </c>
      <c r="H71" s="3">
        <v>1</v>
      </c>
      <c r="I71" s="5" t="s">
        <v>42</v>
      </c>
      <c r="J71" s="3">
        <f>J58</f>
        <v>0.27999999999999992</v>
      </c>
      <c r="K71" s="5">
        <v>0.5</v>
      </c>
      <c r="L71" s="5">
        <v>0.6</v>
      </c>
      <c r="M71" s="5">
        <v>1</v>
      </c>
      <c r="N71" s="3" t="b">
        <f t="shared" ref="N71:N78" si="11">C69=D71</f>
        <v>0</v>
      </c>
      <c r="O71" s="3" t="b">
        <f t="shared" ref="O71:O78" si="12">D71&gt;C69</f>
        <v>1</v>
      </c>
      <c r="P71" s="3" t="s">
        <v>54</v>
      </c>
      <c r="Q71" s="3" t="s">
        <v>178</v>
      </c>
      <c r="R71" s="3" t="s">
        <v>181</v>
      </c>
      <c r="S71" s="3"/>
      <c r="T71" s="3" t="b">
        <f>J71=[1]params_testeithink!J71</f>
        <v>1</v>
      </c>
    </row>
    <row r="72" spans="1:20" x14ac:dyDescent="0.25">
      <c r="A72" s="3" t="s">
        <v>205</v>
      </c>
      <c r="B72" s="3" t="s">
        <v>206</v>
      </c>
      <c r="C72" s="4">
        <f t="shared" si="6"/>
        <v>0.51</v>
      </c>
      <c r="D72" s="4">
        <f t="shared" si="7"/>
        <v>2.5</v>
      </c>
      <c r="F72" s="4">
        <v>5</v>
      </c>
      <c r="G72" s="3">
        <v>0.51</v>
      </c>
      <c r="H72" s="3">
        <v>2.5</v>
      </c>
      <c r="I72" s="5" t="s">
        <v>42</v>
      </c>
      <c r="J72" s="3">
        <v>1.5</v>
      </c>
      <c r="K72" s="3">
        <v>1</v>
      </c>
      <c r="N72" s="3" t="b">
        <f t="shared" si="11"/>
        <v>0</v>
      </c>
      <c r="O72" s="3" t="b">
        <f t="shared" si="12"/>
        <v>1</v>
      </c>
      <c r="P72" s="3" t="s">
        <v>24</v>
      </c>
      <c r="Q72" s="3" t="s">
        <v>25</v>
      </c>
      <c r="R72" s="3" t="s">
        <v>207</v>
      </c>
      <c r="S72" s="3"/>
      <c r="T72" s="3" t="b">
        <f>J72=[1]params_testeithink!J72</f>
        <v>0</v>
      </c>
    </row>
    <row r="73" spans="1:20" x14ac:dyDescent="0.25">
      <c r="A73" s="3" t="s">
        <v>208</v>
      </c>
      <c r="B73" s="3" t="s">
        <v>206</v>
      </c>
      <c r="C73" s="4">
        <f t="shared" si="6"/>
        <v>0.51</v>
      </c>
      <c r="D73" s="4">
        <f t="shared" si="7"/>
        <v>2.5</v>
      </c>
      <c r="F73" s="4">
        <v>5</v>
      </c>
      <c r="G73" s="3">
        <v>0.51</v>
      </c>
      <c r="H73" s="3">
        <v>2.5</v>
      </c>
      <c r="I73" s="5" t="s">
        <v>42</v>
      </c>
      <c r="J73" s="3">
        <v>1.5</v>
      </c>
      <c r="K73" s="3">
        <v>1</v>
      </c>
      <c r="N73" s="3" t="b">
        <f t="shared" si="11"/>
        <v>0</v>
      </c>
      <c r="O73" s="3" t="b">
        <f t="shared" si="12"/>
        <v>1</v>
      </c>
      <c r="P73" s="3" t="s">
        <v>24</v>
      </c>
      <c r="Q73" s="3" t="s">
        <v>25</v>
      </c>
      <c r="R73" t="s">
        <v>181</v>
      </c>
      <c r="S73" s="3"/>
      <c r="T73" s="3" t="b">
        <f>J73=[1]params_testeithink!J73</f>
        <v>0</v>
      </c>
    </row>
    <row r="74" spans="1:20" x14ac:dyDescent="0.25">
      <c r="A74" s="3" t="s">
        <v>209</v>
      </c>
      <c r="B74" s="3" t="s">
        <v>206</v>
      </c>
      <c r="C74" s="4">
        <f t="shared" si="6"/>
        <v>0.51</v>
      </c>
      <c r="D74" s="4">
        <f t="shared" si="7"/>
        <v>2.5</v>
      </c>
      <c r="F74" s="4">
        <v>5</v>
      </c>
      <c r="G74" s="3">
        <v>0.51</v>
      </c>
      <c r="H74" s="3">
        <v>2.5</v>
      </c>
      <c r="I74" s="5" t="s">
        <v>42</v>
      </c>
      <c r="J74" s="3">
        <v>1.5</v>
      </c>
      <c r="K74" s="3">
        <v>1</v>
      </c>
      <c r="N74" s="3" t="b">
        <f t="shared" si="11"/>
        <v>0</v>
      </c>
      <c r="O74" s="3" t="b">
        <f t="shared" si="12"/>
        <v>1</v>
      </c>
      <c r="P74" s="3" t="s">
        <v>24</v>
      </c>
      <c r="Q74" s="3" t="s">
        <v>25</v>
      </c>
      <c r="R74" t="s">
        <v>181</v>
      </c>
      <c r="S74" s="3"/>
      <c r="T74" s="3" t="b">
        <f>J74=[1]params_testeithink!J74</f>
        <v>0</v>
      </c>
    </row>
    <row r="75" spans="1:20" x14ac:dyDescent="0.25">
      <c r="A75" s="5" t="s">
        <v>210</v>
      </c>
      <c r="B75" s="5" t="s">
        <v>211</v>
      </c>
      <c r="C75" s="7">
        <f t="shared" si="6"/>
        <v>160500</v>
      </c>
      <c r="D75" s="7">
        <f t="shared" si="7"/>
        <v>160500</v>
      </c>
      <c r="E75" s="5" t="s">
        <v>53</v>
      </c>
      <c r="F75" s="7">
        <v>0.5</v>
      </c>
      <c r="G75" s="5">
        <f>J75/10</f>
        <v>16050</v>
      </c>
      <c r="H75" s="5">
        <f>J75*10</f>
        <v>1605000</v>
      </c>
      <c r="I75" s="5" t="s">
        <v>23</v>
      </c>
      <c r="J75" s="5">
        <f>$J$8*1.5</f>
        <v>160500</v>
      </c>
      <c r="K75" s="5">
        <v>1000</v>
      </c>
      <c r="L75" s="8"/>
      <c r="M75" s="8"/>
      <c r="N75" s="5" t="b">
        <f t="shared" si="11"/>
        <v>0</v>
      </c>
      <c r="O75" s="5" t="b">
        <f t="shared" si="12"/>
        <v>1</v>
      </c>
      <c r="P75" s="3" t="s">
        <v>54</v>
      </c>
      <c r="Q75" s="3" t="s">
        <v>55</v>
      </c>
      <c r="R75" t="s">
        <v>56</v>
      </c>
      <c r="S75" s="3"/>
      <c r="T75" s="3" t="b">
        <f>J75=[1]params_testeithink!J75</f>
        <v>0</v>
      </c>
    </row>
    <row r="76" spans="1:20" x14ac:dyDescent="0.25">
      <c r="A76" s="5" t="s">
        <v>212</v>
      </c>
      <c r="B76" s="5" t="s">
        <v>211</v>
      </c>
      <c r="C76" s="7">
        <f t="shared" si="6"/>
        <v>160500</v>
      </c>
      <c r="D76" s="7">
        <f t="shared" si="7"/>
        <v>160500</v>
      </c>
      <c r="E76" s="5" t="s">
        <v>53</v>
      </c>
      <c r="F76" s="7">
        <v>0.5</v>
      </c>
      <c r="G76" s="5">
        <f>J76/10</f>
        <v>16050</v>
      </c>
      <c r="H76" s="5">
        <f>J76*10</f>
        <v>1605000</v>
      </c>
      <c r="I76" s="5" t="s">
        <v>23</v>
      </c>
      <c r="J76" s="5">
        <f>$J$8*1.5</f>
        <v>160500</v>
      </c>
      <c r="K76" s="5">
        <v>1000</v>
      </c>
      <c r="L76" s="8"/>
      <c r="M76" s="8"/>
      <c r="N76" s="5" t="b">
        <f t="shared" si="11"/>
        <v>0</v>
      </c>
      <c r="O76" s="5" t="b">
        <f t="shared" si="12"/>
        <v>1</v>
      </c>
      <c r="P76" s="3" t="s">
        <v>54</v>
      </c>
      <c r="Q76" s="3" t="s">
        <v>55</v>
      </c>
      <c r="R76" t="s">
        <v>181</v>
      </c>
      <c r="S76" s="3"/>
      <c r="T76" s="3" t="b">
        <f>J76=[1]params_testeithink!J76</f>
        <v>0</v>
      </c>
    </row>
    <row r="77" spans="1:20" x14ac:dyDescent="0.25">
      <c r="A77" s="5" t="s">
        <v>213</v>
      </c>
      <c r="B77" s="5" t="s">
        <v>211</v>
      </c>
      <c r="C77" s="7">
        <f t="shared" si="6"/>
        <v>160500</v>
      </c>
      <c r="D77" s="7">
        <f t="shared" si="7"/>
        <v>160500</v>
      </c>
      <c r="E77" s="5" t="s">
        <v>53</v>
      </c>
      <c r="F77" s="7">
        <v>0.5</v>
      </c>
      <c r="G77" s="5">
        <f>J77/10</f>
        <v>16050</v>
      </c>
      <c r="H77" s="5">
        <f>J77*10</f>
        <v>1605000</v>
      </c>
      <c r="I77" s="5" t="s">
        <v>23</v>
      </c>
      <c r="J77" s="5">
        <f>$J$8*1.5</f>
        <v>160500</v>
      </c>
      <c r="K77" s="5">
        <v>1000</v>
      </c>
      <c r="L77" s="8"/>
      <c r="M77" s="8"/>
      <c r="N77" s="5" t="b">
        <f t="shared" si="11"/>
        <v>1</v>
      </c>
      <c r="O77" s="5" t="b">
        <f t="shared" si="12"/>
        <v>0</v>
      </c>
      <c r="P77" s="3" t="s">
        <v>54</v>
      </c>
      <c r="Q77" s="3" t="s">
        <v>55</v>
      </c>
      <c r="R77" s="3" t="s">
        <v>181</v>
      </c>
      <c r="S77" s="3"/>
      <c r="T77" s="3" t="b">
        <f>J77=[1]params_testeithink!J77</f>
        <v>0</v>
      </c>
    </row>
    <row r="78" spans="1:20" x14ac:dyDescent="0.25">
      <c r="A78" s="5" t="s">
        <v>214</v>
      </c>
      <c r="B78" s="5" t="s">
        <v>211</v>
      </c>
      <c r="C78" s="7">
        <f t="shared" si="6"/>
        <v>160500</v>
      </c>
      <c r="D78" s="7">
        <f t="shared" si="7"/>
        <v>160500</v>
      </c>
      <c r="E78" s="5" t="s">
        <v>53</v>
      </c>
      <c r="F78" s="7">
        <v>0.5</v>
      </c>
      <c r="G78" s="5">
        <f>J78/10</f>
        <v>16050</v>
      </c>
      <c r="H78" s="5">
        <f>J78*10</f>
        <v>1605000</v>
      </c>
      <c r="I78" s="5" t="s">
        <v>23</v>
      </c>
      <c r="J78" s="5">
        <f>$J$8*1.5</f>
        <v>160500</v>
      </c>
      <c r="K78" s="5">
        <v>1000</v>
      </c>
      <c r="L78" s="8"/>
      <c r="M78" s="8"/>
      <c r="N78" s="5" t="b">
        <f t="shared" si="11"/>
        <v>1</v>
      </c>
      <c r="O78" s="5" t="b">
        <f t="shared" si="12"/>
        <v>0</v>
      </c>
      <c r="P78" s="3" t="s">
        <v>54</v>
      </c>
      <c r="Q78" s="3" t="s">
        <v>55</v>
      </c>
      <c r="R78" s="3" t="s">
        <v>181</v>
      </c>
      <c r="S78" s="3"/>
      <c r="T78" s="3" t="b">
        <f>J78=[1]params_testeithink!J78</f>
        <v>0</v>
      </c>
    </row>
    <row r="79" spans="1:20" ht="409.5" x14ac:dyDescent="0.25">
      <c r="A79" s="3" t="s">
        <v>215</v>
      </c>
      <c r="B79" s="3" t="s">
        <v>216</v>
      </c>
      <c r="C79" s="4">
        <f t="shared" si="6"/>
        <v>2</v>
      </c>
      <c r="D79" s="4">
        <f t="shared" si="7"/>
        <v>2</v>
      </c>
      <c r="E79" s="3" t="s">
        <v>29</v>
      </c>
      <c r="F79" s="4">
        <v>0</v>
      </c>
      <c r="G79" s="3">
        <v>1</v>
      </c>
      <c r="H79" s="4">
        <v>3</v>
      </c>
      <c r="I79" s="3" t="s">
        <v>23</v>
      </c>
      <c r="J79" s="4">
        <v>2</v>
      </c>
      <c r="K79" s="3">
        <v>1</v>
      </c>
      <c r="L79" s="3"/>
      <c r="M79" s="3"/>
      <c r="N79" s="3"/>
      <c r="O79" s="3"/>
      <c r="P79" s="3" t="s">
        <v>43</v>
      </c>
      <c r="Q79" s="3" t="s">
        <v>44</v>
      </c>
      <c r="R79" s="16" t="s">
        <v>217</v>
      </c>
      <c r="S79" s="3"/>
      <c r="T79" s="3" t="b">
        <f>J79=[1]params_testeithink!J79</f>
        <v>1</v>
      </c>
    </row>
    <row r="80" spans="1:20" x14ac:dyDescent="0.25">
      <c r="A80" s="3" t="s">
        <v>218</v>
      </c>
      <c r="B80" s="3" t="s">
        <v>219</v>
      </c>
      <c r="C80" s="4">
        <f t="shared" si="6"/>
        <v>0</v>
      </c>
      <c r="D80" s="4">
        <f t="shared" si="7"/>
        <v>0</v>
      </c>
      <c r="E80" s="3" t="s">
        <v>220</v>
      </c>
      <c r="F80" s="4">
        <v>2</v>
      </c>
      <c r="G80" s="3">
        <v>0</v>
      </c>
      <c r="H80" s="3">
        <v>50</v>
      </c>
      <c r="I80" s="3" t="s">
        <v>23</v>
      </c>
      <c r="J80" s="3">
        <v>0</v>
      </c>
      <c r="K80" s="3">
        <v>0</v>
      </c>
      <c r="L80" s="3"/>
      <c r="M80" s="3"/>
      <c r="N80" s="3"/>
      <c r="O80" s="3"/>
      <c r="P80" s="3" t="s">
        <v>43</v>
      </c>
      <c r="Q80" s="3" t="s">
        <v>44</v>
      </c>
      <c r="R80" s="3" t="s">
        <v>221</v>
      </c>
      <c r="S80" s="3"/>
      <c r="T80" s="3" t="b">
        <f>J80=[1]params_testeithink!J80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2018-09-25T13:39:12Z</dcterms:modified>
</cp:coreProperties>
</file>